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53.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Override PartName="/xl/comments6.xml" ContentType="application/vnd.openxmlformats-officedocument.spreadsheetml.comments+xml"/>
  <Default Extension="rels" ContentType="application/vnd.openxmlformats-package.relationships+xml"/>
  <Default Extension="xml" ContentType="application/xml"/>
  <Override PartName="/xl/worksheets/sheet5.xml" ContentType="application/vnd.openxmlformats-officedocument.spreadsheetml.worksheet+xml"/>
  <Override PartName="/xl/comments4.xml" ContentType="application/vnd.openxmlformats-officedocument.spreadsheetml.comments+xml"/>
  <Override PartName="/xl/worksheets/sheet3.xml" ContentType="application/vnd.openxmlformats-officedocument.spreadsheetml.worksheet+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Override PartName="/xl/worksheets/sheet49.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Override PartName="/xl/worksheets/sheet52.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comments3.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showInkAnnotation="0"/>
  <bookViews>
    <workbookView xWindow="0" yWindow="0" windowWidth="21840" windowHeight="12090" tabRatio="857" firstSheet="22" activeTab="25"/>
  </bookViews>
  <sheets>
    <sheet name="目录" sheetId="107" r:id="rId1"/>
    <sheet name="第一部分" sheetId="117" r:id="rId2"/>
    <sheet name="1.一般公共预算收入表（表一）" sheetId="70" r:id="rId3"/>
    <sheet name="2.支出表（表二）" sheetId="68" r:id="rId4"/>
    <sheet name="3.本级收支平衡表（表三）" sheetId="71" r:id="rId5"/>
    <sheet name="4.全市收入表（表四）" sheetId="99" r:id="rId6"/>
    <sheet name="5.全市支出表（表五）" sheetId="98" r:id="rId7"/>
    <sheet name="6.基本支出科目表（表六）" sheetId="69" r:id="rId8"/>
    <sheet name="7.政府预算支出分类表（表七）" sheetId="102" r:id="rId9"/>
    <sheet name="8.税收、转移支付分区（表八）" sheetId="72" r:id="rId10"/>
    <sheet name="9.地方政府债务限额及余额情况表（表九）" sheetId="116" r:id="rId11"/>
    <sheet name="10.全市一般债务限额和余额情况表（表十）" sheetId="114" r:id="rId12"/>
    <sheet name="11.地方政府债务到期情况表（表十一）" sheetId="105" r:id="rId13"/>
    <sheet name="12.地方政府债券发行及还本付息表（表十二）" sheetId="106" r:id="rId14"/>
    <sheet name="13.债务限额提前下达情况表（表十三）" sheetId="115" r:id="rId15"/>
    <sheet name="第二部分" sheetId="118" r:id="rId16"/>
    <sheet name="1.政府性基金预算收支表（表一）" sheetId="73" r:id="rId17"/>
    <sheet name="2.政府性基金预算收支表（表二）" sheetId="108" r:id="rId18"/>
    <sheet name="3.政府性基金预算收支表（表三）" sheetId="109" r:id="rId19"/>
    <sheet name="4.收支明细表（表四）" sheetId="94" r:id="rId20"/>
    <sheet name="5.调入专项收入预算表（表五）" sheetId="100" r:id="rId21"/>
    <sheet name="6.支出资金来源表（表六）" sheetId="96" r:id="rId22"/>
    <sheet name="7.转移支付（表七）" sheetId="110" r:id="rId23"/>
    <sheet name="8.全市专项债务限额和余额情况表（表八）" sheetId="111" r:id="rId24"/>
    <sheet name="9.全市政府性基金收支表" sheetId="121" r:id="rId25"/>
    <sheet name="10.全市政府性基金收入表" sheetId="123" r:id="rId26"/>
    <sheet name="11.全市政府性基金支出表" sheetId="124" r:id="rId27"/>
    <sheet name="第三部分" sheetId="119" r:id="rId28"/>
    <sheet name="1.国有资本经营预算收支总表" sheetId="74" r:id="rId29"/>
    <sheet name="2.收入表" sheetId="75" r:id="rId30"/>
    <sheet name="3.支出表" sheetId="76" r:id="rId31"/>
    <sheet name="4.补充表" sheetId="97" r:id="rId32"/>
    <sheet name="5.全市国资预算收支表" sheetId="122" r:id="rId33"/>
    <sheet name="第四部分" sheetId="120" r:id="rId34"/>
    <sheet name="1.社保预算一览表" sheetId="101" r:id="rId35"/>
    <sheet name="2.社保基金预算收支总表" sheetId="77" r:id="rId36"/>
    <sheet name="3.社保基金预算收入表" sheetId="112" r:id="rId37"/>
    <sheet name="4.社保基金预算支出表" sheetId="113" r:id="rId38"/>
    <sheet name="5.企业养老" sheetId="78" r:id="rId39"/>
    <sheet name="6.城乡居民养老" sheetId="79" r:id="rId40"/>
    <sheet name="7.机关事业养老" sheetId="80" r:id="rId41"/>
    <sheet name="8.职工医疗" sheetId="81" r:id="rId42"/>
    <sheet name="9.城乡居民医疗" sheetId="82" r:id="rId43"/>
    <sheet name="10.工伤收支" sheetId="83" r:id="rId44"/>
    <sheet name="11.失业收支" sheetId="84" r:id="rId45"/>
    <sheet name="12.生育收支" sheetId="85" r:id="rId46"/>
    <sheet name="13.基本养老基础资料" sheetId="86" r:id="rId47"/>
    <sheet name="14.基本医疗基础资料" sheetId="87" r:id="rId48"/>
    <sheet name="15.失业工伤生育基础资料" sheetId="88" r:id="rId49"/>
    <sheet name="16.机关事业养老（试点）" sheetId="90" r:id="rId50"/>
    <sheet name="17.地补养老" sheetId="91" r:id="rId51"/>
    <sheet name="18.地补医疗" sheetId="92" r:id="rId52"/>
    <sheet name="19.自有基础资料" sheetId="93" r:id="rId53"/>
  </sheets>
  <externalReferences>
    <externalReference r:id="rId54"/>
    <externalReference r:id="rId55"/>
  </externalReferences>
  <definedNames>
    <definedName name="_xlnm.Print_Area" localSheetId="28">'1.国有资本经营预算收支总表'!$A$1:$J$21</definedName>
    <definedName name="_xlnm.Print_Area" localSheetId="2">'1.一般公共预算收入表（表一）'!$A$1:$D$32</definedName>
    <definedName name="_xlnm.Print_Area" localSheetId="16">'1.政府性基金预算收支表（表一）'!$A$1:$H$71</definedName>
    <definedName name="_xlnm.Print_Area" localSheetId="12">'11.地方政府债务到期情况表（表十一）'!$A$1:$M$6</definedName>
    <definedName name="_xlnm.Print_Area" localSheetId="29">'2.收入表'!$A$1:$G$26</definedName>
    <definedName name="_xlnm.Print_Area" localSheetId="3">'2.支出表（表二）'!$A$1:$H$1419</definedName>
    <definedName name="_xlnm.Print_Area" localSheetId="30">'3.支出表'!$A$1:$J$38</definedName>
    <definedName name="_xlnm.Print_Area" localSheetId="31">'4.补充表'!$A$1:$D$37</definedName>
    <definedName name="_xlnm.Print_Area" localSheetId="5">'4.全市收入表（表四）'!$A$1:$D$42</definedName>
    <definedName name="_xlnm.Print_Area" localSheetId="19">'4.收支明细表（表四）'!$A$1:$D$188</definedName>
    <definedName name="_xlnm.Print_Area" localSheetId="6">'5.全市支出表（表五）'!$A$1:$D$31</definedName>
    <definedName name="_xlnm.Print_Area" localSheetId="20">'5.调入专项收入预算表（表五）'!$A$1:$C$25</definedName>
    <definedName name="_xlnm.Print_Area" localSheetId="21">'6.支出资金来源表（表六）'!$A$1:$H$48</definedName>
    <definedName name="_xlnm.Print_Area" localSheetId="8">'7.政府预算支出分类表（表七）'!$A$1:$Q$31</definedName>
    <definedName name="_xlnm.Print_Area" localSheetId="9">'8.税收、转移支付分区（表八）'!$A$40:$M$83</definedName>
    <definedName name="_xlnm.Print_Titles" localSheetId="34">'1.社保预算一览表'!$1:$4</definedName>
    <definedName name="_xlnm.Print_Titles" localSheetId="2">'1.一般公共预算收入表（表一）'!$1:$4</definedName>
    <definedName name="_xlnm.Print_Titles" localSheetId="16">'1.政府性基金预算收支表（表一）'!$1:$5</definedName>
    <definedName name="_xlnm.Print_Titles" localSheetId="29">'2.收入表'!$2:$5</definedName>
    <definedName name="_xlnm.Print_Titles" localSheetId="3">'2.支出表（表二）'!$1:$4</definedName>
    <definedName name="_xlnm.Print_Titles" localSheetId="4">'3.本级收支平衡表（表三）'!$1:$5</definedName>
    <definedName name="_xlnm.Print_Titles" localSheetId="31">'4.补充表'!$1:$4</definedName>
    <definedName name="_xlnm.Print_Titles" localSheetId="5">'4.全市收入表（表四）'!$1:$4</definedName>
    <definedName name="_xlnm.Print_Titles" localSheetId="19">'4.收支明细表（表四）'!$1:$5</definedName>
    <definedName name="_xlnm.Print_Titles" localSheetId="6">'5.全市支出表（表五）'!$1:$5</definedName>
    <definedName name="_xlnm.Print_Titles" localSheetId="7">'6.基本支出科目表（表六）'!$1:$5</definedName>
    <definedName name="_xlnm.Print_Titles" localSheetId="21">'6.支出资金来源表（表六）'!$1:$5</definedName>
    <definedName name="_xlnm.Print_Titles" localSheetId="9">'8.税收、转移支付分区（表八）'!$40:$44</definedName>
    <definedName name="地区名称">#REF!</definedName>
  </definedNames>
  <calcPr calcId="125725" fullCalcOnLoad="1"/>
</workbook>
</file>

<file path=xl/calcChain.xml><?xml version="1.0" encoding="utf-8"?>
<calcChain xmlns="http://schemas.openxmlformats.org/spreadsheetml/2006/main">
  <c r="D37" i="124"/>
  <c r="D32"/>
  <c r="D31"/>
  <c r="D27"/>
  <c r="D26"/>
  <c r="D15"/>
  <c r="D14"/>
  <c r="D13"/>
  <c r="D10"/>
  <c r="D8"/>
  <c r="D5"/>
  <c r="D37" i="123"/>
  <c r="D32"/>
  <c r="D31"/>
  <c r="D29"/>
  <c r="D28"/>
  <c r="D27"/>
  <c r="D26"/>
  <c r="D22"/>
  <c r="D21"/>
  <c r="D20"/>
  <c r="D19"/>
  <c r="D18"/>
  <c r="D13"/>
  <c r="D11"/>
  <c r="D10"/>
  <c r="D9"/>
  <c r="D8"/>
  <c r="D7"/>
  <c r="I21" i="122"/>
  <c r="I23"/>
  <c r="I25"/>
  <c r="I27"/>
  <c r="I29"/>
  <c r="J20"/>
  <c r="E20"/>
  <c r="J19"/>
  <c r="E19"/>
  <c r="J17"/>
  <c r="J15"/>
  <c r="J14"/>
  <c r="E14"/>
  <c r="J11"/>
  <c r="J10"/>
  <c r="J9"/>
  <c r="E9"/>
  <c r="J8"/>
  <c r="E8"/>
  <c r="J7"/>
  <c r="E7"/>
  <c r="H38" i="121"/>
  <c r="D38"/>
  <c r="H33"/>
  <c r="D33"/>
  <c r="H32"/>
  <c r="D32"/>
  <c r="D30"/>
  <c r="D29"/>
  <c r="H28"/>
  <c r="D28"/>
  <c r="H27"/>
  <c r="D27"/>
  <c r="D23"/>
  <c r="D22"/>
  <c r="D21"/>
  <c r="D20"/>
  <c r="D19"/>
  <c r="H16"/>
  <c r="H15"/>
  <c r="H14"/>
  <c r="D14"/>
  <c r="D12"/>
  <c r="H11"/>
  <c r="D11"/>
  <c r="D10"/>
  <c r="H9"/>
  <c r="D9"/>
  <c r="D8"/>
  <c r="H6"/>
  <c r="B5" i="70"/>
  <c r="C5"/>
  <c r="D5"/>
  <c r="D6"/>
  <c r="D7"/>
  <c r="D8"/>
  <c r="D9"/>
  <c r="D10"/>
  <c r="D11"/>
  <c r="D12"/>
  <c r="D13"/>
  <c r="D14"/>
  <c r="D15"/>
  <c r="B16"/>
  <c r="C16"/>
  <c r="D16"/>
  <c r="D17"/>
  <c r="D18"/>
  <c r="D19"/>
  <c r="D20"/>
  <c r="D21"/>
  <c r="D22"/>
  <c r="D23"/>
  <c r="D24"/>
  <c r="B25"/>
  <c r="C25"/>
  <c r="D25"/>
  <c r="B5" i="68"/>
  <c r="C5"/>
  <c r="D5"/>
  <c r="E5"/>
  <c r="F5"/>
  <c r="G5"/>
  <c r="B6"/>
  <c r="C6"/>
  <c r="D6"/>
  <c r="E6"/>
  <c r="F6"/>
  <c r="G6"/>
  <c r="H6"/>
  <c r="C7"/>
  <c r="G7"/>
  <c r="C8"/>
  <c r="C9"/>
  <c r="G9"/>
  <c r="C10"/>
  <c r="G10"/>
  <c r="C11"/>
  <c r="G11"/>
  <c r="C12"/>
  <c r="G12"/>
  <c r="C13"/>
  <c r="C14"/>
  <c r="G14"/>
  <c r="C15"/>
  <c r="G15"/>
  <c r="C16"/>
  <c r="C17"/>
  <c r="G17"/>
  <c r="B18"/>
  <c r="C18"/>
  <c r="D18"/>
  <c r="E18"/>
  <c r="F18"/>
  <c r="G18"/>
  <c r="H18"/>
  <c r="C19"/>
  <c r="G19"/>
  <c r="C20"/>
  <c r="G20"/>
  <c r="C21"/>
  <c r="G21"/>
  <c r="C22"/>
  <c r="G22"/>
  <c r="C23"/>
  <c r="G23"/>
  <c r="C24"/>
  <c r="G24"/>
  <c r="C25"/>
  <c r="C26"/>
  <c r="G26"/>
  <c r="B27"/>
  <c r="C27"/>
  <c r="D27"/>
  <c r="E27"/>
  <c r="F27"/>
  <c r="G27"/>
  <c r="C28"/>
  <c r="G28"/>
  <c r="C29"/>
  <c r="G29"/>
  <c r="C30"/>
  <c r="G30"/>
  <c r="C31"/>
  <c r="G31"/>
  <c r="C32"/>
  <c r="G32"/>
  <c r="C33"/>
  <c r="G33"/>
  <c r="C34"/>
  <c r="C35"/>
  <c r="G35"/>
  <c r="C36"/>
  <c r="C37"/>
  <c r="C38"/>
  <c r="G38"/>
  <c r="B39"/>
  <c r="C39"/>
  <c r="D39"/>
  <c r="E39"/>
  <c r="F39"/>
  <c r="G39"/>
  <c r="C40"/>
  <c r="G40"/>
  <c r="C41"/>
  <c r="G41"/>
  <c r="C42"/>
  <c r="C43"/>
  <c r="G43"/>
  <c r="C44"/>
  <c r="G44"/>
  <c r="C45"/>
  <c r="G45"/>
  <c r="C46"/>
  <c r="C47"/>
  <c r="G47"/>
  <c r="C48"/>
  <c r="C49"/>
  <c r="G49"/>
  <c r="C50"/>
  <c r="G50"/>
  <c r="B51"/>
  <c r="C51"/>
  <c r="D51"/>
  <c r="E51"/>
  <c r="F51"/>
  <c r="G51"/>
  <c r="C52"/>
  <c r="G52"/>
  <c r="C53"/>
  <c r="G53"/>
  <c r="C54"/>
  <c r="C55"/>
  <c r="G55"/>
  <c r="C56"/>
  <c r="G56"/>
  <c r="C57"/>
  <c r="G57"/>
  <c r="C58"/>
  <c r="G58"/>
  <c r="C59"/>
  <c r="G59"/>
  <c r="C60"/>
  <c r="G60"/>
  <c r="C61"/>
  <c r="G61"/>
  <c r="B62"/>
  <c r="C62"/>
  <c r="D62"/>
  <c r="E62"/>
  <c r="F62"/>
  <c r="G62"/>
  <c r="C63"/>
  <c r="G63"/>
  <c r="C64"/>
  <c r="G64"/>
  <c r="C65"/>
  <c r="G65"/>
  <c r="C66"/>
  <c r="C67"/>
  <c r="G67"/>
  <c r="C68"/>
  <c r="G68"/>
  <c r="C69"/>
  <c r="G69"/>
  <c r="C70"/>
  <c r="G70"/>
  <c r="C71"/>
  <c r="C72"/>
  <c r="G72"/>
  <c r="B73"/>
  <c r="C73"/>
  <c r="D73"/>
  <c r="E73"/>
  <c r="F73"/>
  <c r="G73"/>
  <c r="C74"/>
  <c r="G74"/>
  <c r="C75"/>
  <c r="G75"/>
  <c r="C76"/>
  <c r="G76"/>
  <c r="C77"/>
  <c r="G77"/>
  <c r="C78"/>
  <c r="C79"/>
  <c r="G79"/>
  <c r="C80"/>
  <c r="G80"/>
  <c r="C81"/>
  <c r="C82"/>
  <c r="G82"/>
  <c r="C83"/>
  <c r="C84"/>
  <c r="G84"/>
  <c r="B85"/>
  <c r="C85"/>
  <c r="D85"/>
  <c r="E85"/>
  <c r="F85"/>
  <c r="G85"/>
  <c r="H85"/>
  <c r="C86"/>
  <c r="G86"/>
  <c r="C87"/>
  <c r="C88"/>
  <c r="C89"/>
  <c r="G89"/>
  <c r="C90"/>
  <c r="G90"/>
  <c r="C91"/>
  <c r="C92"/>
  <c r="C93"/>
  <c r="G93"/>
  <c r="B94"/>
  <c r="C94"/>
  <c r="D94"/>
  <c r="E94"/>
  <c r="F94"/>
  <c r="G94"/>
  <c r="C95"/>
  <c r="C96"/>
  <c r="C97"/>
  <c r="C98"/>
  <c r="C99"/>
  <c r="C100"/>
  <c r="C101"/>
  <c r="C102"/>
  <c r="C103"/>
  <c r="C104"/>
  <c r="C105"/>
  <c r="C106"/>
  <c r="C107"/>
  <c r="G107"/>
  <c r="B108"/>
  <c r="C108"/>
  <c r="D108"/>
  <c r="E108"/>
  <c r="F108"/>
  <c r="G108"/>
  <c r="C109"/>
  <c r="G109"/>
  <c r="C110"/>
  <c r="G110"/>
  <c r="C111"/>
  <c r="C112"/>
  <c r="C113"/>
  <c r="G113"/>
  <c r="C114"/>
  <c r="G114"/>
  <c r="C115"/>
  <c r="G115"/>
  <c r="C116"/>
  <c r="G116"/>
  <c r="C117"/>
  <c r="C118"/>
  <c r="G118"/>
  <c r="C119"/>
  <c r="G119"/>
  <c r="C120"/>
  <c r="C121"/>
  <c r="G121"/>
  <c r="C122"/>
  <c r="G122"/>
  <c r="B123"/>
  <c r="C123"/>
  <c r="D123"/>
  <c r="E123"/>
  <c r="F123"/>
  <c r="G123"/>
  <c r="C124"/>
  <c r="G124"/>
  <c r="C125"/>
  <c r="G125"/>
  <c r="C126"/>
  <c r="C127"/>
  <c r="G127"/>
  <c r="C128"/>
  <c r="C129"/>
  <c r="C130"/>
  <c r="G130"/>
  <c r="C131"/>
  <c r="G131"/>
  <c r="B132"/>
  <c r="C132"/>
  <c r="D132"/>
  <c r="E132"/>
  <c r="F132"/>
  <c r="G132"/>
  <c r="C133"/>
  <c r="G133"/>
  <c r="C134"/>
  <c r="G134"/>
  <c r="C135"/>
  <c r="C136"/>
  <c r="G136"/>
  <c r="C137"/>
  <c r="G137"/>
  <c r="C138"/>
  <c r="G138"/>
  <c r="C139"/>
  <c r="G139"/>
  <c r="C140"/>
  <c r="G140"/>
  <c r="C141"/>
  <c r="G141"/>
  <c r="C142"/>
  <c r="G142"/>
  <c r="B143"/>
  <c r="C143"/>
  <c r="D143"/>
  <c r="E143"/>
  <c r="F143"/>
  <c r="G143"/>
  <c r="C144"/>
  <c r="C145"/>
  <c r="C146"/>
  <c r="C147"/>
  <c r="C148"/>
  <c r="C149"/>
  <c r="C150"/>
  <c r="C151"/>
  <c r="C152"/>
  <c r="G152"/>
  <c r="C153"/>
  <c r="C154"/>
  <c r="C155"/>
  <c r="G155"/>
  <c r="C156"/>
  <c r="B157"/>
  <c r="C157"/>
  <c r="D157"/>
  <c r="E157"/>
  <c r="F157"/>
  <c r="G157"/>
  <c r="C158"/>
  <c r="G158"/>
  <c r="C159"/>
  <c r="G159"/>
  <c r="C160"/>
  <c r="C161"/>
  <c r="G161"/>
  <c r="C162"/>
  <c r="G162"/>
  <c r="C163"/>
  <c r="G163"/>
  <c r="C164"/>
  <c r="G164"/>
  <c r="C165"/>
  <c r="G165"/>
  <c r="C166"/>
  <c r="G166"/>
  <c r="B167"/>
  <c r="C167"/>
  <c r="D167"/>
  <c r="E167"/>
  <c r="F167"/>
  <c r="G167"/>
  <c r="C168"/>
  <c r="C169"/>
  <c r="C170"/>
  <c r="C171"/>
  <c r="C172"/>
  <c r="C173"/>
  <c r="G173"/>
  <c r="C174"/>
  <c r="G174"/>
  <c r="C175"/>
  <c r="C176"/>
  <c r="G176"/>
  <c r="C177"/>
  <c r="G177"/>
  <c r="C178"/>
  <c r="G178"/>
  <c r="C179"/>
  <c r="G179"/>
  <c r="B180"/>
  <c r="C180"/>
  <c r="D180"/>
  <c r="E180"/>
  <c r="F180"/>
  <c r="G180"/>
  <c r="H180"/>
  <c r="C181"/>
  <c r="C182"/>
  <c r="G182"/>
  <c r="C183"/>
  <c r="C184"/>
  <c r="C185"/>
  <c r="C186"/>
  <c r="B187"/>
  <c r="C187"/>
  <c r="D187"/>
  <c r="E187"/>
  <c r="G187"/>
  <c r="C188"/>
  <c r="C189"/>
  <c r="G189"/>
  <c r="C190"/>
  <c r="C191"/>
  <c r="G191"/>
  <c r="C192"/>
  <c r="C193"/>
  <c r="G193"/>
  <c r="B194"/>
  <c r="C194"/>
  <c r="D194"/>
  <c r="E194"/>
  <c r="F194"/>
  <c r="G194"/>
  <c r="C195"/>
  <c r="G195"/>
  <c r="C196"/>
  <c r="C197"/>
  <c r="C198"/>
  <c r="G198"/>
  <c r="C199"/>
  <c r="G199"/>
  <c r="C200"/>
  <c r="G200"/>
  <c r="C201"/>
  <c r="C202"/>
  <c r="G202"/>
  <c r="B203"/>
  <c r="C203"/>
  <c r="D203"/>
  <c r="E203"/>
  <c r="F203"/>
  <c r="G203"/>
  <c r="H203"/>
  <c r="C204"/>
  <c r="G204"/>
  <c r="C205"/>
  <c r="C206"/>
  <c r="C207"/>
  <c r="G207"/>
  <c r="C208"/>
  <c r="G208"/>
  <c r="B209"/>
  <c r="C209"/>
  <c r="D209"/>
  <c r="E209"/>
  <c r="F209"/>
  <c r="G209"/>
  <c r="H209"/>
  <c r="C210"/>
  <c r="G210"/>
  <c r="C211"/>
  <c r="G211"/>
  <c r="C212"/>
  <c r="C213"/>
  <c r="G213"/>
  <c r="C214"/>
  <c r="C215"/>
  <c r="G215"/>
  <c r="B216"/>
  <c r="C216"/>
  <c r="D216"/>
  <c r="E216"/>
  <c r="F216"/>
  <c r="G216"/>
  <c r="H216"/>
  <c r="C217"/>
  <c r="G217"/>
  <c r="C218"/>
  <c r="G218"/>
  <c r="C219"/>
  <c r="C220"/>
  <c r="C221"/>
  <c r="G221"/>
  <c r="C222"/>
  <c r="G222"/>
  <c r="B223"/>
  <c r="C223"/>
  <c r="D223"/>
  <c r="E223"/>
  <c r="F223"/>
  <c r="G223"/>
  <c r="C224"/>
  <c r="G224"/>
  <c r="C225"/>
  <c r="G225"/>
  <c r="C226"/>
  <c r="C227"/>
  <c r="G227"/>
  <c r="C228"/>
  <c r="G228"/>
  <c r="C229"/>
  <c r="G229"/>
  <c r="B230"/>
  <c r="C230"/>
  <c r="D230"/>
  <c r="E230"/>
  <c r="F230"/>
  <c r="G230"/>
  <c r="C231"/>
  <c r="G231"/>
  <c r="C232"/>
  <c r="C233"/>
  <c r="G233"/>
  <c r="C234"/>
  <c r="C235"/>
  <c r="G235"/>
  <c r="C236"/>
  <c r="G236"/>
  <c r="B237"/>
  <c r="C237"/>
  <c r="D237"/>
  <c r="E237"/>
  <c r="F237"/>
  <c r="G237"/>
  <c r="C238"/>
  <c r="G238"/>
  <c r="C239"/>
  <c r="G239"/>
  <c r="C240"/>
  <c r="C241"/>
  <c r="G241"/>
  <c r="C242"/>
  <c r="G242"/>
  <c r="B243"/>
  <c r="C243"/>
  <c r="D243"/>
  <c r="E243"/>
  <c r="F243"/>
  <c r="G243"/>
  <c r="C244"/>
  <c r="G244"/>
  <c r="C245"/>
  <c r="G245"/>
  <c r="C246"/>
  <c r="C247"/>
  <c r="C248"/>
  <c r="C249"/>
  <c r="C250"/>
  <c r="G250"/>
  <c r="B251"/>
  <c r="C251"/>
  <c r="D251"/>
  <c r="E251"/>
  <c r="F251"/>
  <c r="G251"/>
  <c r="H251"/>
  <c r="C252"/>
  <c r="C253"/>
  <c r="C254"/>
  <c r="C255"/>
  <c r="G255"/>
  <c r="C256"/>
  <c r="B257"/>
  <c r="C257"/>
  <c r="D257"/>
  <c r="E257"/>
  <c r="F257"/>
  <c r="G257"/>
  <c r="H257"/>
  <c r="C258"/>
  <c r="G258"/>
  <c r="C259"/>
  <c r="G259"/>
  <c r="C260"/>
  <c r="C261"/>
  <c r="G261"/>
  <c r="C262"/>
  <c r="G262"/>
  <c r="B263"/>
  <c r="C263"/>
  <c r="D263"/>
  <c r="E263"/>
  <c r="F263"/>
  <c r="H263"/>
  <c r="C264"/>
  <c r="C265"/>
  <c r="C266"/>
  <c r="C267"/>
  <c r="C268"/>
  <c r="B269"/>
  <c r="C269"/>
  <c r="D269"/>
  <c r="E269"/>
  <c r="F269"/>
  <c r="C270"/>
  <c r="C271"/>
  <c r="C272"/>
  <c r="C273"/>
  <c r="C274"/>
  <c r="C275"/>
  <c r="C276"/>
  <c r="C277"/>
  <c r="C278"/>
  <c r="C279"/>
  <c r="C280"/>
  <c r="C281"/>
  <c r="C282"/>
  <c r="C283"/>
  <c r="C284"/>
  <c r="C285"/>
  <c r="B286"/>
  <c r="C286"/>
  <c r="D286"/>
  <c r="E286"/>
  <c r="F286"/>
  <c r="G286"/>
  <c r="C287"/>
  <c r="G287"/>
  <c r="C288"/>
  <c r="G288"/>
  <c r="C289"/>
  <c r="C290"/>
  <c r="C291"/>
  <c r="B292"/>
  <c r="C292"/>
  <c r="D292"/>
  <c r="E292"/>
  <c r="F292"/>
  <c r="G292"/>
  <c r="B293"/>
  <c r="C293"/>
  <c r="D293"/>
  <c r="E293"/>
  <c r="F293"/>
  <c r="G293"/>
  <c r="C294"/>
  <c r="C295"/>
  <c r="C296"/>
  <c r="C297"/>
  <c r="C298"/>
  <c r="C299"/>
  <c r="C300"/>
  <c r="G300"/>
  <c r="C301"/>
  <c r="C302"/>
  <c r="B303"/>
  <c r="C303"/>
  <c r="D303"/>
  <c r="E303"/>
  <c r="F303"/>
  <c r="G303"/>
  <c r="C304"/>
  <c r="G304"/>
  <c r="B305"/>
  <c r="C305"/>
  <c r="D305"/>
  <c r="E305"/>
  <c r="F305"/>
  <c r="G305"/>
  <c r="B306"/>
  <c r="C306"/>
  <c r="D306"/>
  <c r="E306"/>
  <c r="F306"/>
  <c r="G306"/>
  <c r="C307"/>
  <c r="G307"/>
  <c r="C308"/>
  <c r="G308"/>
  <c r="B309"/>
  <c r="C309"/>
  <c r="D309"/>
  <c r="E309"/>
  <c r="F309"/>
  <c r="G309"/>
  <c r="H309"/>
  <c r="C310"/>
  <c r="G310"/>
  <c r="C311"/>
  <c r="G311"/>
  <c r="C312"/>
  <c r="C313"/>
  <c r="G313"/>
  <c r="C314"/>
  <c r="G314"/>
  <c r="C315"/>
  <c r="C316"/>
  <c r="C317"/>
  <c r="G317"/>
  <c r="B318"/>
  <c r="C318"/>
  <c r="D318"/>
  <c r="E318"/>
  <c r="F318"/>
  <c r="G318"/>
  <c r="H318"/>
  <c r="C319"/>
  <c r="G319"/>
  <c r="C320"/>
  <c r="C321"/>
  <c r="C322"/>
  <c r="G322"/>
  <c r="C323"/>
  <c r="C324"/>
  <c r="G324"/>
  <c r="B325"/>
  <c r="C325"/>
  <c r="D325"/>
  <c r="E325"/>
  <c r="F325"/>
  <c r="G325"/>
  <c r="H325"/>
  <c r="C326"/>
  <c r="G326"/>
  <c r="C327"/>
  <c r="G327"/>
  <c r="C328"/>
  <c r="G328"/>
  <c r="C329"/>
  <c r="G329"/>
  <c r="C330"/>
  <c r="G330"/>
  <c r="C331"/>
  <c r="C332"/>
  <c r="G332"/>
  <c r="B333"/>
  <c r="C333"/>
  <c r="D333"/>
  <c r="E333"/>
  <c r="F333"/>
  <c r="G333"/>
  <c r="H333"/>
  <c r="C334"/>
  <c r="G334"/>
  <c r="C335"/>
  <c r="G335"/>
  <c r="C336"/>
  <c r="G336"/>
  <c r="C337"/>
  <c r="G337"/>
  <c r="C338"/>
  <c r="G338"/>
  <c r="C339"/>
  <c r="G339"/>
  <c r="C340"/>
  <c r="C341"/>
  <c r="G341"/>
  <c r="B342"/>
  <c r="C342"/>
  <c r="D342"/>
  <c r="E342"/>
  <c r="F342"/>
  <c r="G342"/>
  <c r="C343"/>
  <c r="G343"/>
  <c r="C344"/>
  <c r="G344"/>
  <c r="C345"/>
  <c r="G345"/>
  <c r="C346"/>
  <c r="G346"/>
  <c r="C347"/>
  <c r="G347"/>
  <c r="C348"/>
  <c r="G348"/>
  <c r="C349"/>
  <c r="G349"/>
  <c r="C350"/>
  <c r="G350"/>
  <c r="C351"/>
  <c r="G351"/>
  <c r="C352"/>
  <c r="C353"/>
  <c r="C354"/>
  <c r="C355"/>
  <c r="C356"/>
  <c r="C357"/>
  <c r="G357"/>
  <c r="B358"/>
  <c r="C358"/>
  <c r="D358"/>
  <c r="E358"/>
  <c r="F358"/>
  <c r="G358"/>
  <c r="H358"/>
  <c r="C359"/>
  <c r="G359"/>
  <c r="C360"/>
  <c r="G360"/>
  <c r="C361"/>
  <c r="G361"/>
  <c r="C362"/>
  <c r="C363"/>
  <c r="G363"/>
  <c r="C364"/>
  <c r="G364"/>
  <c r="C365"/>
  <c r="C366"/>
  <c r="C367"/>
  <c r="G367"/>
  <c r="B368"/>
  <c r="C368"/>
  <c r="D368"/>
  <c r="E368"/>
  <c r="F368"/>
  <c r="G368"/>
  <c r="H368"/>
  <c r="C369"/>
  <c r="G369"/>
  <c r="C370"/>
  <c r="G370"/>
  <c r="C371"/>
  <c r="G371"/>
  <c r="C372"/>
  <c r="G372"/>
  <c r="C373"/>
  <c r="C374"/>
  <c r="G374"/>
  <c r="C375"/>
  <c r="C376"/>
  <c r="C377"/>
  <c r="G377"/>
  <c r="B378"/>
  <c r="C378"/>
  <c r="E378"/>
  <c r="F378"/>
  <c r="H378"/>
  <c r="C379"/>
  <c r="C380"/>
  <c r="C381"/>
  <c r="C382"/>
  <c r="C383"/>
  <c r="C384"/>
  <c r="C385"/>
  <c r="B386"/>
  <c r="C386"/>
  <c r="E386"/>
  <c r="F386"/>
  <c r="H386"/>
  <c r="C387"/>
  <c r="C388"/>
  <c r="C389"/>
  <c r="C390"/>
  <c r="C391"/>
  <c r="B392"/>
  <c r="C392"/>
  <c r="E392"/>
  <c r="F392"/>
  <c r="H392"/>
  <c r="C393"/>
  <c r="C394"/>
  <c r="C395"/>
  <c r="C396"/>
  <c r="C397"/>
  <c r="C398"/>
  <c r="C399"/>
  <c r="C400"/>
  <c r="B401"/>
  <c r="C401"/>
  <c r="D401"/>
  <c r="E401"/>
  <c r="F401"/>
  <c r="G401"/>
  <c r="C402"/>
  <c r="G402"/>
  <c r="C403"/>
  <c r="G403"/>
  <c r="B404"/>
  <c r="C404"/>
  <c r="D404"/>
  <c r="E404"/>
  <c r="F404"/>
  <c r="G404"/>
  <c r="B405"/>
  <c r="C405"/>
  <c r="D405"/>
  <c r="E405"/>
  <c r="F405"/>
  <c r="G405"/>
  <c r="C406"/>
  <c r="G406"/>
  <c r="C407"/>
  <c r="G407"/>
  <c r="C408"/>
  <c r="C409"/>
  <c r="G409"/>
  <c r="B410"/>
  <c r="C410"/>
  <c r="D410"/>
  <c r="E410"/>
  <c r="F410"/>
  <c r="G410"/>
  <c r="C411"/>
  <c r="G411"/>
  <c r="C412"/>
  <c r="G412"/>
  <c r="C413"/>
  <c r="G413"/>
  <c r="C414"/>
  <c r="G414"/>
  <c r="C415"/>
  <c r="G415"/>
  <c r="C416"/>
  <c r="C417"/>
  <c r="C418"/>
  <c r="G418"/>
  <c r="B419"/>
  <c r="C419"/>
  <c r="D419"/>
  <c r="E419"/>
  <c r="F419"/>
  <c r="G419"/>
  <c r="C420"/>
  <c r="C421"/>
  <c r="G421"/>
  <c r="C422"/>
  <c r="G422"/>
  <c r="C423"/>
  <c r="G423"/>
  <c r="C424"/>
  <c r="G424"/>
  <c r="C425"/>
  <c r="G425"/>
  <c r="B426"/>
  <c r="C426"/>
  <c r="D426"/>
  <c r="E426"/>
  <c r="F426"/>
  <c r="G426"/>
  <c r="C427"/>
  <c r="C428"/>
  <c r="C429"/>
  <c r="G429"/>
  <c r="C430"/>
  <c r="C431"/>
  <c r="G431"/>
  <c r="B432"/>
  <c r="C432"/>
  <c r="D432"/>
  <c r="E432"/>
  <c r="F432"/>
  <c r="G432"/>
  <c r="C433"/>
  <c r="G433"/>
  <c r="C434"/>
  <c r="C435"/>
  <c r="C436"/>
  <c r="E436"/>
  <c r="F436"/>
  <c r="C437"/>
  <c r="C438"/>
  <c r="C439"/>
  <c r="B440"/>
  <c r="C440"/>
  <c r="D440"/>
  <c r="E440"/>
  <c r="F440"/>
  <c r="G440"/>
  <c r="C441"/>
  <c r="G441"/>
  <c r="C442"/>
  <c r="G442"/>
  <c r="C443"/>
  <c r="B444"/>
  <c r="C444"/>
  <c r="D444"/>
  <c r="E444"/>
  <c r="F444"/>
  <c r="G444"/>
  <c r="C445"/>
  <c r="G445"/>
  <c r="C446"/>
  <c r="G446"/>
  <c r="C447"/>
  <c r="G447"/>
  <c r="C448"/>
  <c r="C449"/>
  <c r="G449"/>
  <c r="B450"/>
  <c r="C450"/>
  <c r="D450"/>
  <c r="E450"/>
  <c r="F450"/>
  <c r="G450"/>
  <c r="C451"/>
  <c r="C452"/>
  <c r="C453"/>
  <c r="G453"/>
  <c r="C454"/>
  <c r="G454"/>
  <c r="C455"/>
  <c r="G455"/>
  <c r="C456"/>
  <c r="G456"/>
  <c r="B457"/>
  <c r="C457"/>
  <c r="D457"/>
  <c r="E457"/>
  <c r="F457"/>
  <c r="G457"/>
  <c r="B458"/>
  <c r="C458"/>
  <c r="G458"/>
  <c r="B459"/>
  <c r="C459"/>
  <c r="D459"/>
  <c r="E459"/>
  <c r="F459"/>
  <c r="G459"/>
  <c r="B460"/>
  <c r="C460"/>
  <c r="D460"/>
  <c r="E460"/>
  <c r="F460"/>
  <c r="G460"/>
  <c r="C461"/>
  <c r="G461"/>
  <c r="C462"/>
  <c r="G462"/>
  <c r="C463"/>
  <c r="C464"/>
  <c r="G464"/>
  <c r="B465"/>
  <c r="C465"/>
  <c r="D465"/>
  <c r="E465"/>
  <c r="F465"/>
  <c r="G465"/>
  <c r="C466"/>
  <c r="C467"/>
  <c r="C468"/>
  <c r="C469"/>
  <c r="C470"/>
  <c r="C471"/>
  <c r="C472"/>
  <c r="C473"/>
  <c r="G473"/>
  <c r="B474"/>
  <c r="C474"/>
  <c r="D474"/>
  <c r="E474"/>
  <c r="F474"/>
  <c r="G474"/>
  <c r="C475"/>
  <c r="C476"/>
  <c r="C477"/>
  <c r="C478"/>
  <c r="C479"/>
  <c r="G479"/>
  <c r="B480"/>
  <c r="C480"/>
  <c r="D480"/>
  <c r="E480"/>
  <c r="F480"/>
  <c r="G480"/>
  <c r="C481"/>
  <c r="G481"/>
  <c r="C482"/>
  <c r="G482"/>
  <c r="C483"/>
  <c r="G483"/>
  <c r="C484"/>
  <c r="C485"/>
  <c r="G485"/>
  <c r="B486"/>
  <c r="C486"/>
  <c r="D486"/>
  <c r="E486"/>
  <c r="F486"/>
  <c r="G486"/>
  <c r="C487"/>
  <c r="G487"/>
  <c r="C488"/>
  <c r="G488"/>
  <c r="C489"/>
  <c r="C490"/>
  <c r="G490"/>
  <c r="B491"/>
  <c r="C491"/>
  <c r="D491"/>
  <c r="E491"/>
  <c r="F491"/>
  <c r="G491"/>
  <c r="C492"/>
  <c r="G492"/>
  <c r="C493"/>
  <c r="G493"/>
  <c r="C494"/>
  <c r="C495"/>
  <c r="G495"/>
  <c r="B496"/>
  <c r="C496"/>
  <c r="D496"/>
  <c r="E496"/>
  <c r="F496"/>
  <c r="G496"/>
  <c r="H496"/>
  <c r="C497"/>
  <c r="G497"/>
  <c r="C498"/>
  <c r="G498"/>
  <c r="C499"/>
  <c r="G499"/>
  <c r="C500"/>
  <c r="G500"/>
  <c r="C501"/>
  <c r="G501"/>
  <c r="C502"/>
  <c r="G502"/>
  <c r="B503"/>
  <c r="C503"/>
  <c r="D503"/>
  <c r="E503"/>
  <c r="F503"/>
  <c r="G503"/>
  <c r="H503"/>
  <c r="C504"/>
  <c r="C505"/>
  <c r="C506"/>
  <c r="G506"/>
  <c r="B507"/>
  <c r="C507"/>
  <c r="D507"/>
  <c r="E507"/>
  <c r="F507"/>
  <c r="G507"/>
  <c r="H507"/>
  <c r="C508"/>
  <c r="G508"/>
  <c r="C509"/>
  <c r="B510"/>
  <c r="C510"/>
  <c r="D510"/>
  <c r="E510"/>
  <c r="F510"/>
  <c r="G510"/>
  <c r="C511"/>
  <c r="G511"/>
  <c r="C512"/>
  <c r="C513"/>
  <c r="B514"/>
  <c r="C514"/>
  <c r="G514"/>
  <c r="B515"/>
  <c r="C515"/>
  <c r="D515"/>
  <c r="E515"/>
  <c r="F515"/>
  <c r="G515"/>
  <c r="B516"/>
  <c r="C516"/>
  <c r="D516"/>
  <c r="E516"/>
  <c r="F516"/>
  <c r="G516"/>
  <c r="C517"/>
  <c r="G517"/>
  <c r="C518"/>
  <c r="G518"/>
  <c r="C519"/>
  <c r="C520"/>
  <c r="G520"/>
  <c r="C521"/>
  <c r="G521"/>
  <c r="C522"/>
  <c r="G522"/>
  <c r="C523"/>
  <c r="G523"/>
  <c r="C524"/>
  <c r="C525"/>
  <c r="G525"/>
  <c r="C526"/>
  <c r="G526"/>
  <c r="C527"/>
  <c r="C528"/>
  <c r="G528"/>
  <c r="C529"/>
  <c r="C530"/>
  <c r="C531"/>
  <c r="G531"/>
  <c r="B532"/>
  <c r="C532"/>
  <c r="D532"/>
  <c r="E532"/>
  <c r="F532"/>
  <c r="G532"/>
  <c r="C533"/>
  <c r="G533"/>
  <c r="C534"/>
  <c r="C535"/>
  <c r="C536"/>
  <c r="G536"/>
  <c r="C537"/>
  <c r="G537"/>
  <c r="C538"/>
  <c r="C539"/>
  <c r="G539"/>
  <c r="B540"/>
  <c r="C540"/>
  <c r="D540"/>
  <c r="E540"/>
  <c r="F540"/>
  <c r="G540"/>
  <c r="C541"/>
  <c r="C542"/>
  <c r="C543"/>
  <c r="C544"/>
  <c r="G544"/>
  <c r="C545"/>
  <c r="G545"/>
  <c r="C546"/>
  <c r="G546"/>
  <c r="C547"/>
  <c r="G547"/>
  <c r="C548"/>
  <c r="G548"/>
  <c r="C549"/>
  <c r="C550"/>
  <c r="G550"/>
  <c r="B551"/>
  <c r="C551"/>
  <c r="D551"/>
  <c r="E551"/>
  <c r="F551"/>
  <c r="C552"/>
  <c r="C553"/>
  <c r="C554"/>
  <c r="C555"/>
  <c r="C556"/>
  <c r="C557"/>
  <c r="C558"/>
  <c r="C559"/>
  <c r="B560"/>
  <c r="C560"/>
  <c r="D560"/>
  <c r="E560"/>
  <c r="F560"/>
  <c r="G560"/>
  <c r="C561"/>
  <c r="C562"/>
  <c r="C563"/>
  <c r="C564"/>
  <c r="G564"/>
  <c r="C565"/>
  <c r="C566"/>
  <c r="G566"/>
  <c r="B567"/>
  <c r="C567"/>
  <c r="D567"/>
  <c r="E567"/>
  <c r="F567"/>
  <c r="G567"/>
  <c r="C568"/>
  <c r="G568"/>
  <c r="C569"/>
  <c r="G569"/>
  <c r="C570"/>
  <c r="G570"/>
  <c r="B571"/>
  <c r="C571"/>
  <c r="D571"/>
  <c r="E571"/>
  <c r="F571"/>
  <c r="G571"/>
  <c r="B572"/>
  <c r="C572"/>
  <c r="D572"/>
  <c r="E572"/>
  <c r="F572"/>
  <c r="G572"/>
  <c r="C573"/>
  <c r="G573"/>
  <c r="C574"/>
  <c r="G574"/>
  <c r="C575"/>
  <c r="C576"/>
  <c r="G576"/>
  <c r="C577"/>
  <c r="G577"/>
  <c r="C578"/>
  <c r="G578"/>
  <c r="C579"/>
  <c r="G579"/>
  <c r="C580"/>
  <c r="C581"/>
  <c r="G581"/>
  <c r="C582"/>
  <c r="G582"/>
  <c r="C583"/>
  <c r="G583"/>
  <c r="C584"/>
  <c r="G584"/>
  <c r="C585"/>
  <c r="G585"/>
  <c r="B586"/>
  <c r="C586"/>
  <c r="D586"/>
  <c r="E586"/>
  <c r="F586"/>
  <c r="G586"/>
  <c r="C587"/>
  <c r="G587"/>
  <c r="C588"/>
  <c r="C589"/>
  <c r="G589"/>
  <c r="C590"/>
  <c r="G590"/>
  <c r="C591"/>
  <c r="G591"/>
  <c r="C592"/>
  <c r="G592"/>
  <c r="C593"/>
  <c r="C594"/>
  <c r="G594"/>
  <c r="C595"/>
  <c r="G595"/>
  <c r="C596"/>
  <c r="G596"/>
  <c r="C597"/>
  <c r="E597"/>
  <c r="F597"/>
  <c r="C598"/>
  <c r="B599"/>
  <c r="C599"/>
  <c r="D599"/>
  <c r="E599"/>
  <c r="F599"/>
  <c r="G599"/>
  <c r="C600"/>
  <c r="G600"/>
  <c r="C601"/>
  <c r="G601"/>
  <c r="C602"/>
  <c r="C603"/>
  <c r="C604"/>
  <c r="G604"/>
  <c r="C605"/>
  <c r="G605"/>
  <c r="C606"/>
  <c r="C607"/>
  <c r="G607"/>
  <c r="C608"/>
  <c r="E608"/>
  <c r="F608"/>
  <c r="C609"/>
  <c r="C610"/>
  <c r="C611"/>
  <c r="B612"/>
  <c r="C612"/>
  <c r="D612"/>
  <c r="E612"/>
  <c r="F612"/>
  <c r="G612"/>
  <c r="C613"/>
  <c r="C614"/>
  <c r="G614"/>
  <c r="C615"/>
  <c r="C616"/>
  <c r="C617"/>
  <c r="C618"/>
  <c r="C619"/>
  <c r="C620"/>
  <c r="G620"/>
  <c r="C621"/>
  <c r="G621"/>
  <c r="C622"/>
  <c r="G622"/>
  <c r="B623"/>
  <c r="C623"/>
  <c r="D623"/>
  <c r="E623"/>
  <c r="F623"/>
  <c r="G623"/>
  <c r="C624"/>
  <c r="G624"/>
  <c r="C625"/>
  <c r="C626"/>
  <c r="C627"/>
  <c r="G627"/>
  <c r="C628"/>
  <c r="C629"/>
  <c r="C630"/>
  <c r="G630"/>
  <c r="B631"/>
  <c r="C631"/>
  <c r="D631"/>
  <c r="E631"/>
  <c r="F631"/>
  <c r="G631"/>
  <c r="C632"/>
  <c r="C633"/>
  <c r="G633"/>
  <c r="C634"/>
  <c r="G634"/>
  <c r="C635"/>
  <c r="C636"/>
  <c r="C637"/>
  <c r="G637"/>
  <c r="B638"/>
  <c r="C638"/>
  <c r="D638"/>
  <c r="E638"/>
  <c r="F638"/>
  <c r="G638"/>
  <c r="C639"/>
  <c r="G639"/>
  <c r="C640"/>
  <c r="G640"/>
  <c r="C641"/>
  <c r="C642"/>
  <c r="G642"/>
  <c r="C643"/>
  <c r="G643"/>
  <c r="C644"/>
  <c r="G644"/>
  <c r="B645"/>
  <c r="C645"/>
  <c r="D645"/>
  <c r="E645"/>
  <c r="F645"/>
  <c r="G645"/>
  <c r="C646"/>
  <c r="G646"/>
  <c r="C647"/>
  <c r="C648"/>
  <c r="C649"/>
  <c r="G649"/>
  <c r="C650"/>
  <c r="G650"/>
  <c r="C651"/>
  <c r="G651"/>
  <c r="C652"/>
  <c r="C653"/>
  <c r="G653"/>
  <c r="C654"/>
  <c r="E654"/>
  <c r="F654"/>
  <c r="C655"/>
  <c r="C656"/>
  <c r="C657"/>
  <c r="C658"/>
  <c r="B659"/>
  <c r="C659"/>
  <c r="D659"/>
  <c r="E659"/>
  <c r="F659"/>
  <c r="G659"/>
  <c r="C660"/>
  <c r="G660"/>
  <c r="C661"/>
  <c r="G661"/>
  <c r="C662"/>
  <c r="C663"/>
  <c r="C664"/>
  <c r="E664"/>
  <c r="F664"/>
  <c r="C665"/>
  <c r="C666"/>
  <c r="B667"/>
  <c r="C667"/>
  <c r="D667"/>
  <c r="E667"/>
  <c r="F667"/>
  <c r="G667"/>
  <c r="C668"/>
  <c r="C669"/>
  <c r="G669"/>
  <c r="C670"/>
  <c r="E670"/>
  <c r="F670"/>
  <c r="C671"/>
  <c r="C672"/>
  <c r="C673"/>
  <c r="E673"/>
  <c r="F673"/>
  <c r="C674"/>
  <c r="C675"/>
  <c r="C676"/>
  <c r="E676"/>
  <c r="F676"/>
  <c r="C677"/>
  <c r="C678"/>
  <c r="B679"/>
  <c r="C679"/>
  <c r="D679"/>
  <c r="E679"/>
  <c r="F679"/>
  <c r="G679"/>
  <c r="C680"/>
  <c r="G680"/>
  <c r="B681"/>
  <c r="C681"/>
  <c r="D681"/>
  <c r="E681"/>
  <c r="F681"/>
  <c r="G681"/>
  <c r="C682"/>
  <c r="G682"/>
  <c r="C683"/>
  <c r="E683"/>
  <c r="F683"/>
  <c r="C684"/>
  <c r="C685"/>
  <c r="C686"/>
  <c r="C687"/>
  <c r="C688"/>
  <c r="C689"/>
  <c r="C690"/>
  <c r="B691"/>
  <c r="C691"/>
  <c r="D691"/>
  <c r="E691"/>
  <c r="F691"/>
  <c r="G691"/>
  <c r="C692"/>
  <c r="G692"/>
  <c r="B693"/>
  <c r="C693"/>
  <c r="D693"/>
  <c r="E693"/>
  <c r="F693"/>
  <c r="G693"/>
  <c r="B694"/>
  <c r="C694"/>
  <c r="D694"/>
  <c r="E694"/>
  <c r="F694"/>
  <c r="G694"/>
  <c r="C695"/>
  <c r="G695"/>
  <c r="C696"/>
  <c r="G696"/>
  <c r="C697"/>
  <c r="C698"/>
  <c r="G698"/>
  <c r="B699"/>
  <c r="C699"/>
  <c r="D699"/>
  <c r="E699"/>
  <c r="F699"/>
  <c r="G699"/>
  <c r="C700"/>
  <c r="G700"/>
  <c r="C701"/>
  <c r="G701"/>
  <c r="C702"/>
  <c r="G702"/>
  <c r="C703"/>
  <c r="G703"/>
  <c r="C704"/>
  <c r="G704"/>
  <c r="C705"/>
  <c r="G705"/>
  <c r="C706"/>
  <c r="G706"/>
  <c r="C707"/>
  <c r="G707"/>
  <c r="C708"/>
  <c r="C709"/>
  <c r="C710"/>
  <c r="C711"/>
  <c r="G711"/>
  <c r="B712"/>
  <c r="C712"/>
  <c r="D712"/>
  <c r="E712"/>
  <c r="F712"/>
  <c r="G712"/>
  <c r="C713"/>
  <c r="G713"/>
  <c r="C714"/>
  <c r="C715"/>
  <c r="G715"/>
  <c r="B716"/>
  <c r="C716"/>
  <c r="D716"/>
  <c r="E716"/>
  <c r="F716"/>
  <c r="G716"/>
  <c r="C717"/>
  <c r="G717"/>
  <c r="C718"/>
  <c r="G718"/>
  <c r="C719"/>
  <c r="G719"/>
  <c r="C720"/>
  <c r="G720"/>
  <c r="C721"/>
  <c r="G721"/>
  <c r="C722"/>
  <c r="G722"/>
  <c r="C723"/>
  <c r="G723"/>
  <c r="C724"/>
  <c r="G724"/>
  <c r="C725"/>
  <c r="G725"/>
  <c r="C726"/>
  <c r="G726"/>
  <c r="C727"/>
  <c r="G727"/>
  <c r="B728"/>
  <c r="C728"/>
  <c r="D728"/>
  <c r="E728"/>
  <c r="F728"/>
  <c r="G728"/>
  <c r="C729"/>
  <c r="G729"/>
  <c r="C730"/>
  <c r="B731"/>
  <c r="C731"/>
  <c r="D731"/>
  <c r="E731"/>
  <c r="F731"/>
  <c r="G731"/>
  <c r="C732"/>
  <c r="G732"/>
  <c r="C733"/>
  <c r="G733"/>
  <c r="C734"/>
  <c r="G734"/>
  <c r="B735"/>
  <c r="C735"/>
  <c r="D735"/>
  <c r="E735"/>
  <c r="F735"/>
  <c r="G735"/>
  <c r="C736"/>
  <c r="C737"/>
  <c r="C738"/>
  <c r="C739"/>
  <c r="G739"/>
  <c r="C740"/>
  <c r="G740"/>
  <c r="C741"/>
  <c r="G741"/>
  <c r="C742"/>
  <c r="G742"/>
  <c r="C743"/>
  <c r="G743"/>
  <c r="C744"/>
  <c r="G744"/>
  <c r="B745"/>
  <c r="C745"/>
  <c r="E745"/>
  <c r="F745"/>
  <c r="G745"/>
  <c r="C746"/>
  <c r="G746"/>
  <c r="C747"/>
  <c r="G747"/>
  <c r="C748"/>
  <c r="G748"/>
  <c r="C749"/>
  <c r="G749"/>
  <c r="B750"/>
  <c r="C750"/>
  <c r="E750"/>
  <c r="F750"/>
  <c r="G750"/>
  <c r="C751"/>
  <c r="G751"/>
  <c r="C752"/>
  <c r="G752"/>
  <c r="C753"/>
  <c r="C754"/>
  <c r="G754"/>
  <c r="C755"/>
  <c r="C756"/>
  <c r="E756"/>
  <c r="F756"/>
  <c r="C757"/>
  <c r="C758"/>
  <c r="C759"/>
  <c r="C760"/>
  <c r="E760"/>
  <c r="F760"/>
  <c r="C761"/>
  <c r="C762"/>
  <c r="B763"/>
  <c r="C763"/>
  <c r="D763"/>
  <c r="E763"/>
  <c r="F763"/>
  <c r="G763"/>
  <c r="C764"/>
  <c r="C765"/>
  <c r="C766"/>
  <c r="C767"/>
  <c r="C768"/>
  <c r="C769"/>
  <c r="C770"/>
  <c r="C771"/>
  <c r="C772"/>
  <c r="C773"/>
  <c r="G773"/>
  <c r="B774"/>
  <c r="C774"/>
  <c r="D774"/>
  <c r="E774"/>
  <c r="F774"/>
  <c r="G774"/>
  <c r="B775"/>
  <c r="C775"/>
  <c r="D775"/>
  <c r="E775"/>
  <c r="F775"/>
  <c r="G775"/>
  <c r="C776"/>
  <c r="G776"/>
  <c r="C777"/>
  <c r="G777"/>
  <c r="C778"/>
  <c r="C779"/>
  <c r="G779"/>
  <c r="C780"/>
  <c r="G780"/>
  <c r="C781"/>
  <c r="C782"/>
  <c r="C783"/>
  <c r="G783"/>
  <c r="B784"/>
  <c r="C784"/>
  <c r="D784"/>
  <c r="E784"/>
  <c r="F784"/>
  <c r="G784"/>
  <c r="C785"/>
  <c r="G785"/>
  <c r="C786"/>
  <c r="C787"/>
  <c r="G787"/>
  <c r="B788"/>
  <c r="C788"/>
  <c r="D788"/>
  <c r="E788"/>
  <c r="F788"/>
  <c r="G788"/>
  <c r="C789"/>
  <c r="G789"/>
  <c r="C790"/>
  <c r="G790"/>
  <c r="C791"/>
  <c r="C792"/>
  <c r="G792"/>
  <c r="C793"/>
  <c r="C794"/>
  <c r="C795"/>
  <c r="C796"/>
  <c r="G796"/>
  <c r="B797"/>
  <c r="C797"/>
  <c r="D797"/>
  <c r="E797"/>
  <c r="F797"/>
  <c r="G797"/>
  <c r="C798"/>
  <c r="G798"/>
  <c r="C799"/>
  <c r="C800"/>
  <c r="C801"/>
  <c r="C802"/>
  <c r="G802"/>
  <c r="C803"/>
  <c r="E803"/>
  <c r="F803"/>
  <c r="C804"/>
  <c r="C805"/>
  <c r="C806"/>
  <c r="C807"/>
  <c r="C808"/>
  <c r="C809"/>
  <c r="C810"/>
  <c r="E810"/>
  <c r="F810"/>
  <c r="C811"/>
  <c r="C812"/>
  <c r="C813"/>
  <c r="C814"/>
  <c r="C815"/>
  <c r="C816"/>
  <c r="E816"/>
  <c r="F816"/>
  <c r="C817"/>
  <c r="C818"/>
  <c r="C819"/>
  <c r="E819"/>
  <c r="F819"/>
  <c r="C820"/>
  <c r="C821"/>
  <c r="C822"/>
  <c r="C823"/>
  <c r="G823"/>
  <c r="B824"/>
  <c r="C824"/>
  <c r="D824"/>
  <c r="E824"/>
  <c r="F824"/>
  <c r="G824"/>
  <c r="C825"/>
  <c r="G825"/>
  <c r="C826"/>
  <c r="G826"/>
  <c r="C827"/>
  <c r="C828"/>
  <c r="C829"/>
  <c r="G829"/>
  <c r="C830"/>
  <c r="G830"/>
  <c r="C831"/>
  <c r="G831"/>
  <c r="C832"/>
  <c r="E832"/>
  <c r="F832"/>
  <c r="C833"/>
  <c r="C834"/>
  <c r="C835"/>
  <c r="C836"/>
  <c r="C837"/>
  <c r="C838"/>
  <c r="C839"/>
  <c r="C840"/>
  <c r="C841"/>
  <c r="C842"/>
  <c r="C843"/>
  <c r="C844"/>
  <c r="C845"/>
  <c r="C846"/>
  <c r="B847"/>
  <c r="C847"/>
  <c r="D847"/>
  <c r="E847"/>
  <c r="F847"/>
  <c r="G847"/>
  <c r="C848"/>
  <c r="G848"/>
  <c r="B849"/>
  <c r="C849"/>
  <c r="D849"/>
  <c r="E849"/>
  <c r="F849"/>
  <c r="G849"/>
  <c r="B850"/>
  <c r="C850"/>
  <c r="D850"/>
  <c r="E850"/>
  <c r="F850"/>
  <c r="G850"/>
  <c r="C851"/>
  <c r="G851"/>
  <c r="C852"/>
  <c r="G852"/>
  <c r="C853"/>
  <c r="C854"/>
  <c r="G854"/>
  <c r="C855"/>
  <c r="G855"/>
  <c r="C856"/>
  <c r="G856"/>
  <c r="C857"/>
  <c r="G857"/>
  <c r="C858"/>
  <c r="G858"/>
  <c r="C859"/>
  <c r="G859"/>
  <c r="C860"/>
  <c r="C861"/>
  <c r="G861"/>
  <c r="B862"/>
  <c r="C862"/>
  <c r="D862"/>
  <c r="E862"/>
  <c r="F862"/>
  <c r="G862"/>
  <c r="C863"/>
  <c r="G863"/>
  <c r="B864"/>
  <c r="C864"/>
  <c r="D864"/>
  <c r="E864"/>
  <c r="F864"/>
  <c r="G864"/>
  <c r="C865"/>
  <c r="G865"/>
  <c r="C866"/>
  <c r="G866"/>
  <c r="B867"/>
  <c r="C867"/>
  <c r="D867"/>
  <c r="E867"/>
  <c r="F867"/>
  <c r="G867"/>
  <c r="C868"/>
  <c r="G868"/>
  <c r="C869"/>
  <c r="G869"/>
  <c r="B870"/>
  <c r="C870"/>
  <c r="D870"/>
  <c r="E870"/>
  <c r="F870"/>
  <c r="G870"/>
  <c r="C871"/>
  <c r="G871"/>
  <c r="B872"/>
  <c r="C872"/>
  <c r="D872"/>
  <c r="E872"/>
  <c r="F872"/>
  <c r="G872"/>
  <c r="B873"/>
  <c r="C873"/>
  <c r="D873"/>
  <c r="E873"/>
  <c r="F873"/>
  <c r="G873"/>
  <c r="C874"/>
  <c r="G874"/>
  <c r="C875"/>
  <c r="G875"/>
  <c r="C876"/>
  <c r="C877"/>
  <c r="G877"/>
  <c r="C878"/>
  <c r="C879"/>
  <c r="G879"/>
  <c r="C880"/>
  <c r="G880"/>
  <c r="C881"/>
  <c r="G881"/>
  <c r="C882"/>
  <c r="G882"/>
  <c r="C883"/>
  <c r="G883"/>
  <c r="C884"/>
  <c r="G884"/>
  <c r="C885"/>
  <c r="C886"/>
  <c r="C887"/>
  <c r="G887"/>
  <c r="C888"/>
  <c r="C889"/>
  <c r="C890"/>
  <c r="G890"/>
  <c r="C891"/>
  <c r="C892"/>
  <c r="C893"/>
  <c r="C894"/>
  <c r="G894"/>
  <c r="C895"/>
  <c r="C896"/>
  <c r="G896"/>
  <c r="C897"/>
  <c r="C898"/>
  <c r="G898"/>
  <c r="B899"/>
  <c r="C899"/>
  <c r="D899"/>
  <c r="E899"/>
  <c r="F899"/>
  <c r="G899"/>
  <c r="C900"/>
  <c r="G900"/>
  <c r="C901"/>
  <c r="C902"/>
  <c r="C903"/>
  <c r="G903"/>
  <c r="C904"/>
  <c r="G904"/>
  <c r="C905"/>
  <c r="C906"/>
  <c r="G906"/>
  <c r="C907"/>
  <c r="G907"/>
  <c r="C908"/>
  <c r="G908"/>
  <c r="C909"/>
  <c r="G909"/>
  <c r="C910"/>
  <c r="G910"/>
  <c r="C911"/>
  <c r="G911"/>
  <c r="C912"/>
  <c r="G912"/>
  <c r="C913"/>
  <c r="C914"/>
  <c r="C915"/>
  <c r="C916"/>
  <c r="G916"/>
  <c r="C917"/>
  <c r="G917"/>
  <c r="C918"/>
  <c r="C919"/>
  <c r="C920"/>
  <c r="C921"/>
  <c r="C922"/>
  <c r="C923"/>
  <c r="C924"/>
  <c r="C925"/>
  <c r="C926"/>
  <c r="G926"/>
  <c r="B927"/>
  <c r="C927"/>
  <c r="D927"/>
  <c r="E927"/>
  <c r="F927"/>
  <c r="G927"/>
  <c r="C928"/>
  <c r="G928"/>
  <c r="C929"/>
  <c r="C930"/>
  <c r="C931"/>
  <c r="G931"/>
  <c r="C932"/>
  <c r="G932"/>
  <c r="C933"/>
  <c r="G933"/>
  <c r="C934"/>
  <c r="C935"/>
  <c r="C936"/>
  <c r="C937"/>
  <c r="G937"/>
  <c r="C938"/>
  <c r="G938"/>
  <c r="C939"/>
  <c r="G939"/>
  <c r="C940"/>
  <c r="G940"/>
  <c r="C941"/>
  <c r="G941"/>
  <c r="C942"/>
  <c r="C943"/>
  <c r="C944"/>
  <c r="C945"/>
  <c r="C946"/>
  <c r="C947"/>
  <c r="C948"/>
  <c r="C949"/>
  <c r="C950"/>
  <c r="C951"/>
  <c r="C952"/>
  <c r="C953"/>
  <c r="C954"/>
  <c r="G954"/>
  <c r="C955"/>
  <c r="E955"/>
  <c r="F955"/>
  <c r="C956"/>
  <c r="C957"/>
  <c r="C958"/>
  <c r="C959"/>
  <c r="C960"/>
  <c r="C961"/>
  <c r="C962"/>
  <c r="C963"/>
  <c r="C964"/>
  <c r="C965"/>
  <c r="B966"/>
  <c r="C966"/>
  <c r="D966"/>
  <c r="E966"/>
  <c r="F966"/>
  <c r="C967"/>
  <c r="C968"/>
  <c r="C969"/>
  <c r="C970"/>
  <c r="C971"/>
  <c r="C972"/>
  <c r="C973"/>
  <c r="C974"/>
  <c r="C975"/>
  <c r="C976"/>
  <c r="C977"/>
  <c r="E977"/>
  <c r="F977"/>
  <c r="C978"/>
  <c r="C979"/>
  <c r="C980"/>
  <c r="C981"/>
  <c r="C982"/>
  <c r="C983"/>
  <c r="E983"/>
  <c r="F983"/>
  <c r="C984"/>
  <c r="C985"/>
  <c r="C986"/>
  <c r="C987"/>
  <c r="C988"/>
  <c r="C989"/>
  <c r="B990"/>
  <c r="C990"/>
  <c r="D990"/>
  <c r="E990"/>
  <c r="F990"/>
  <c r="G990"/>
  <c r="C991"/>
  <c r="C992"/>
  <c r="C993"/>
  <c r="C994"/>
  <c r="C995"/>
  <c r="C996"/>
  <c r="G996"/>
  <c r="C997"/>
  <c r="E997"/>
  <c r="F997"/>
  <c r="C998"/>
  <c r="C999"/>
  <c r="C1000"/>
  <c r="B1001"/>
  <c r="C1001"/>
  <c r="D1001"/>
  <c r="E1001"/>
  <c r="F1001"/>
  <c r="G1001"/>
  <c r="C1002"/>
  <c r="C1003"/>
  <c r="G1003"/>
  <c r="B1004"/>
  <c r="C1004"/>
  <c r="D1004"/>
  <c r="E1004"/>
  <c r="F1004"/>
  <c r="G1004"/>
  <c r="B1005"/>
  <c r="C1005"/>
  <c r="D1005"/>
  <c r="E1005"/>
  <c r="F1005"/>
  <c r="G1005"/>
  <c r="C1006"/>
  <c r="G1006"/>
  <c r="C1007"/>
  <c r="C1008"/>
  <c r="C1009"/>
  <c r="G1009"/>
  <c r="C1010"/>
  <c r="G1010"/>
  <c r="C1011"/>
  <c r="G1011"/>
  <c r="C1012"/>
  <c r="G1012"/>
  <c r="C1013"/>
  <c r="C1014"/>
  <c r="G1014"/>
  <c r="C1015"/>
  <c r="G1015"/>
  <c r="C1016"/>
  <c r="C1017"/>
  <c r="G1017"/>
  <c r="C1018"/>
  <c r="C1019"/>
  <c r="C1020"/>
  <c r="C1021"/>
  <c r="C1022"/>
  <c r="G1022"/>
  <c r="C1023"/>
  <c r="C1024"/>
  <c r="G1024"/>
  <c r="C1025"/>
  <c r="G1025"/>
  <c r="C1026"/>
  <c r="C1027"/>
  <c r="G1027"/>
  <c r="C1028"/>
  <c r="E1028"/>
  <c r="F1028"/>
  <c r="H1028"/>
  <c r="C1029"/>
  <c r="C1030"/>
  <c r="C1031"/>
  <c r="C1032"/>
  <c r="C1033"/>
  <c r="C1034"/>
  <c r="C1035"/>
  <c r="C1036"/>
  <c r="C1037"/>
  <c r="B1038"/>
  <c r="C1038"/>
  <c r="D1038"/>
  <c r="E1038"/>
  <c r="F1038"/>
  <c r="G1038"/>
  <c r="C1039"/>
  <c r="C1040"/>
  <c r="C1041"/>
  <c r="C1042"/>
  <c r="C1043"/>
  <c r="C1044"/>
  <c r="C1045"/>
  <c r="C1046"/>
  <c r="C1047"/>
  <c r="G1047"/>
  <c r="B1048"/>
  <c r="C1048"/>
  <c r="D1048"/>
  <c r="E1048"/>
  <c r="F1048"/>
  <c r="G1048"/>
  <c r="C1049"/>
  <c r="G1049"/>
  <c r="C1050"/>
  <c r="C1051"/>
  <c r="C1052"/>
  <c r="B1053"/>
  <c r="C1053"/>
  <c r="D1053"/>
  <c r="E1053"/>
  <c r="F1053"/>
  <c r="G1053"/>
  <c r="H1053"/>
  <c r="C1054"/>
  <c r="C1055"/>
  <c r="C1056"/>
  <c r="C1057"/>
  <c r="C1058"/>
  <c r="C1059"/>
  <c r="G1059"/>
  <c r="C1060"/>
  <c r="E1060"/>
  <c r="F1060"/>
  <c r="H1060"/>
  <c r="C1061"/>
  <c r="C1062"/>
  <c r="C1063"/>
  <c r="C1064"/>
  <c r="B1065"/>
  <c r="C1065"/>
  <c r="D1065"/>
  <c r="E1065"/>
  <c r="F1065"/>
  <c r="G1065"/>
  <c r="H1065"/>
  <c r="C1066"/>
  <c r="G1066"/>
  <c r="C1067"/>
  <c r="G1067"/>
  <c r="B1068"/>
  <c r="C1068"/>
  <c r="D1068"/>
  <c r="E1068"/>
  <c r="F1068"/>
  <c r="G1068"/>
  <c r="B1069"/>
  <c r="C1069"/>
  <c r="E1069"/>
  <c r="F1069"/>
  <c r="H1069"/>
  <c r="C1070"/>
  <c r="C1071"/>
  <c r="C1072"/>
  <c r="C1073"/>
  <c r="C1074"/>
  <c r="C1075"/>
  <c r="C1076"/>
  <c r="C1077"/>
  <c r="C1078"/>
  <c r="B1079"/>
  <c r="C1079"/>
  <c r="D1079"/>
  <c r="E1079"/>
  <c r="F1079"/>
  <c r="G1079"/>
  <c r="C1080"/>
  <c r="C1081"/>
  <c r="C1082"/>
  <c r="C1083"/>
  <c r="C1084"/>
  <c r="C1085"/>
  <c r="C1086"/>
  <c r="C1087"/>
  <c r="C1088"/>
  <c r="C1089"/>
  <c r="C1090"/>
  <c r="C1091"/>
  <c r="C1092"/>
  <c r="C1093"/>
  <c r="C1094"/>
  <c r="G1094"/>
  <c r="B1095"/>
  <c r="C1095"/>
  <c r="D1095"/>
  <c r="E1095"/>
  <c r="F1095"/>
  <c r="G1095"/>
  <c r="C1096"/>
  <c r="G1096"/>
  <c r="C1097"/>
  <c r="C1098"/>
  <c r="C1099"/>
  <c r="G1099"/>
  <c r="B1100"/>
  <c r="C1100"/>
  <c r="D1100"/>
  <c r="E1100"/>
  <c r="F1100"/>
  <c r="G1100"/>
  <c r="C1101"/>
  <c r="C1102"/>
  <c r="C1103"/>
  <c r="C1104"/>
  <c r="C1105"/>
  <c r="C1106"/>
  <c r="C1107"/>
  <c r="G1107"/>
  <c r="C1108"/>
  <c r="C1109"/>
  <c r="C1110"/>
  <c r="C1111"/>
  <c r="C1112"/>
  <c r="C1113"/>
  <c r="G1113"/>
  <c r="B1114"/>
  <c r="C1114"/>
  <c r="D1114"/>
  <c r="E1114"/>
  <c r="F1114"/>
  <c r="G1114"/>
  <c r="C1115"/>
  <c r="G1115"/>
  <c r="C1116"/>
  <c r="G1116"/>
  <c r="C1117"/>
  <c r="C1118"/>
  <c r="C1119"/>
  <c r="G1119"/>
  <c r="C1120"/>
  <c r="G1120"/>
  <c r="C1121"/>
  <c r="C1122"/>
  <c r="G1122"/>
  <c r="B1123"/>
  <c r="C1123"/>
  <c r="D1123"/>
  <c r="E1123"/>
  <c r="F1123"/>
  <c r="G1123"/>
  <c r="C1124"/>
  <c r="G1124"/>
  <c r="C1125"/>
  <c r="G1125"/>
  <c r="C1126"/>
  <c r="C1127"/>
  <c r="C1128"/>
  <c r="C1129"/>
  <c r="G1129"/>
  <c r="B1130"/>
  <c r="C1130"/>
  <c r="D1130"/>
  <c r="E1130"/>
  <c r="F1130"/>
  <c r="G1130"/>
  <c r="C1131"/>
  <c r="G1131"/>
  <c r="C1132"/>
  <c r="C1133"/>
  <c r="C1134"/>
  <c r="C1135"/>
  <c r="G1135"/>
  <c r="B1136"/>
  <c r="C1136"/>
  <c r="G1136"/>
  <c r="B1137"/>
  <c r="C1137"/>
  <c r="D1137"/>
  <c r="E1137"/>
  <c r="F1137"/>
  <c r="G1137"/>
  <c r="C1138"/>
  <c r="C1139"/>
  <c r="C1140"/>
  <c r="C1141"/>
  <c r="C1142"/>
  <c r="C1143"/>
  <c r="G1143"/>
  <c r="B1144"/>
  <c r="C1144"/>
  <c r="D1144"/>
  <c r="E1144"/>
  <c r="F1144"/>
  <c r="G1144"/>
  <c r="B1145"/>
  <c r="C1145"/>
  <c r="D1145"/>
  <c r="E1145"/>
  <c r="F1145"/>
  <c r="G1145"/>
  <c r="C1146"/>
  <c r="C1147"/>
  <c r="C1148"/>
  <c r="C1149"/>
  <c r="C1150"/>
  <c r="C1151"/>
  <c r="C1152"/>
  <c r="C1153"/>
  <c r="C1154"/>
  <c r="G1154"/>
  <c r="B1155"/>
  <c r="C1155"/>
  <c r="D1155"/>
  <c r="E1155"/>
  <c r="F1155"/>
  <c r="G1155"/>
  <c r="C1156"/>
  <c r="C1157"/>
  <c r="C1158"/>
  <c r="C1159"/>
  <c r="G1159"/>
  <c r="C1160"/>
  <c r="G1160"/>
  <c r="C1161"/>
  <c r="B1162"/>
  <c r="C1162"/>
  <c r="D1162"/>
  <c r="E1162"/>
  <c r="F1162"/>
  <c r="G1162"/>
  <c r="C1163"/>
  <c r="C1164"/>
  <c r="C1165"/>
  <c r="C1166"/>
  <c r="C1167"/>
  <c r="G1167"/>
  <c r="B1168"/>
  <c r="C1168"/>
  <c r="D1168"/>
  <c r="E1168"/>
  <c r="F1168"/>
  <c r="G1168"/>
  <c r="C1169"/>
  <c r="G1169"/>
  <c r="C1170"/>
  <c r="G1170"/>
  <c r="B1171"/>
  <c r="C1171"/>
  <c r="D1171"/>
  <c r="E1171"/>
  <c r="F1171"/>
  <c r="G1171"/>
  <c r="B1172"/>
  <c r="C1172"/>
  <c r="D1172"/>
  <c r="E1172"/>
  <c r="F1172"/>
  <c r="G1172"/>
  <c r="C1173"/>
  <c r="G1173"/>
  <c r="C1174"/>
  <c r="G1174"/>
  <c r="C1175"/>
  <c r="C1176"/>
  <c r="C1177"/>
  <c r="C1178"/>
  <c r="B1179"/>
  <c r="C1179"/>
  <c r="D1179"/>
  <c r="E1179"/>
  <c r="F1179"/>
  <c r="H1179"/>
  <c r="C1180"/>
  <c r="B1181"/>
  <c r="C1181"/>
  <c r="D1181"/>
  <c r="E1181"/>
  <c r="F1181"/>
  <c r="G1181"/>
  <c r="C1182"/>
  <c r="C1183"/>
  <c r="C1184"/>
  <c r="C1185"/>
  <c r="C1186"/>
  <c r="G1186"/>
  <c r="B1187"/>
  <c r="C1187"/>
  <c r="D1187"/>
  <c r="E1187"/>
  <c r="F1187"/>
  <c r="G1187"/>
  <c r="C1188"/>
  <c r="G1188"/>
  <c r="B1189"/>
  <c r="C1189"/>
  <c r="D1189"/>
  <c r="E1189"/>
  <c r="F1189"/>
  <c r="G1189"/>
  <c r="C1190"/>
  <c r="C1191"/>
  <c r="C1192"/>
  <c r="C1193"/>
  <c r="C1194"/>
  <c r="C1195"/>
  <c r="C1196"/>
  <c r="C1197"/>
  <c r="C1198"/>
  <c r="G1198"/>
  <c r="B1199"/>
  <c r="C1199"/>
  <c r="D1199"/>
  <c r="E1199"/>
  <c r="F1199"/>
  <c r="G1199"/>
  <c r="B1200"/>
  <c r="C1200"/>
  <c r="D1200"/>
  <c r="E1200"/>
  <c r="F1200"/>
  <c r="G1200"/>
  <c r="C1201"/>
  <c r="G1201"/>
  <c r="C1202"/>
  <c r="G1202"/>
  <c r="C1203"/>
  <c r="C1204"/>
  <c r="G1204"/>
  <c r="C1205"/>
  <c r="G1205"/>
  <c r="C1206"/>
  <c r="G1206"/>
  <c r="C1207"/>
  <c r="C1208"/>
  <c r="G1208"/>
  <c r="C1209"/>
  <c r="G1209"/>
  <c r="C1210"/>
  <c r="C1211"/>
  <c r="G1211"/>
  <c r="C1212"/>
  <c r="G1212"/>
  <c r="C1213"/>
  <c r="G1213"/>
  <c r="C1214"/>
  <c r="G1214"/>
  <c r="C1215"/>
  <c r="C1216"/>
  <c r="C1217"/>
  <c r="C1218"/>
  <c r="C1219"/>
  <c r="G1219"/>
  <c r="B1220"/>
  <c r="C1220"/>
  <c r="D1220"/>
  <c r="E1220"/>
  <c r="F1220"/>
  <c r="G1220"/>
  <c r="C1221"/>
  <c r="G1221"/>
  <c r="C1222"/>
  <c r="C1223"/>
  <c r="C1224"/>
  <c r="C1225"/>
  <c r="G1225"/>
  <c r="C1226"/>
  <c r="C1227"/>
  <c r="C1228"/>
  <c r="G1228"/>
  <c r="C1229"/>
  <c r="C1230"/>
  <c r="C1231"/>
  <c r="C1232"/>
  <c r="C1233"/>
  <c r="G1233"/>
  <c r="C1234"/>
  <c r="C1235"/>
  <c r="C1236"/>
  <c r="C1237"/>
  <c r="G1237"/>
  <c r="C1238"/>
  <c r="G1238"/>
  <c r="C1239"/>
  <c r="G1239"/>
  <c r="C1240"/>
  <c r="E1240"/>
  <c r="F1240"/>
  <c r="C1241"/>
  <c r="C1242"/>
  <c r="C1243"/>
  <c r="C1244"/>
  <c r="C1245"/>
  <c r="C1246"/>
  <c r="C1247"/>
  <c r="C1248"/>
  <c r="B1249"/>
  <c r="C1249"/>
  <c r="D1249"/>
  <c r="E1249"/>
  <c r="F1249"/>
  <c r="G1249"/>
  <c r="C1250"/>
  <c r="C1251"/>
  <c r="C1252"/>
  <c r="C1253"/>
  <c r="G1253"/>
  <c r="C1254"/>
  <c r="C1255"/>
  <c r="C1256"/>
  <c r="C1257"/>
  <c r="C1258"/>
  <c r="C1259"/>
  <c r="C1260"/>
  <c r="C1261"/>
  <c r="G1261"/>
  <c r="B1262"/>
  <c r="C1262"/>
  <c r="D1262"/>
  <c r="E1262"/>
  <c r="F1262"/>
  <c r="G1262"/>
  <c r="C1263"/>
  <c r="G1263"/>
  <c r="C1264"/>
  <c r="G1264"/>
  <c r="C1265"/>
  <c r="C1266"/>
  <c r="G1266"/>
  <c r="C1267"/>
  <c r="G1267"/>
  <c r="C1268"/>
  <c r="G1268"/>
  <c r="C1269"/>
  <c r="G1269"/>
  <c r="C1270"/>
  <c r="G1270"/>
  <c r="C1271"/>
  <c r="G1271"/>
  <c r="C1272"/>
  <c r="G1272"/>
  <c r="C1273"/>
  <c r="C1274"/>
  <c r="G1274"/>
  <c r="C1275"/>
  <c r="C1276"/>
  <c r="G1276"/>
  <c r="C1277"/>
  <c r="B1278"/>
  <c r="C1278"/>
  <c r="D1278"/>
  <c r="E1278"/>
  <c r="F1278"/>
  <c r="G1278"/>
  <c r="B1279"/>
  <c r="C1279"/>
  <c r="D1279"/>
  <c r="E1279"/>
  <c r="F1279"/>
  <c r="G1279"/>
  <c r="C1280"/>
  <c r="C1281"/>
  <c r="C1282"/>
  <c r="C1283"/>
  <c r="C1284"/>
  <c r="C1285"/>
  <c r="G1285"/>
  <c r="C1286"/>
  <c r="B1287"/>
  <c r="C1287"/>
  <c r="G1287"/>
  <c r="B1288"/>
  <c r="C1288"/>
  <c r="D1288"/>
  <c r="E1288"/>
  <c r="F1288"/>
  <c r="G1288"/>
  <c r="H1288"/>
  <c r="C1289"/>
  <c r="G1289"/>
  <c r="C1290"/>
  <c r="C1291"/>
  <c r="G1291"/>
  <c r="B1292"/>
  <c r="C1292"/>
  <c r="D1292"/>
  <c r="E1292"/>
  <c r="F1292"/>
  <c r="G1292"/>
  <c r="C1293"/>
  <c r="C1294"/>
  <c r="G1294"/>
  <c r="C1295"/>
  <c r="G1295"/>
  <c r="B1296"/>
  <c r="C1296"/>
  <c r="D1296"/>
  <c r="E1296"/>
  <c r="F1296"/>
  <c r="G1296"/>
  <c r="B1297"/>
  <c r="C1297"/>
  <c r="E1297"/>
  <c r="F1297"/>
  <c r="G1297"/>
  <c r="C1298"/>
  <c r="C1299"/>
  <c r="C1300"/>
  <c r="C1301"/>
  <c r="C1302"/>
  <c r="C1303"/>
  <c r="C1304"/>
  <c r="C1305"/>
  <c r="C1306"/>
  <c r="C1307"/>
  <c r="C1308"/>
  <c r="C1309"/>
  <c r="C1310"/>
  <c r="B1311"/>
  <c r="C1311"/>
  <c r="G1311"/>
  <c r="C1312"/>
  <c r="E1312"/>
  <c r="F1312"/>
  <c r="C1313"/>
  <c r="C1314"/>
  <c r="C1315"/>
  <c r="C1316"/>
  <c r="C1317"/>
  <c r="C1318"/>
  <c r="C1319"/>
  <c r="C1320"/>
  <c r="C1321"/>
  <c r="C1322"/>
  <c r="C1323"/>
  <c r="C1324"/>
  <c r="C1325"/>
  <c r="C1326"/>
  <c r="E1326"/>
  <c r="F1326"/>
  <c r="C1327"/>
  <c r="C1328"/>
  <c r="C1329"/>
  <c r="C1330"/>
  <c r="C1331"/>
  <c r="B1332"/>
  <c r="C1332"/>
  <c r="E1332"/>
  <c r="F1332"/>
  <c r="G1332"/>
  <c r="C1333"/>
  <c r="G1333"/>
  <c r="C1334"/>
  <c r="C1335"/>
  <c r="C1336"/>
  <c r="C1337"/>
  <c r="C1338"/>
  <c r="E1338"/>
  <c r="F1338"/>
  <c r="C1339"/>
  <c r="C1340"/>
  <c r="C1341"/>
  <c r="C1342"/>
  <c r="C1343"/>
  <c r="C1344"/>
  <c r="C1345"/>
  <c r="C1346"/>
  <c r="C1347"/>
  <c r="C1348"/>
  <c r="C1349"/>
  <c r="B1350"/>
  <c r="C1350"/>
  <c r="D1350"/>
  <c r="E1350"/>
  <c r="F1350"/>
  <c r="B1351"/>
  <c r="C1351"/>
  <c r="D1351"/>
  <c r="E1351"/>
  <c r="F1351"/>
  <c r="C1352"/>
  <c r="C1353"/>
  <c r="C1354"/>
  <c r="C1355"/>
  <c r="C1356"/>
  <c r="C1357"/>
  <c r="C1358"/>
  <c r="C1359"/>
  <c r="C1360"/>
  <c r="C1361"/>
  <c r="C1362"/>
  <c r="C1363"/>
  <c r="D1363"/>
  <c r="E1363"/>
  <c r="F1363"/>
  <c r="C1364"/>
  <c r="C1365"/>
  <c r="C1366"/>
  <c r="C1367"/>
  <c r="C1368"/>
  <c r="C1369"/>
  <c r="E1369"/>
  <c r="F1369"/>
  <c r="C1370"/>
  <c r="C1371"/>
  <c r="C1372"/>
  <c r="C1373"/>
  <c r="C1374"/>
  <c r="C1375"/>
  <c r="E1375"/>
  <c r="F1375"/>
  <c r="C1376"/>
  <c r="C1377"/>
  <c r="C1378"/>
  <c r="C1379"/>
  <c r="C1380"/>
  <c r="C1381"/>
  <c r="C1382"/>
  <c r="C1383"/>
  <c r="E1383"/>
  <c r="F1383"/>
  <c r="C1384"/>
  <c r="C1385"/>
  <c r="C1386"/>
  <c r="C1387"/>
  <c r="C1388"/>
  <c r="C1389"/>
  <c r="C1390"/>
  <c r="C1391"/>
  <c r="C1392"/>
  <c r="C1393"/>
  <c r="C1394"/>
  <c r="C1395"/>
  <c r="C1396"/>
  <c r="E1396"/>
  <c r="F1396"/>
  <c r="C1397"/>
  <c r="C1398"/>
  <c r="C1399"/>
  <c r="C1400"/>
  <c r="D1400"/>
  <c r="E1400"/>
  <c r="F1400"/>
  <c r="C1401"/>
  <c r="C1402"/>
  <c r="C1403"/>
  <c r="C1404"/>
  <c r="C1405"/>
  <c r="C1406"/>
  <c r="C1407"/>
  <c r="G1407"/>
  <c r="B1408"/>
  <c r="C1408"/>
  <c r="E1408"/>
  <c r="F1408"/>
  <c r="G1408"/>
  <c r="B1409"/>
  <c r="C1409"/>
  <c r="E1409"/>
  <c r="F1409"/>
  <c r="G1409"/>
  <c r="C1410"/>
  <c r="G1410"/>
  <c r="C1411"/>
  <c r="C1412"/>
  <c r="C1413"/>
  <c r="G1413"/>
  <c r="C1414"/>
  <c r="F1414"/>
  <c r="C1415"/>
  <c r="B1416"/>
  <c r="C1416"/>
  <c r="D1416"/>
  <c r="E1416"/>
  <c r="F1416"/>
  <c r="G1416"/>
  <c r="C1417"/>
  <c r="G1417"/>
  <c r="B1418"/>
  <c r="C1418"/>
  <c r="G1418"/>
  <c r="B1419"/>
  <c r="C1419"/>
  <c r="D1419"/>
  <c r="E1419"/>
  <c r="F1419"/>
  <c r="G1419"/>
  <c r="B7" i="71"/>
  <c r="D7"/>
  <c r="B8"/>
  <c r="D8"/>
  <c r="B9"/>
  <c r="B10"/>
  <c r="D12"/>
  <c r="D14"/>
  <c r="B15"/>
  <c r="D15"/>
  <c r="D20"/>
  <c r="B34"/>
  <c r="D38"/>
  <c r="D39"/>
  <c r="B54"/>
  <c r="B60"/>
  <c r="B62"/>
  <c r="B77"/>
  <c r="D77"/>
  <c r="B5" i="99"/>
  <c r="C5"/>
  <c r="D5"/>
  <c r="B6"/>
  <c r="C6"/>
  <c r="D6"/>
  <c r="B7"/>
  <c r="C7"/>
  <c r="D7"/>
  <c r="D8"/>
  <c r="D9"/>
  <c r="D10"/>
  <c r="D11"/>
  <c r="D12"/>
  <c r="D13"/>
  <c r="D14"/>
  <c r="D15"/>
  <c r="D16"/>
  <c r="D17"/>
  <c r="D18"/>
  <c r="D19"/>
  <c r="D20"/>
  <c r="B21"/>
  <c r="C21"/>
  <c r="D21"/>
  <c r="D22"/>
  <c r="D23"/>
  <c r="D24"/>
  <c r="D25"/>
  <c r="D26"/>
  <c r="D27"/>
  <c r="D28"/>
  <c r="D29"/>
  <c r="D30"/>
  <c r="B31"/>
  <c r="C31"/>
  <c r="D31"/>
  <c r="D32"/>
  <c r="D33"/>
  <c r="D34"/>
  <c r="B35"/>
  <c r="D35"/>
  <c r="D36"/>
  <c r="C38"/>
  <c r="D38"/>
  <c r="B6" i="98"/>
  <c r="C6"/>
  <c r="D6"/>
  <c r="D7"/>
  <c r="D9"/>
  <c r="D10"/>
  <c r="D11"/>
  <c r="D12"/>
  <c r="D13"/>
  <c r="D14"/>
  <c r="D15"/>
  <c r="D16"/>
  <c r="D17"/>
  <c r="D18"/>
  <c r="D19"/>
  <c r="D20"/>
  <c r="D21"/>
  <c r="D22"/>
  <c r="D23"/>
  <c r="D24"/>
  <c r="D25"/>
  <c r="D26"/>
  <c r="D28"/>
  <c r="D29"/>
  <c r="D31"/>
  <c r="B6" i="69"/>
  <c r="B20"/>
  <c r="B48"/>
  <c r="B60"/>
  <c r="B77"/>
  <c r="B4" i="72"/>
  <c r="C4"/>
  <c r="D4"/>
  <c r="E4"/>
  <c r="F4"/>
  <c r="G4"/>
  <c r="H4"/>
  <c r="J4"/>
  <c r="K4"/>
  <c r="M4"/>
  <c r="B5"/>
  <c r="C5"/>
  <c r="D5"/>
  <c r="E5"/>
  <c r="F5"/>
  <c r="G5"/>
  <c r="H5"/>
  <c r="J5"/>
  <c r="K5"/>
  <c r="M5"/>
  <c r="B6"/>
  <c r="B7"/>
  <c r="B8"/>
  <c r="B9"/>
  <c r="H9"/>
  <c r="B10"/>
  <c r="C10"/>
  <c r="D10"/>
  <c r="E10"/>
  <c r="F10"/>
  <c r="G10"/>
  <c r="H10"/>
  <c r="J10"/>
  <c r="K10"/>
  <c r="M10"/>
  <c r="B11"/>
  <c r="B12"/>
  <c r="B13"/>
  <c r="C13"/>
  <c r="D13"/>
  <c r="E13"/>
  <c r="F13"/>
  <c r="G13"/>
  <c r="H13"/>
  <c r="J13"/>
  <c r="K13"/>
  <c r="M13"/>
  <c r="B14"/>
  <c r="B15"/>
  <c r="B16"/>
  <c r="B17"/>
  <c r="G17"/>
  <c r="H17"/>
  <c r="B18"/>
  <c r="B19"/>
  <c r="B20"/>
  <c r="B21"/>
  <c r="B22"/>
  <c r="B23"/>
  <c r="B24"/>
  <c r="B25"/>
  <c r="F25"/>
  <c r="B26"/>
  <c r="B27"/>
  <c r="H27"/>
  <c r="J27"/>
  <c r="M27"/>
  <c r="B28"/>
  <c r="B29"/>
  <c r="B30"/>
  <c r="B31"/>
  <c r="B32"/>
  <c r="B33"/>
  <c r="B34"/>
  <c r="B35"/>
  <c r="B36"/>
  <c r="B37"/>
  <c r="B38"/>
  <c r="B39"/>
  <c r="B45"/>
  <c r="C45"/>
  <c r="D45"/>
  <c r="E45"/>
  <c r="F45"/>
  <c r="G45"/>
  <c r="H45"/>
  <c r="I45"/>
  <c r="J45"/>
  <c r="K45"/>
  <c r="L45"/>
  <c r="B46"/>
  <c r="B47"/>
  <c r="B48"/>
  <c r="B49"/>
  <c r="C49"/>
  <c r="D49"/>
  <c r="E49"/>
  <c r="F49"/>
  <c r="G49"/>
  <c r="H49"/>
  <c r="I49"/>
  <c r="J49"/>
  <c r="K49"/>
  <c r="L49"/>
  <c r="B50"/>
  <c r="B51"/>
  <c r="B52"/>
  <c r="B53"/>
  <c r="B54"/>
  <c r="B55"/>
  <c r="B56"/>
  <c r="C56"/>
  <c r="D56"/>
  <c r="E56"/>
  <c r="F56"/>
  <c r="G56"/>
  <c r="H56"/>
  <c r="I56"/>
  <c r="J56"/>
  <c r="K56"/>
  <c r="L56"/>
  <c r="B57"/>
  <c r="B58"/>
  <c r="B59"/>
  <c r="B60"/>
  <c r="B61"/>
  <c r="B62"/>
  <c r="B63"/>
  <c r="B64"/>
  <c r="B65"/>
  <c r="B66"/>
  <c r="B67"/>
  <c r="B68"/>
  <c r="B69"/>
  <c r="B70"/>
  <c r="B71"/>
  <c r="B72"/>
  <c r="B75"/>
  <c r="B76"/>
  <c r="B78"/>
  <c r="B79"/>
  <c r="B81"/>
  <c r="C81"/>
  <c r="D81"/>
  <c r="E81"/>
  <c r="F81"/>
  <c r="G81"/>
  <c r="H81"/>
  <c r="I81"/>
  <c r="J81"/>
  <c r="K81"/>
  <c r="L81"/>
  <c r="M81"/>
  <c r="B82"/>
  <c r="B5" i="105"/>
  <c r="B6"/>
  <c r="F6" i="73"/>
  <c r="G6"/>
  <c r="H6"/>
  <c r="G7"/>
  <c r="H7"/>
  <c r="D8"/>
  <c r="D10"/>
  <c r="F10"/>
  <c r="G10"/>
  <c r="H10"/>
  <c r="D11"/>
  <c r="H11"/>
  <c r="D12"/>
  <c r="H12"/>
  <c r="B14"/>
  <c r="C14"/>
  <c r="D14"/>
  <c r="H15"/>
  <c r="D19"/>
  <c r="F19"/>
  <c r="G19"/>
  <c r="H19"/>
  <c r="D20"/>
  <c r="C22"/>
  <c r="D22"/>
  <c r="F22"/>
  <c r="G22"/>
  <c r="H22"/>
  <c r="B23"/>
  <c r="D23"/>
  <c r="H25"/>
  <c r="F27"/>
  <c r="G27"/>
  <c r="H27"/>
  <c r="G28"/>
  <c r="H28"/>
  <c r="F29"/>
  <c r="G29"/>
  <c r="H29"/>
  <c r="F30"/>
  <c r="G30"/>
  <c r="H30"/>
  <c r="H31"/>
  <c r="H32"/>
  <c r="B33"/>
  <c r="C33"/>
  <c r="D33"/>
  <c r="F33"/>
  <c r="G33"/>
  <c r="H33"/>
  <c r="B34"/>
  <c r="C34"/>
  <c r="D34"/>
  <c r="F34"/>
  <c r="G34"/>
  <c r="H34"/>
  <c r="B35"/>
  <c r="C35"/>
  <c r="D35"/>
  <c r="F35"/>
  <c r="G35"/>
  <c r="H35"/>
  <c r="B36"/>
  <c r="C36"/>
  <c r="D36"/>
  <c r="F36"/>
  <c r="G36"/>
  <c r="H36"/>
  <c r="D37"/>
  <c r="H37"/>
  <c r="D38"/>
  <c r="H38"/>
  <c r="D39"/>
  <c r="H39"/>
  <c r="D41"/>
  <c r="F41"/>
  <c r="G41"/>
  <c r="H41"/>
  <c r="H42"/>
  <c r="B43"/>
  <c r="C43"/>
  <c r="D43"/>
  <c r="H43"/>
  <c r="D44"/>
  <c r="H44"/>
  <c r="D45"/>
  <c r="H45"/>
  <c r="D46"/>
  <c r="F46"/>
  <c r="H46"/>
  <c r="D47"/>
  <c r="F47"/>
  <c r="G47"/>
  <c r="H47"/>
  <c r="H48"/>
  <c r="D49"/>
  <c r="H49"/>
  <c r="D50"/>
  <c r="H50"/>
  <c r="H51"/>
  <c r="D52"/>
  <c r="H52"/>
  <c r="F53"/>
  <c r="G53"/>
  <c r="H53"/>
  <c r="M53"/>
  <c r="H54"/>
  <c r="H56"/>
  <c r="B57"/>
  <c r="C57"/>
  <c r="D57"/>
  <c r="F57"/>
  <c r="G57"/>
  <c r="H57"/>
  <c r="K61"/>
  <c r="D7" i="108"/>
  <c r="D9"/>
  <c r="D10"/>
  <c r="D11"/>
  <c r="B13"/>
  <c r="C13"/>
  <c r="D13"/>
  <c r="D18"/>
  <c r="D19"/>
  <c r="C21"/>
  <c r="D21"/>
  <c r="B22"/>
  <c r="D22"/>
  <c r="B24"/>
  <c r="C24"/>
  <c r="D24"/>
  <c r="B25"/>
  <c r="C25"/>
  <c r="D25"/>
  <c r="B26"/>
  <c r="C26"/>
  <c r="D26"/>
  <c r="B27"/>
  <c r="C27"/>
  <c r="D27"/>
  <c r="D28"/>
  <c r="D29"/>
  <c r="D30"/>
  <c r="D32"/>
  <c r="B34"/>
  <c r="C34"/>
  <c r="D34"/>
  <c r="D35"/>
  <c r="D36"/>
  <c r="D37"/>
  <c r="D38"/>
  <c r="D40"/>
  <c r="D41"/>
  <c r="D43"/>
  <c r="B48"/>
  <c r="C48"/>
  <c r="D48"/>
  <c r="B5" i="109"/>
  <c r="C5"/>
  <c r="D5"/>
  <c r="C6"/>
  <c r="D6"/>
  <c r="B9"/>
  <c r="C9"/>
  <c r="D9"/>
  <c r="D10"/>
  <c r="D11"/>
  <c r="D14"/>
  <c r="B18"/>
  <c r="C18"/>
  <c r="D18"/>
  <c r="B21"/>
  <c r="C21"/>
  <c r="D21"/>
  <c r="D24"/>
  <c r="B26"/>
  <c r="C26"/>
  <c r="D26"/>
  <c r="C27"/>
  <c r="D27"/>
  <c r="B28"/>
  <c r="C28"/>
  <c r="D28"/>
  <c r="B29"/>
  <c r="C29"/>
  <c r="D29"/>
  <c r="D30"/>
  <c r="D31"/>
  <c r="B32"/>
  <c r="C32"/>
  <c r="D32"/>
  <c r="B33"/>
  <c r="C33"/>
  <c r="D33"/>
  <c r="B34"/>
  <c r="C34"/>
  <c r="D34"/>
  <c r="B35"/>
  <c r="C35"/>
  <c r="D35"/>
  <c r="D36"/>
  <c r="D37"/>
  <c r="D38"/>
  <c r="B40"/>
  <c r="C40"/>
  <c r="D40"/>
  <c r="D41"/>
  <c r="D42"/>
  <c r="D43"/>
  <c r="D44"/>
  <c r="B45"/>
  <c r="D45"/>
  <c r="B46"/>
  <c r="C46"/>
  <c r="D46"/>
  <c r="D47"/>
  <c r="D48"/>
  <c r="D49"/>
  <c r="D50"/>
  <c r="D51"/>
  <c r="B52"/>
  <c r="C52"/>
  <c r="D52"/>
  <c r="D53"/>
  <c r="D55"/>
  <c r="B56"/>
  <c r="C56"/>
  <c r="D56"/>
  <c r="D6" i="94"/>
  <c r="D7"/>
  <c r="D8"/>
  <c r="B19"/>
  <c r="D28"/>
  <c r="B32"/>
  <c r="D75"/>
  <c r="D86"/>
  <c r="D90"/>
  <c r="D120"/>
  <c r="D121"/>
  <c r="D122"/>
  <c r="D131"/>
  <c r="B148"/>
  <c r="D148"/>
  <c r="B149"/>
  <c r="D149"/>
  <c r="B150"/>
  <c r="D150"/>
  <c r="B151"/>
  <c r="D151"/>
  <c r="D155"/>
  <c r="B157"/>
  <c r="D159"/>
  <c r="D163"/>
  <c r="B168"/>
  <c r="D168"/>
  <c r="B6" i="96"/>
  <c r="D6"/>
  <c r="E6"/>
  <c r="B7"/>
  <c r="B14"/>
  <c r="C14"/>
  <c r="G14"/>
  <c r="B15"/>
  <c r="J15"/>
  <c r="B16"/>
  <c r="B21"/>
  <c r="B26"/>
  <c r="C26"/>
  <c r="D26"/>
  <c r="E26"/>
  <c r="B29"/>
  <c r="E29"/>
  <c r="B32"/>
  <c r="B37"/>
  <c r="C37"/>
  <c r="D37"/>
  <c r="E37"/>
  <c r="B38"/>
  <c r="G38"/>
  <c r="B39"/>
  <c r="B40"/>
  <c r="C40"/>
  <c r="B41"/>
  <c r="B44"/>
  <c r="C44"/>
  <c r="D44"/>
  <c r="E44"/>
  <c r="F44"/>
  <c r="G44"/>
  <c r="H44"/>
  <c r="B9" i="110"/>
  <c r="B10"/>
  <c r="B18"/>
  <c r="C18"/>
  <c r="D18"/>
  <c r="E18"/>
  <c r="F18"/>
  <c r="G18"/>
  <c r="H18"/>
  <c r="I18"/>
  <c r="J18"/>
  <c r="K18"/>
  <c r="L18"/>
  <c r="M18"/>
  <c r="B7" i="74"/>
  <c r="C7"/>
  <c r="D7"/>
  <c r="E7"/>
  <c r="G7"/>
  <c r="H7"/>
  <c r="I7"/>
  <c r="J7"/>
  <c r="B8"/>
  <c r="C8"/>
  <c r="D8"/>
  <c r="E8"/>
  <c r="G8"/>
  <c r="H8"/>
  <c r="I8"/>
  <c r="J8"/>
  <c r="G9"/>
  <c r="H9"/>
  <c r="I9"/>
  <c r="J9"/>
  <c r="H10"/>
  <c r="I10"/>
  <c r="J10"/>
  <c r="B11"/>
  <c r="C11"/>
  <c r="D11"/>
  <c r="E11"/>
  <c r="G11"/>
  <c r="H11"/>
  <c r="I11"/>
  <c r="J11"/>
  <c r="G12"/>
  <c r="H12"/>
  <c r="I12"/>
  <c r="J12"/>
  <c r="G14"/>
  <c r="H14"/>
  <c r="J14"/>
  <c r="B16"/>
  <c r="C16"/>
  <c r="D16"/>
  <c r="E16"/>
  <c r="G16"/>
  <c r="H16"/>
  <c r="I16"/>
  <c r="J16"/>
  <c r="D17"/>
  <c r="E17"/>
  <c r="G17"/>
  <c r="I17"/>
  <c r="J17"/>
  <c r="B21"/>
  <c r="C21"/>
  <c r="D21"/>
  <c r="E21"/>
  <c r="G21"/>
  <c r="H21"/>
  <c r="I21"/>
  <c r="J21"/>
  <c r="C6" i="75"/>
  <c r="D6"/>
  <c r="E6"/>
  <c r="F6"/>
  <c r="C7"/>
  <c r="F7"/>
  <c r="F9"/>
  <c r="D10"/>
  <c r="F10"/>
  <c r="F11"/>
  <c r="C12"/>
  <c r="D12"/>
  <c r="E12"/>
  <c r="F12"/>
  <c r="F13"/>
  <c r="F25"/>
  <c r="C6" i="76"/>
  <c r="D6"/>
  <c r="E6"/>
  <c r="F6"/>
  <c r="I6"/>
  <c r="C7"/>
  <c r="D7"/>
  <c r="E7"/>
  <c r="F7"/>
  <c r="G7"/>
  <c r="I7"/>
  <c r="E8"/>
  <c r="G8"/>
  <c r="I8"/>
  <c r="E11"/>
  <c r="I11"/>
  <c r="I15"/>
  <c r="E17"/>
  <c r="G17"/>
  <c r="I17"/>
  <c r="E18"/>
  <c r="I18"/>
  <c r="E20"/>
  <c r="F20"/>
  <c r="I20"/>
  <c r="E21"/>
  <c r="I21"/>
  <c r="E22"/>
  <c r="I22"/>
  <c r="E23"/>
  <c r="I23"/>
  <c r="C30"/>
  <c r="E30"/>
  <c r="I30"/>
  <c r="E31"/>
  <c r="I31"/>
  <c r="E32"/>
  <c r="G32"/>
  <c r="I32"/>
  <c r="E33"/>
  <c r="I33"/>
  <c r="C34"/>
  <c r="D34"/>
  <c r="E34"/>
  <c r="H34"/>
  <c r="I34"/>
  <c r="C37"/>
  <c r="D37"/>
  <c r="E37"/>
  <c r="H37"/>
  <c r="I37"/>
  <c r="C38"/>
  <c r="H38"/>
  <c r="I38"/>
  <c r="D18" i="97"/>
  <c r="D25"/>
  <c r="C7" i="101"/>
  <c r="D7"/>
  <c r="E7"/>
  <c r="F7"/>
  <c r="C8"/>
  <c r="D8"/>
  <c r="E8"/>
  <c r="F8"/>
  <c r="C11"/>
  <c r="D11"/>
  <c r="E11"/>
  <c r="F11"/>
  <c r="C12"/>
  <c r="D12"/>
  <c r="E12"/>
  <c r="F12"/>
  <c r="C15"/>
  <c r="D15"/>
  <c r="E15"/>
  <c r="F15"/>
  <c r="C16"/>
  <c r="D16"/>
  <c r="E16"/>
  <c r="F16"/>
  <c r="C19"/>
  <c r="D19"/>
  <c r="E19"/>
  <c r="F19"/>
  <c r="C20"/>
  <c r="D20"/>
  <c r="E20"/>
  <c r="F20"/>
  <c r="C23"/>
  <c r="D23"/>
  <c r="E23"/>
  <c r="F23"/>
  <c r="C24"/>
  <c r="D24"/>
  <c r="E24"/>
  <c r="F24"/>
  <c r="C27"/>
  <c r="D27"/>
  <c r="E27"/>
  <c r="F27"/>
  <c r="C28"/>
  <c r="D28"/>
  <c r="E28"/>
  <c r="F28"/>
  <c r="C31"/>
  <c r="D31"/>
  <c r="E31"/>
  <c r="F31"/>
  <c r="C32"/>
  <c r="D32"/>
  <c r="E32"/>
  <c r="F32"/>
  <c r="C35"/>
  <c r="D35"/>
  <c r="E35"/>
  <c r="F35"/>
  <c r="C36"/>
  <c r="D36"/>
  <c r="E36"/>
  <c r="F36"/>
  <c r="C37"/>
  <c r="D37"/>
  <c r="E37"/>
  <c r="F37"/>
  <c r="C38"/>
  <c r="D38"/>
  <c r="E38"/>
  <c r="F38"/>
  <c r="C39"/>
  <c r="D39"/>
  <c r="E39"/>
  <c r="F39"/>
  <c r="C40"/>
  <c r="D40"/>
  <c r="E40"/>
  <c r="F40"/>
  <c r="C43"/>
  <c r="D43"/>
  <c r="E43"/>
  <c r="F43"/>
  <c r="C44"/>
  <c r="D44"/>
  <c r="E44"/>
  <c r="F44"/>
  <c r="C47"/>
  <c r="D47"/>
  <c r="E47"/>
  <c r="F47"/>
  <c r="C48"/>
  <c r="D48"/>
  <c r="E48"/>
  <c r="F48"/>
  <c r="C51"/>
  <c r="D51"/>
  <c r="E51"/>
  <c r="F51"/>
  <c r="C52"/>
  <c r="D52"/>
  <c r="E52"/>
  <c r="F52"/>
  <c r="C53"/>
  <c r="D53"/>
  <c r="E53"/>
  <c r="F53"/>
  <c r="C54"/>
  <c r="D54"/>
  <c r="E54"/>
  <c r="F54"/>
  <c r="C55"/>
  <c r="D55"/>
  <c r="E55"/>
  <c r="F55"/>
  <c r="C56"/>
  <c r="D56"/>
  <c r="E56"/>
  <c r="F56"/>
  <c r="C57"/>
  <c r="D57"/>
  <c r="E57"/>
  <c r="F57"/>
  <c r="C58"/>
  <c r="D58"/>
  <c r="E58"/>
  <c r="F58"/>
  <c r="C59"/>
  <c r="D59"/>
  <c r="E59"/>
  <c r="F59"/>
  <c r="C60"/>
  <c r="D60"/>
  <c r="E60"/>
  <c r="F60"/>
  <c r="D5" i="112"/>
  <c r="D6"/>
  <c r="D7"/>
  <c r="D8"/>
  <c r="D9"/>
  <c r="D10"/>
  <c r="D11"/>
  <c r="D12"/>
  <c r="D13"/>
  <c r="D14"/>
  <c r="D15"/>
  <c r="B16"/>
  <c r="C16"/>
  <c r="D16"/>
  <c r="D5" i="113"/>
  <c r="D6"/>
  <c r="D7"/>
  <c r="D8"/>
  <c r="D9"/>
  <c r="D10"/>
  <c r="D11"/>
  <c r="D12"/>
  <c r="D13"/>
  <c r="D14"/>
  <c r="D15"/>
  <c r="B16"/>
  <c r="C16"/>
  <c r="D16"/>
  <c r="B14" i="78"/>
  <c r="C14"/>
  <c r="E14"/>
  <c r="F14"/>
  <c r="B19"/>
  <c r="C19"/>
  <c r="E19"/>
  <c r="F19"/>
  <c r="E20"/>
  <c r="F20"/>
  <c r="C21"/>
  <c r="E21"/>
  <c r="F21"/>
  <c r="B22"/>
  <c r="C22"/>
  <c r="E22"/>
  <c r="F22"/>
  <c r="B16" i="79"/>
  <c r="C16"/>
  <c r="E16"/>
  <c r="F16"/>
  <c r="B19"/>
  <c r="C19"/>
  <c r="E19"/>
  <c r="F19"/>
  <c r="E20"/>
  <c r="F20"/>
  <c r="C21"/>
  <c r="E21"/>
  <c r="F21"/>
  <c r="B22"/>
  <c r="C22"/>
  <c r="E22"/>
  <c r="F22"/>
  <c r="B14" i="80"/>
  <c r="C14"/>
  <c r="D14"/>
  <c r="F14"/>
  <c r="G14"/>
  <c r="H14"/>
  <c r="B17"/>
  <c r="C17"/>
  <c r="D17"/>
  <c r="F17"/>
  <c r="G17"/>
  <c r="H17"/>
  <c r="F18"/>
  <c r="G18"/>
  <c r="H18"/>
  <c r="F19"/>
  <c r="H19"/>
  <c r="B20"/>
  <c r="D20"/>
  <c r="F20"/>
  <c r="H20"/>
  <c r="B7" i="81"/>
  <c r="F7"/>
  <c r="B8"/>
  <c r="F8"/>
  <c r="B9"/>
  <c r="F9"/>
  <c r="B10"/>
  <c r="F10"/>
  <c r="B11"/>
  <c r="F11"/>
  <c r="B12"/>
  <c r="F12"/>
  <c r="B13"/>
  <c r="F13"/>
  <c r="B14"/>
  <c r="C14"/>
  <c r="D14"/>
  <c r="E14"/>
  <c r="F14"/>
  <c r="G14"/>
  <c r="H14"/>
  <c r="I14"/>
  <c r="F15"/>
  <c r="F16"/>
  <c r="B17"/>
  <c r="C17"/>
  <c r="D17"/>
  <c r="E17"/>
  <c r="F17"/>
  <c r="G17"/>
  <c r="H17"/>
  <c r="I17"/>
  <c r="F18"/>
  <c r="G18"/>
  <c r="H18"/>
  <c r="I18"/>
  <c r="B19"/>
  <c r="C19"/>
  <c r="D19"/>
  <c r="E19"/>
  <c r="F19"/>
  <c r="G19"/>
  <c r="H19"/>
  <c r="I19"/>
  <c r="B22"/>
  <c r="F22"/>
  <c r="B23"/>
  <c r="F23"/>
  <c r="B24"/>
  <c r="F24"/>
  <c r="B25"/>
  <c r="F25"/>
  <c r="B26"/>
  <c r="F26"/>
  <c r="B27"/>
  <c r="F27"/>
  <c r="B28"/>
  <c r="F28"/>
  <c r="B29"/>
  <c r="C29"/>
  <c r="D29"/>
  <c r="E29"/>
  <c r="F29"/>
  <c r="G29"/>
  <c r="H29"/>
  <c r="I29"/>
  <c r="B30"/>
  <c r="F30"/>
  <c r="B31"/>
  <c r="F31"/>
  <c r="B32"/>
  <c r="C32"/>
  <c r="D32"/>
  <c r="E32"/>
  <c r="F32"/>
  <c r="G32"/>
  <c r="H32"/>
  <c r="I32"/>
  <c r="B33"/>
  <c r="C33"/>
  <c r="D33"/>
  <c r="E33"/>
  <c r="F33"/>
  <c r="G33"/>
  <c r="H33"/>
  <c r="I33"/>
  <c r="B34"/>
  <c r="C34"/>
  <c r="D34"/>
  <c r="E34"/>
  <c r="F34"/>
  <c r="G34"/>
  <c r="H34"/>
  <c r="I34"/>
  <c r="B35"/>
  <c r="C35"/>
  <c r="D35"/>
  <c r="E35"/>
  <c r="F35"/>
  <c r="G35"/>
  <c r="H35"/>
  <c r="I35"/>
  <c r="B7" i="82"/>
  <c r="F7"/>
  <c r="B8"/>
  <c r="F8"/>
  <c r="B9"/>
  <c r="F9"/>
  <c r="B10"/>
  <c r="F10"/>
  <c r="B11"/>
  <c r="F11"/>
  <c r="B12"/>
  <c r="F12"/>
  <c r="B13"/>
  <c r="F13"/>
  <c r="B14"/>
  <c r="F14"/>
  <c r="B15"/>
  <c r="F15"/>
  <c r="B16"/>
  <c r="E16"/>
  <c r="F16"/>
  <c r="I16"/>
  <c r="B17"/>
  <c r="F17"/>
  <c r="B18"/>
  <c r="F18"/>
  <c r="B19"/>
  <c r="E19"/>
  <c r="F19"/>
  <c r="I19"/>
  <c r="B20"/>
  <c r="F20"/>
  <c r="I20"/>
  <c r="B21"/>
  <c r="E21"/>
  <c r="F21"/>
  <c r="I21"/>
  <c r="B24"/>
  <c r="F24"/>
  <c r="B25"/>
  <c r="F25"/>
  <c r="B26"/>
  <c r="F26"/>
  <c r="B27"/>
  <c r="F27"/>
  <c r="B28"/>
  <c r="F28"/>
  <c r="B29"/>
  <c r="E29"/>
  <c r="F29"/>
  <c r="I29"/>
  <c r="B30"/>
  <c r="F30"/>
  <c r="B31"/>
  <c r="F31"/>
  <c r="B32"/>
  <c r="E32"/>
  <c r="F32"/>
  <c r="I32"/>
  <c r="B33"/>
  <c r="E33"/>
  <c r="F33"/>
  <c r="I33"/>
  <c r="B34"/>
  <c r="E34"/>
  <c r="F34"/>
  <c r="I34"/>
  <c r="B35"/>
  <c r="E35"/>
  <c r="F35"/>
  <c r="I35"/>
  <c r="B11" i="83"/>
  <c r="C11"/>
  <c r="E11"/>
  <c r="F11"/>
  <c r="B14"/>
  <c r="C14"/>
  <c r="E14"/>
  <c r="F14"/>
  <c r="E15"/>
  <c r="F15"/>
  <c r="C16"/>
  <c r="E16"/>
  <c r="F16"/>
  <c r="B17"/>
  <c r="C17"/>
  <c r="E17"/>
  <c r="F17"/>
  <c r="B16" i="84"/>
  <c r="C16"/>
  <c r="E16"/>
  <c r="F16"/>
  <c r="B19"/>
  <c r="C19"/>
  <c r="E19"/>
  <c r="F19"/>
  <c r="E20"/>
  <c r="F20"/>
  <c r="C21"/>
  <c r="E21"/>
  <c r="F21"/>
  <c r="B22"/>
  <c r="C22"/>
  <c r="E22"/>
  <c r="F22"/>
  <c r="B11" i="85"/>
  <c r="C11"/>
  <c r="E11"/>
  <c r="F11"/>
  <c r="B14"/>
  <c r="C14"/>
  <c r="E14"/>
  <c r="F14"/>
  <c r="E15"/>
  <c r="F15"/>
  <c r="C16"/>
  <c r="E16"/>
  <c r="F16"/>
  <c r="B17"/>
  <c r="C17"/>
  <c r="E17"/>
  <c r="F17"/>
  <c r="C6" i="86"/>
  <c r="D6"/>
  <c r="C6" i="87"/>
  <c r="D6"/>
  <c r="G19"/>
  <c r="H19"/>
  <c r="E6" i="90"/>
  <c r="B13"/>
  <c r="C13"/>
  <c r="E13"/>
  <c r="F13"/>
  <c r="B16"/>
  <c r="C16"/>
  <c r="E16"/>
  <c r="F16"/>
  <c r="E17"/>
  <c r="F17"/>
  <c r="C18"/>
  <c r="E18"/>
  <c r="F18"/>
  <c r="B19"/>
  <c r="C19"/>
  <c r="E19"/>
  <c r="F19"/>
  <c r="B11" i="91"/>
  <c r="C11"/>
  <c r="E11"/>
  <c r="F11"/>
  <c r="B14"/>
  <c r="C14"/>
  <c r="E14"/>
  <c r="F14"/>
  <c r="E15"/>
  <c r="F15"/>
  <c r="C16"/>
  <c r="E16"/>
  <c r="F16"/>
  <c r="B17"/>
  <c r="C17"/>
  <c r="E17"/>
  <c r="F17"/>
  <c r="E6" i="92"/>
  <c r="F6"/>
  <c r="E9"/>
  <c r="F9"/>
  <c r="B13"/>
  <c r="C13"/>
  <c r="E13"/>
  <c r="F13"/>
  <c r="B16"/>
  <c r="C16"/>
  <c r="E16"/>
  <c r="F16"/>
  <c r="E17"/>
  <c r="F17"/>
  <c r="C18"/>
  <c r="E18"/>
  <c r="F18"/>
  <c r="B19"/>
  <c r="C19"/>
  <c r="E19"/>
  <c r="F19"/>
  <c r="G6" i="93"/>
  <c r="H6"/>
</calcChain>
</file>

<file path=xl/comments1.xml><?xml version="1.0" encoding="utf-8"?>
<comments xmlns="http://schemas.openxmlformats.org/spreadsheetml/2006/main">
  <authors>
    <author>lduser1</author>
    <author>杨灿</author>
    <author>盛韬</author>
  </authors>
  <commentList>
    <comment ref="A66" authorId="0">
      <text>
        <r>
          <rPr>
            <sz val="9"/>
            <rFont val="宋体"/>
            <charset val="134"/>
          </rPr>
          <t>lduser1:
与2011年科目名称不同，2011年“预算编制业务”</t>
        </r>
      </text>
    </comment>
    <comment ref="F120" authorId="1">
      <text>
        <r>
          <rPr>
            <sz val="9"/>
            <rFont val="宋体"/>
            <charset val="134"/>
          </rPr>
          <t>杨灿:
原：2423已调到234行公务员事务科目</t>
        </r>
      </text>
    </comment>
    <comment ref="F159" authorId="1">
      <text>
        <r>
          <rPr>
            <sz val="9"/>
            <rFont val="宋体"/>
            <charset val="134"/>
          </rPr>
          <t xml:space="preserve">杨灿:
原0.53144，调整到2019年科目第271行
</t>
        </r>
      </text>
    </comment>
    <comment ref="F187" authorId="1">
      <text>
        <r>
          <rPr>
            <sz val="9"/>
            <rFont val="宋体"/>
            <charset val="134"/>
          </rPr>
          <t>杨灿:
原991
调整到247行宗教事务</t>
        </r>
      </text>
    </comment>
    <comment ref="F403" authorId="1">
      <text>
        <r>
          <rPr>
            <sz val="9"/>
            <rFont val="宋体"/>
            <charset val="134"/>
          </rPr>
          <t>杨灿:
原19.76
调整到1368行</t>
        </r>
      </text>
    </comment>
    <comment ref="A661" authorId="0">
      <text>
        <r>
          <rPr>
            <sz val="9"/>
            <rFont val="宋体"/>
            <charset val="134"/>
          </rPr>
          <t>lduser1:
是否加项级科目，2011年未加</t>
        </r>
      </text>
    </comment>
    <comment ref="A662" authorId="0">
      <text>
        <r>
          <rPr>
            <sz val="9"/>
            <rFont val="宋体"/>
            <charset val="134"/>
          </rPr>
          <t>lduser1:
是否增加两个项级科目</t>
        </r>
      </text>
    </comment>
    <comment ref="A663" authorId="0">
      <text>
        <r>
          <rPr>
            <sz val="9"/>
            <rFont val="宋体"/>
            <charset val="134"/>
          </rPr>
          <t>lduser1:
是否增加两个项级科目</t>
        </r>
      </text>
    </comment>
    <comment ref="A664" authorId="0">
      <text>
        <r>
          <rPr>
            <sz val="9"/>
            <rFont val="宋体"/>
            <charset val="134"/>
          </rPr>
          <t>lduser1:
是否增加两个项级科目</t>
        </r>
      </text>
    </comment>
    <comment ref="A665" authorId="0">
      <text>
        <r>
          <rPr>
            <sz val="9"/>
            <rFont val="宋体"/>
            <charset val="134"/>
          </rPr>
          <t>lduser1:
是否增加两个项级科目</t>
        </r>
      </text>
    </comment>
    <comment ref="F858" authorId="1">
      <text>
        <r>
          <rPr>
            <sz val="9"/>
            <rFont val="宋体"/>
            <charset val="134"/>
          </rPr>
          <t>杨灿:
原2552.2
调整到第861行其他城乡社区管理事务支出科目</t>
        </r>
      </text>
    </comment>
    <comment ref="A926" authorId="2">
      <text>
        <r>
          <rPr>
            <sz val="9"/>
            <rFont val="宋体"/>
            <charset val="134"/>
          </rPr>
          <t xml:space="preserve">盛韬:
2018年功能科目：2130299其他林业支出
</t>
        </r>
      </text>
    </comment>
    <comment ref="A929" authorId="0">
      <text>
        <r>
          <rPr>
            <sz val="9"/>
            <rFont val="宋体"/>
            <charset val="134"/>
          </rPr>
          <t>lduser1:
2012年新增科目</t>
        </r>
      </text>
    </comment>
    <comment ref="A1203" authorId="0">
      <text>
        <r>
          <rPr>
            <sz val="9"/>
            <rFont val="宋体"/>
            <charset val="134"/>
          </rPr>
          <t>lduser1:
新增加科目，删除“矿产资源补偿费安排的支出”及“探矿权使用费和价款安排的支出”</t>
        </r>
      </text>
    </comment>
    <comment ref="F1211" authorId="1">
      <text>
        <r>
          <rPr>
            <sz val="9"/>
            <rFont val="宋体"/>
            <charset val="134"/>
          </rPr>
          <t>杨灿:
原3151.56531606
调到1397行</t>
        </r>
      </text>
    </comment>
    <comment ref="A1223" authorId="0">
      <text>
        <r>
          <rPr>
            <sz val="9"/>
            <rFont val="宋体"/>
            <charset val="134"/>
          </rPr>
          <t>lduser1:
新增加科目</t>
        </r>
      </text>
    </comment>
    <comment ref="F1261" authorId="1">
      <text>
        <r>
          <rPr>
            <sz val="9"/>
            <rFont val="宋体"/>
            <charset val="134"/>
          </rPr>
          <t>杨灿:
原146.1255
调至1395行其他地震事务支出</t>
        </r>
      </text>
    </comment>
    <comment ref="A1283" authorId="0">
      <text>
        <r>
          <rPr>
            <sz val="9"/>
            <rFont val="宋体"/>
            <charset val="134"/>
          </rPr>
          <t>lduser1:
2012年科目名称改动</t>
        </r>
      </text>
    </comment>
    <comment ref="A1314" authorId="0">
      <text>
        <r>
          <rPr>
            <sz val="9"/>
            <rFont val="宋体"/>
            <charset val="134"/>
          </rPr>
          <t>lduser1:
2011年科目“一般财政预算石油储备支出”</t>
        </r>
      </text>
    </comment>
  </commentList>
</comments>
</file>

<file path=xl/comments2.xml><?xml version="1.0" encoding="utf-8"?>
<comments xmlns="http://schemas.openxmlformats.org/spreadsheetml/2006/main">
  <authors>
    <author>lduser1</author>
    <author>宋春平</author>
  </authors>
  <commentList>
    <comment ref="C35" authorId="0">
      <text>
        <r>
          <rPr>
            <sz val="9"/>
            <rFont val="宋体"/>
            <charset val="134"/>
          </rPr>
          <t>lduser1:
2012年新增加科目</t>
        </r>
      </text>
    </comment>
    <comment ref="D61" authorId="1">
      <text>
        <r>
          <rPr>
            <sz val="9"/>
            <rFont val="宋体"/>
            <charset val="134"/>
          </rPr>
          <t xml:space="preserve">宋春平:
平衡科目
</t>
        </r>
      </text>
    </comment>
  </commentList>
</comments>
</file>

<file path=xl/comments3.xml><?xml version="1.0" encoding="utf-8"?>
<comments xmlns="http://schemas.openxmlformats.org/spreadsheetml/2006/main">
  <authors>
    <author>艾莹莹</author>
  </authors>
  <commentList>
    <comment ref="C22" authorId="0">
      <text>
        <r>
          <rPr>
            <sz val="9"/>
            <rFont val="宋体"/>
            <charset val="134"/>
          </rPr>
          <t>艾莹莹:
2017年20亿元专项债付息手续费0.382万元；
2018年8.4亿元专项债付息手续费0.17562万元
2019年的发行费用从此科目出，增加1000万</t>
        </r>
      </text>
    </comment>
    <comment ref="F32" authorId="0">
      <text>
        <r>
          <rPr>
            <sz val="9"/>
            <rFont val="宋体"/>
            <charset val="134"/>
          </rPr>
          <t>艾莹莹:
2018年两项专项债发行费和手续费（污水和棚改）一共92.4万元</t>
        </r>
      </text>
    </comment>
    <comment ref="F46" authorId="0">
      <text>
        <r>
          <rPr>
            <sz val="9"/>
            <rFont val="宋体"/>
            <charset val="134"/>
          </rPr>
          <t xml:space="preserve">艾莹莹:
年初全部调入一般公共预算
</t>
        </r>
      </text>
    </comment>
    <comment ref="B52" authorId="0">
      <text>
        <r>
          <rPr>
            <sz val="9"/>
            <rFont val="宋体"/>
            <charset val="134"/>
          </rPr>
          <t>艾莹莹:
包括新增建设用地6495+无线电1825+住房基金93552</t>
        </r>
      </text>
    </comment>
  </commentList>
</comments>
</file>

<file path=xl/comments4.xml><?xml version="1.0" encoding="utf-8"?>
<comments xmlns="http://schemas.openxmlformats.org/spreadsheetml/2006/main">
  <authors>
    <author>艾莹莹</author>
  </authors>
  <commentList>
    <comment ref="C21" authorId="0">
      <text>
        <r>
          <rPr>
            <sz val="9"/>
            <rFont val="宋体"/>
            <charset val="134"/>
          </rPr>
          <t>艾莹莹:
2017年20亿元专项债付息手续费0.382万元；
2018年8.4亿元专项债付息手续费0.17562万元
2019年的发行费用从此科目出，增加1000万</t>
        </r>
      </text>
    </comment>
    <comment ref="B43" authorId="0">
      <text>
        <r>
          <rPr>
            <sz val="9"/>
            <rFont val="宋体"/>
            <charset val="134"/>
          </rPr>
          <t>艾莹莹:
包括新增建设用地6495+无线电1825+住房基金93552</t>
        </r>
      </text>
    </comment>
  </commentList>
</comments>
</file>

<file path=xl/comments5.xml><?xml version="1.0" encoding="utf-8"?>
<comments xmlns="http://schemas.openxmlformats.org/spreadsheetml/2006/main">
  <authors>
    <author>艾莹莹</author>
  </authors>
  <commentList>
    <comment ref="B31" authorId="0">
      <text>
        <r>
          <rPr>
            <sz val="9"/>
            <rFont val="宋体"/>
            <charset val="134"/>
          </rPr>
          <t>艾莹莹:
2018年两项专项债发行费和手续费（污水和棚改）一共92.4万元</t>
        </r>
      </text>
    </comment>
    <comment ref="B45" authorId="0">
      <text>
        <r>
          <rPr>
            <sz val="9"/>
            <rFont val="宋体"/>
            <charset val="134"/>
          </rPr>
          <t xml:space="preserve">艾莹莹:
年初全部调入一般公共预算
</t>
        </r>
      </text>
    </comment>
  </commentList>
</comments>
</file>

<file path=xl/comments6.xml><?xml version="1.0" encoding="utf-8"?>
<comments xmlns="http://schemas.openxmlformats.org/spreadsheetml/2006/main">
  <authors>
    <author>作者</author>
  </authors>
  <commentList>
    <comment ref="I16" authorId="0">
      <text>
        <r>
          <rPr>
            <sz val="9"/>
            <rFont val="宋体"/>
            <charset val="134"/>
          </rPr>
          <t>作者:
部报表仅包含失业保险金支出</t>
        </r>
      </text>
    </comment>
  </commentList>
</comments>
</file>

<file path=xl/sharedStrings.xml><?xml version="1.0" encoding="utf-8"?>
<sst xmlns="http://schemas.openxmlformats.org/spreadsheetml/2006/main" count="3917" uniqueCount="2467">
  <si>
    <t>2019年深圳市本级政府预算（草案）</t>
  </si>
  <si>
    <t>目        录</t>
  </si>
  <si>
    <t>一、一般公共预算</t>
  </si>
  <si>
    <t>1.2019年深圳市本级一般公共预算收入表</t>
  </si>
  <si>
    <t>2.2019年深圳市本级一般公共预算支出表</t>
  </si>
  <si>
    <t>6.2019年深圳市本级一般公共预算基本支出经济科目预算表</t>
  </si>
  <si>
    <t>8.2019年深圳市本级税收返还和转移支付分区（新区）预算表</t>
  </si>
  <si>
    <t>9.2018年深圳市地方政府债务限额及余额情况表</t>
  </si>
  <si>
    <t>10.2018年深圳市地方政府一般债务限额和余额情况表</t>
  </si>
  <si>
    <t>11.深圳市地方政府债务(含债券)应偿还情况表</t>
  </si>
  <si>
    <t>12.深圳市地方政府债券发行及还本付息情况表</t>
  </si>
  <si>
    <t>13.2019年深圳市地方政府债务限额提前下达情况表</t>
  </si>
  <si>
    <t>1.2019年深圳市本级政府性基金预算收支表</t>
  </si>
  <si>
    <t>2.2019年深圳市本级政府性基金预算收入表</t>
  </si>
  <si>
    <t>3.2019年深圳市本级政府性基金预算支出表</t>
  </si>
  <si>
    <t>4.2019年深圳市本级政府性基金预算收支明细表</t>
  </si>
  <si>
    <t>5.2019年深圳市本级政府性基金调入专项收入预算表</t>
  </si>
  <si>
    <t>6.2019年深圳市本级政府性基金预算支出资金来源情况表</t>
  </si>
  <si>
    <t>7.2019年深圳市政府性基金预算转移支付分区（新区）预算汇总表</t>
  </si>
  <si>
    <t>8.2018年深圳市地方政府专项债务限额和余额情况表</t>
  </si>
  <si>
    <t>2.2019年深圳市本级国有资本经营收入预算表</t>
  </si>
  <si>
    <t>3.2019年深圳市本级国有资本经营支出预算表</t>
  </si>
  <si>
    <t>1.深圳市2019年社会保险基金预算一览表</t>
  </si>
  <si>
    <t>5.2019年企业职工基本养老保险基金预算表</t>
  </si>
  <si>
    <t>6.2019年城乡居民基本养老保险基金预算表</t>
  </si>
  <si>
    <t>7.2019年机关事业单位基本养老保险（改革）基金预算表</t>
  </si>
  <si>
    <t>8.2019年职工基本医疗保险基金预算表</t>
  </si>
  <si>
    <t>9.2019年城乡居民基本医疗保险基金预算表</t>
  </si>
  <si>
    <t>10.2019年工伤保险基金预算表</t>
  </si>
  <si>
    <t>11.2019年失业保险基金预算表</t>
  </si>
  <si>
    <t>12.2019年生育保险基金预算表</t>
  </si>
  <si>
    <t>13.2019年基本养老保险基础资料表</t>
  </si>
  <si>
    <t>14.2019年基本医疗保险基础资料表</t>
  </si>
  <si>
    <t>15.2019年失业保险、工伤保险、生育保险基础资料表</t>
  </si>
  <si>
    <t>16.2019年机关事业单位基本养老保险（试点）基金预算表</t>
  </si>
  <si>
    <t>17.2019年地方补充养老保险基金预算表</t>
  </si>
  <si>
    <t>18.2019年地方补充医疗保险基金预算表</t>
  </si>
  <si>
    <t>19.2019年深圳市自有社会保险基础资料表</t>
  </si>
  <si>
    <t>公共预算 表一</t>
  </si>
  <si>
    <t>2019年深圳市本级一般公共预算收入表</t>
  </si>
  <si>
    <t>单位：万元</t>
  </si>
  <si>
    <r>
      <t>项</t>
    </r>
    <r>
      <rPr>
        <b/>
        <sz val="12"/>
        <rFont val="宋体"/>
        <charset val="134"/>
      </rPr>
      <t>目</t>
    </r>
  </si>
  <si>
    <t>2018年                           执行数</t>
  </si>
  <si>
    <t>2019年
预算数</t>
  </si>
  <si>
    <t>增长</t>
  </si>
  <si>
    <t>一、税收收入</t>
  </si>
  <si>
    <t xml:space="preserve">    增值税</t>
  </si>
  <si>
    <t xml:space="preserve">    企业所得税</t>
  </si>
  <si>
    <t xml:space="preserve">    个人所得税</t>
  </si>
  <si>
    <t xml:space="preserve">    资源税</t>
  </si>
  <si>
    <t xml:space="preserve">    环境保护税</t>
  </si>
  <si>
    <t xml:space="preserve">    房产税</t>
  </si>
  <si>
    <t xml:space="preserve">    土地增值税</t>
  </si>
  <si>
    <t xml:space="preserve">    车船税</t>
  </si>
  <si>
    <t xml:space="preserve">    耕地占用税</t>
  </si>
  <si>
    <t xml:space="preserve">    契税</t>
  </si>
  <si>
    <t>二、非税收入</t>
  </si>
  <si>
    <t xml:space="preserve">    专项收入</t>
  </si>
  <si>
    <t xml:space="preserve">    行政事业性收费收入</t>
  </si>
  <si>
    <t xml:space="preserve">    罚没收入</t>
  </si>
  <si>
    <t xml:space="preserve">    国有资本经营收入</t>
  </si>
  <si>
    <t xml:space="preserve">    国有资源（资产）有偿使用收入</t>
  </si>
  <si>
    <t xml:space="preserve">    捐赠收入</t>
  </si>
  <si>
    <t xml:space="preserve">    其他收入</t>
  </si>
  <si>
    <t xml:space="preserve">    政府住房基金收入 </t>
  </si>
  <si>
    <t>收入合计</t>
  </si>
  <si>
    <t>公共预算 表二</t>
  </si>
  <si>
    <t>2019年深圳市本级一般公共预算支出表</t>
  </si>
  <si>
    <t>2018年
预算数</t>
  </si>
  <si>
    <r>
      <t>2018</t>
    </r>
    <r>
      <rPr>
        <b/>
        <sz val="12"/>
        <rFont val="宋体"/>
        <charset val="134"/>
      </rPr>
      <t>年调整预算数</t>
    </r>
  </si>
  <si>
    <t>2018年结转数</t>
  </si>
  <si>
    <t>2018年执行数</t>
  </si>
  <si>
    <r>
      <t>2019</t>
    </r>
    <r>
      <rPr>
        <b/>
        <sz val="12"/>
        <rFont val="宋体"/>
        <charset val="134"/>
      </rPr>
      <t>年
预算数</t>
    </r>
  </si>
  <si>
    <t>2019年预算比2018年预算增长</t>
  </si>
  <si>
    <t>对增减幅度超过30%的款级科目予以说明</t>
  </si>
  <si>
    <t>一、一般公共服务</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</si>
  <si>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</si>
  <si>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</si>
  <si>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</si>
  <si>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</si>
  <si>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</si>
  <si>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</si>
  <si>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</si>
  <si>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</si>
  <si>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</si>
  <si>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</si>
  <si>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</si>
  <si>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</si>
  <si>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</si>
  <si>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</si>
  <si>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</si>
  <si>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</si>
  <si>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</si>
  <si>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</si>
  <si>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增加原因：2019年安排政府投资3.2亿元，主要安排新型智慧城市网络安全态势感知和应急处置平台、市政府管理服务指挥中心信息化系统建设等项目。</t>
  </si>
  <si>
    <t xml:space="preserve">      专项服务</t>
  </si>
  <si>
    <t xml:space="preserve">      专项业务活动</t>
  </si>
  <si>
    <t xml:space="preserve">      政务公开审批</t>
  </si>
  <si>
    <t xml:space="preserve">      法制建设</t>
  </si>
  <si>
    <t xml:space="preserve">      信访事务</t>
  </si>
  <si>
    <t xml:space="preserve">      参事事务</t>
  </si>
  <si>
    <t xml:space="preserve">      其他政府办公厅(室)及相关机构事务支出</t>
  </si>
  <si>
    <t xml:space="preserve">    发展与改革事务</t>
  </si>
  <si>
    <t>增加原因：一是新增安排新能源汽车充电设施安全检查、前海管理局重大战略及政策研究等项目支出，二是政府投资较上年增长0.9亿元，主要安排智慧发改项目。</t>
  </si>
  <si>
    <t xml:space="preserve">      战略规划与实施</t>
  </si>
  <si>
    <t xml:space="preserve">      日常经济运行调节</t>
  </si>
  <si>
    <t xml:space="preserve">      社会事业发展规划</t>
  </si>
  <si>
    <t xml:space="preserve">      经济体制改革研究</t>
  </si>
  <si>
    <t xml:space="preserve">      物价管理</t>
  </si>
  <si>
    <t xml:space="preserve">      应对气象变化管理事务</t>
  </si>
  <si>
    <t xml:space="preserve">      其他发展与改革事务支出</t>
  </si>
  <si>
    <t xml:space="preserve">    统计信息事务</t>
  </si>
  <si>
    <t>减少原因：上年一次性安排各类普查项目经费，如第四次全国经济普查、第三次全国农业普查等。</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</si>
  <si>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</si>
  <si>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</si>
  <si>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</si>
  <si>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</si>
  <si>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</si>
  <si>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</si>
  <si>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</si>
  <si>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增加原因：2019年安排政府投资4000万元，主要安排智慧财政项目。</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</si>
  <si>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</si>
  <si>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</si>
  <si>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</si>
  <si>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</si>
  <si>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</si>
  <si>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</si>
  <si>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</si>
  <si>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</si>
  <si>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</si>
  <si>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</si>
  <si>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</si>
  <si>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</si>
  <si>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</si>
  <si>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</si>
  <si>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</si>
  <si>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</si>
  <si>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</si>
  <si>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</si>
  <si>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增加原因：一是为缓解口岸通关压力，增加安排辅助人员等经费，二是为贯彻落实市政府食品安全战略，切实保障市民饮食健康安全，增加安排食品安全战略专项经费。</t>
  </si>
  <si>
    <t xml:space="preserve">      收费业务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</si>
  <si>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</si>
  <si>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</si>
  <si>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</si>
  <si>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</si>
  <si>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</si>
  <si>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</si>
  <si>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</si>
  <si>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人力资源事务</t>
  </si>
  <si>
    <t>增加原因：一是博士后日常经费和引进人才专项资金规模分别增加1.6和2.2亿元；二是安排前海管理局境外高端人才个税补贴及前海人才引导产业专项资金等7.1亿元。</t>
  </si>
  <si>
    <t xml:space="preserve">      政府特殊津贴</t>
  </si>
  <si>
    <t xml:space="preserve">      资助留学回国人员</t>
  </si>
  <si>
    <t xml:space="preserve">      军队转业干部安置</t>
  </si>
  <si>
    <t xml:space="preserve">      博士后日常经费</t>
  </si>
  <si>
    <t xml:space="preserve">      引进人才费用</t>
  </si>
  <si>
    <t xml:space="preserve">      公务员考核</t>
  </si>
  <si>
    <t xml:space="preserve">      公务员履职能力提升</t>
  </si>
  <si>
    <t xml:space="preserve">      公务员招考</t>
  </si>
  <si>
    <t xml:space="preserve">      公务员综合管理</t>
  </si>
  <si>
    <t xml:space="preserve">      其他人力资源事务支出</t>
  </si>
  <si>
    <t xml:space="preserve">    纪检监察事务</t>
  </si>
  <si>
    <t>增加原因：2019年政府投资增加，主要安排市纪委监委智慧纪检项目。</t>
  </si>
  <si>
    <t xml:space="preserve">      大案要案查处</t>
  </si>
  <si>
    <t xml:space="preserve">      派驻派出机构</t>
  </si>
  <si>
    <t xml:space="preserve">      中央巡视</t>
  </si>
  <si>
    <t xml:space="preserve">      其他纪检监察事务支出</t>
  </si>
  <si>
    <t xml:space="preserve">    商贸事务</t>
  </si>
  <si>
    <t>增加原因：安排前海管理局对外贸易数据收集分析事务及建设奖励金、新兴贸易扶持专项资金、总部企业扶持专项资金、现代服务业试点扶持专项资金18.8亿元，2018年前海产业发展资金支出在“其他支出”反映，2019年根据使用方向细化到“商贸事务”支出科目。</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</si>
  <si>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</si>
  <si>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</si>
  <si>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</si>
  <si>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</si>
  <si>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</si>
  <si>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</si>
  <si>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</si>
  <si>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增加原因：知识产权专项资金规模较上年增加1.8亿元。</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</si>
  <si>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</si>
  <si>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</si>
  <si>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</si>
  <si>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</si>
  <si>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</si>
  <si>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</si>
  <si>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商标管理</t>
  </si>
  <si>
    <t xml:space="preserve">      原产地地理标志管理</t>
  </si>
  <si>
    <t xml:space="preserve">      其他知识产权事务支出</t>
  </si>
  <si>
    <t xml:space="preserve">    工商行政管理事务</t>
  </si>
  <si>
    <t>减少原因：根据《2019年政府收支分类科目》，“工商行政管理事务”调整至“市场监督管理事务”。</t>
  </si>
  <si>
    <t xml:space="preserve">      工商行政管理专项</t>
  </si>
  <si>
    <t xml:space="preserve">      执法办案专项</t>
  </si>
  <si>
    <t xml:space="preserve">      消费者权益保护</t>
  </si>
  <si>
    <t xml:space="preserve">      其他工商行政管理事务支出</t>
  </si>
  <si>
    <t xml:space="preserve">    质量技术监督与检验检疫事务</t>
  </si>
  <si>
    <t>减少原因：根据《2019年政府收支分类科目》，“质量技术监督与检验检疫事务”调整至“市场监督管理事务”。</t>
  </si>
  <si>
    <t xml:space="preserve">      出入境检验检疫行政执法和业务管理</t>
  </si>
  <si>
    <t xml:space="preserve">      出入境检验检疫技术支持</t>
  </si>
  <si>
    <t xml:space="preserve">      质量技术监督行政执法及业务管理</t>
  </si>
  <si>
    <t xml:space="preserve">      质量技术监督技术支持</t>
  </si>
  <si>
    <t xml:space="preserve">      认证认可监督管理</t>
  </si>
  <si>
    <t xml:space="preserve">      标准化管理</t>
  </si>
  <si>
    <t xml:space="preserve">      其他质量技术监督与检验检疫事务支出</t>
  </si>
  <si>
    <t xml:space="preserve">    民族事务</t>
  </si>
  <si>
    <t xml:space="preserve">      民族工作专项</t>
  </si>
  <si>
    <t xml:space="preserve">      其他民族事务支出</t>
  </si>
  <si>
    <t xml:space="preserve">    宗教事务</t>
  </si>
  <si>
    <t>减少原因：根据《2019年政府收支分类科目》，“宗教事务”调整至“统战事务——宗教事务”。</t>
  </si>
  <si>
    <t xml:space="preserve">      宗教工作专项</t>
  </si>
  <si>
    <t xml:space="preserve">      其他宗教事务支出</t>
  </si>
  <si>
    <t xml:space="preserve">    港澳台事务</t>
  </si>
  <si>
    <t>减少原因：上年一次性安排前海管理局港澳事务支出。</t>
  </si>
  <si>
    <t xml:space="preserve">      港澳事务</t>
  </si>
  <si>
    <t xml:space="preserve">      台湾事务</t>
  </si>
  <si>
    <t xml:space="preserve">      华侨事务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</si>
  <si>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</si>
  <si>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</si>
  <si>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</si>
  <si>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</si>
  <si>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</si>
  <si>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</si>
  <si>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</si>
  <si>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工会事物</t>
  </si>
  <si>
    <t xml:space="preserve">      其他群众团体事务支出</t>
  </si>
  <si>
    <t xml:space="preserve">    党委办公厅(室)及相关机构事务</t>
  </si>
  <si>
    <t>增加原因：为落实国家有关规范津补贴和退休人员生活补贴批复要求，一次性兑现2017-2018年增资。</t>
  </si>
  <si>
    <t xml:space="preserve">      专项业务</t>
  </si>
  <si>
    <t xml:space="preserve">      其他党委办公厅(室)及相关机构事务支出</t>
  </si>
  <si>
    <t xml:space="preserve">    组织事务</t>
  </si>
  <si>
    <t>增加原因：2019年安排政府投资1800万元，主要安排智慧党建项目。</t>
  </si>
  <si>
    <t xml:space="preserve">      公务员事务</t>
  </si>
  <si>
    <t xml:space="preserve">      其他组织事务支出</t>
  </si>
  <si>
    <t xml:space="preserve">    宣传事务</t>
  </si>
  <si>
    <t>增加原因：安排前海管理局宣传经费、文化艺术活动等事务支出。</t>
  </si>
  <si>
    <t xml:space="preserve">      其他宣传事务支出</t>
  </si>
  <si>
    <t xml:space="preserve">    统战事务</t>
  </si>
  <si>
    <t>增加原因：根据《2019年政府收支分类科目》，“宗教事务”调整至“统战事务”。</t>
  </si>
  <si>
    <t xml:space="preserve">      宗教事务</t>
  </si>
  <si>
    <t xml:space="preserve">      其他统战事务支出</t>
  </si>
  <si>
    <t xml:space="preserve">    对外联络事务</t>
  </si>
  <si>
    <t xml:space="preserve">      其他对外联络事务支出</t>
  </si>
  <si>
    <t xml:space="preserve">    其他共产党事务支出</t>
  </si>
  <si>
    <t xml:space="preserve">      其他共产党事务支出</t>
  </si>
  <si>
    <t xml:space="preserve">    网信事务</t>
  </si>
  <si>
    <t xml:space="preserve">      其他网信事务支出</t>
  </si>
  <si>
    <t xml:space="preserve">    市场监督管理事务</t>
  </si>
  <si>
    <t>增加原因：根据《2019年政府收支分类科目》，“工商行政管理事务”、“质量技术监督与检验检疫事务”、“食品和药品监督管理事务”调整至“市场监督管理事务”。</t>
  </si>
  <si>
    <t xml:space="preserve">      市场监督管理专项</t>
  </si>
  <si>
    <t xml:space="preserve">      市场监管执法</t>
  </si>
  <si>
    <t xml:space="preserve">      价格监督检查</t>
  </si>
  <si>
    <t xml:space="preserve">      市场监督管理技术支持</t>
  </si>
  <si>
    <t xml:space="preserve">      药品事务</t>
  </si>
  <si>
    <t xml:space="preserve">      医疗器械事务</t>
  </si>
  <si>
    <t xml:space="preserve">      化妆品事务</t>
  </si>
  <si>
    <t xml:space="preserve">      其他市场监督管理事务</t>
  </si>
  <si>
    <t xml:space="preserve">    其他一般公共服务支出</t>
  </si>
  <si>
    <t xml:space="preserve">      国家赔偿费用支出</t>
  </si>
  <si>
    <t xml:space="preserve">      其他一般公共服务支出</t>
  </si>
  <si>
    <t>二、外交支出</t>
  </si>
  <si>
    <t xml:space="preserve">    对外合作与交流</t>
  </si>
  <si>
    <t xml:space="preserve">    其他外交支出</t>
  </si>
  <si>
    <t>三、国防支出</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</si>
  <si>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</si>
  <si>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</si>
  <si>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</si>
  <si>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</si>
  <si>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</si>
  <si>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</si>
  <si>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</si>
  <si>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</si>
  <si>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</si>
  <si>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</si>
  <si>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t>
  </si>
  <si>
    <t xml:space="preserve">      其他国防支出</t>
  </si>
  <si>
    <t>四、公共安全支出</t>
  </si>
  <si>
    <t xml:space="preserve">    武装警察部队</t>
  </si>
  <si>
    <t>减少原因：根据《2019年政府收支分类科目》，消防类支出转列至“灾害防治及应急管理支出”科目、边防类支出转列至“公安”科目。</t>
  </si>
  <si>
    <t xml:space="preserve">      武装警察部队</t>
  </si>
  <si>
    <t xml:space="preserve">      其他武装警察部队支出</t>
  </si>
  <si>
    <t xml:space="preserve">    公安</t>
  </si>
  <si>
    <r>
      <t xml:space="preserve"> </t>
    </r>
    <r>
      <rPr>
        <sz val="11"/>
        <rFont val="宋体"/>
        <charset val="134"/>
      </rPr>
      <t xml:space="preserve">     执法办案</t>
    </r>
  </si>
  <si>
    <t xml:space="preserve">      特别业务</t>
  </si>
  <si>
    <t xml:space="preserve">      其他公安支出</t>
  </si>
  <si>
    <t xml:space="preserve">    国家安全</t>
  </si>
  <si>
    <t xml:space="preserve">      安全业务</t>
  </si>
  <si>
    <t xml:space="preserve">      其他国家安全支出</t>
  </si>
  <si>
    <t xml:space="preserve">    检察</t>
  </si>
  <si>
    <t xml:space="preserve">      “两房”建设</t>
  </si>
  <si>
    <r>
      <t xml:space="preserve"> </t>
    </r>
    <r>
      <rPr>
        <sz val="11"/>
        <rFont val="宋体"/>
        <charset val="134"/>
      </rPr>
      <t xml:space="preserve">     检查监督</t>
    </r>
  </si>
  <si>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</si>
  <si>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</si>
  <si>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</si>
  <si>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</si>
  <si>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</si>
  <si>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</si>
  <si>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</si>
  <si>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</si>
  <si>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</si>
  <si>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</si>
  <si>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</si>
  <si>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国家统一法律职业资格考试</t>
  </si>
  <si>
    <t xml:space="preserve">      仲裁</t>
  </si>
  <si>
    <t xml:space="preserve">      社区矫正</t>
  </si>
  <si>
    <t xml:space="preserve">      司法鉴定</t>
  </si>
  <si>
    <r>
      <t xml:space="preserve"> </t>
    </r>
    <r>
      <rPr>
        <sz val="11"/>
        <rFont val="宋体"/>
        <charset val="134"/>
      </rPr>
      <t xml:space="preserve">     </t>
    </r>
    <r>
      <rPr>
        <sz val="11"/>
        <rFont val="宋体"/>
        <charset val="134"/>
      </rPr>
      <t>法制建设</t>
    </r>
  </si>
  <si>
    <r>
      <t xml:space="preserve"> </t>
    </r>
    <r>
      <rPr>
        <sz val="11"/>
        <rFont val="宋体"/>
        <charset val="134"/>
      </rPr>
      <t xml:space="preserve">     </t>
    </r>
    <r>
      <rPr>
        <sz val="11"/>
        <rFont val="宋体"/>
        <charset val="134"/>
      </rPr>
      <t>信息化建设</t>
    </r>
  </si>
  <si>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</si>
  <si>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</si>
  <si>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</si>
  <si>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</si>
  <si>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</si>
  <si>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</si>
  <si>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</si>
  <si>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</si>
  <si>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</si>
  <si>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</si>
  <si>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r>
      <t xml:space="preserve"> </t>
    </r>
    <r>
      <rPr>
        <sz val="11"/>
        <rFont val="宋体"/>
        <charset val="134"/>
      </rPr>
      <t xml:space="preserve">     信息化建设</t>
    </r>
  </si>
  <si>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</si>
  <si>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</si>
  <si>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</si>
  <si>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</si>
  <si>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</si>
  <si>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</si>
  <si>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</si>
  <si>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</si>
  <si>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海警</t>
  </si>
  <si>
    <t xml:space="preserve">      公安现役基本支出</t>
  </si>
  <si>
    <t xml:space="preserve">      一般管理事务</t>
  </si>
  <si>
    <t xml:space="preserve">      维权执法业务</t>
  </si>
  <si>
    <t xml:space="preserve">      装备建设和运行维护</t>
  </si>
  <si>
    <t xml:space="preserve">      信息化建设扩运行维护</t>
  </si>
  <si>
    <t xml:space="preserve">      基础设施建设及维护</t>
  </si>
  <si>
    <t xml:space="preserve">      其他海警支出</t>
  </si>
  <si>
    <t xml:space="preserve">    其他公共安全支出</t>
  </si>
  <si>
    <t xml:space="preserve">      其他公共安全支出(项)</t>
  </si>
  <si>
    <t xml:space="preserve">      其他消防</t>
  </si>
  <si>
    <t>五、教育支出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</si>
  <si>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</si>
  <si>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</si>
  <si>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</si>
  <si>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</si>
  <si>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</si>
  <si>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</si>
  <si>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</si>
  <si>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</si>
  <si>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</si>
  <si>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</si>
  <si>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</si>
  <si>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</si>
  <si>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</si>
  <si>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</si>
  <si>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</si>
  <si>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</si>
  <si>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</si>
  <si>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</si>
  <si>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</si>
  <si>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减少原因：深圳大学继续教育学院划入深圳大学本级，相关预算支出不再单列在此科目。</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</si>
  <si>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</si>
  <si>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</si>
  <si>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</si>
  <si>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</si>
  <si>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</si>
  <si>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</si>
  <si>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</si>
  <si>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</si>
  <si>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</si>
  <si>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</si>
  <si>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</si>
  <si>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</si>
  <si>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</si>
  <si>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</si>
  <si>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</si>
  <si>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</si>
  <si>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</si>
  <si>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</si>
  <si>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</si>
  <si>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</si>
  <si>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</si>
  <si>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</si>
  <si>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</si>
  <si>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</si>
  <si>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</si>
  <si>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</si>
  <si>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</si>
  <si>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</si>
  <si>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</si>
  <si>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</si>
  <si>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t>
  </si>
  <si>
    <t>减少原因：主要是上年教育资金结转规模减少，地方教育附加安排用于学前教育等支出，细化至相关科目反映。</t>
  </si>
  <si>
    <t xml:space="preserve">      其他教育支出</t>
  </si>
  <si>
    <t>六、科学技术支出</t>
  </si>
  <si>
    <t xml:space="preserve">    科学技术管理事务</t>
  </si>
  <si>
    <t>增加原因：安排深圳超算中心资助资金。</t>
  </si>
  <si>
    <t xml:space="preserve">      其他科学技术管理事务支出</t>
  </si>
  <si>
    <t xml:space="preserve">    基础研究</t>
  </si>
  <si>
    <t>增加原因：科技研发资金、十大行动计划资金安排基础研究支出52亿元，以前年度在“技术研究与开发”支出科目反映，2019年起按照资助方向细化编入本科目。</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</si>
  <si>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</si>
  <si>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</si>
  <si>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</si>
  <si>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</si>
  <si>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</si>
  <si>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</si>
  <si>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</si>
  <si>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</si>
  <si>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</si>
  <si>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减少原因：上年省一次性下达应用研究专项补助1900万元。</t>
  </si>
  <si>
    <t xml:space="preserve">      社会公益研究</t>
  </si>
  <si>
    <t xml:space="preserve">      高技术研究</t>
  </si>
  <si>
    <t xml:space="preserve">      专项科研试制</t>
  </si>
  <si>
    <t xml:space="preserve">      其他应用研究支出</t>
  </si>
  <si>
    <t xml:space="preserve">    技术研究与开发</t>
  </si>
  <si>
    <t>减少原因：科技研发资金安排的支出以前年度全部在“技术研究与开发”支出中反映，2019年将其中用于基础研究方向的资金改在“基础研究”支出科目细化反映。造成本科目不可比减少。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</si>
  <si>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</si>
  <si>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</si>
  <si>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</si>
  <si>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</si>
  <si>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</si>
  <si>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增加原因：前海合作区预算安排科技创新扶持等产业资金8.3亿元。</t>
  </si>
  <si>
    <t xml:space="preserve">      技术创新服务体系</t>
  </si>
  <si>
    <t xml:space="preserve">      科技条件专项</t>
  </si>
  <si>
    <t xml:space="preserve">      其他科技条件与服务支出</t>
  </si>
  <si>
    <t xml:space="preserve">    社会科学</t>
  </si>
  <si>
    <r>
      <t>减少原因：</t>
    </r>
    <r>
      <rPr>
        <sz val="11"/>
        <color indexed="8"/>
        <rFont val="宋体"/>
        <charset val="134"/>
      </rPr>
      <t>2018年省一次性下达社会科学专项补助0.2亿元。</t>
    </r>
  </si>
  <si>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</si>
  <si>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</si>
  <si>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</si>
  <si>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</si>
  <si>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</si>
  <si>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</si>
  <si>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</si>
  <si>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</si>
  <si>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</si>
  <si>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</si>
  <si>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</si>
  <si>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</si>
  <si>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</si>
  <si>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</si>
  <si>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</si>
  <si>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</si>
  <si>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</si>
  <si>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t>
  </si>
  <si>
    <t>减少原因：2018年安排一次性重点科技产业领域投入和重大科技装置平台建设资金50亿元。</t>
  </si>
  <si>
    <t xml:space="preserve">      科技奖励</t>
  </si>
  <si>
    <t xml:space="preserve">      核应急</t>
  </si>
  <si>
    <t xml:space="preserve">      转制科研机构</t>
  </si>
  <si>
    <t xml:space="preserve">      其他科学技术支出</t>
  </si>
  <si>
    <t>七、文化旅游体育与传媒支出</t>
  </si>
  <si>
    <t xml:space="preserve">    文化</t>
  </si>
  <si>
    <t>增加原因：2019年政府投资项目增加，主要安排深圳书城龙华城、深圳博物馆老馆维修改造工程等项目。</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</si>
  <si>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</si>
  <si>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</si>
  <si>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</si>
  <si>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</si>
  <si>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</si>
  <si>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</si>
  <si>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</si>
  <si>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</si>
  <si>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</si>
  <si>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</si>
  <si>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旅游行业业务管理</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</si>
  <si>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</si>
  <si>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</si>
  <si>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</si>
  <si>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</si>
  <si>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</si>
  <si>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</si>
  <si>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</si>
  <si>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</si>
  <si>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</si>
  <si>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</si>
  <si>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</si>
  <si>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</si>
  <si>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</si>
  <si>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</si>
  <si>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</si>
  <si>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增加原因：增加的主要是政府投资结转以及全面阅读推广活动经费450万元。</t>
  </si>
  <si>
    <r>
      <t xml:space="preserve"> </t>
    </r>
    <r>
      <rPr>
        <sz val="11"/>
        <rFont val="宋体"/>
        <charset val="134"/>
      </rPr>
      <t xml:space="preserve">     </t>
    </r>
    <r>
      <rPr>
        <sz val="11"/>
        <rFont val="宋体"/>
        <charset val="134"/>
      </rPr>
      <t>新闻通讯</t>
    </r>
  </si>
  <si>
    <r>
      <t xml:space="preserve"> </t>
    </r>
    <r>
      <rPr>
        <sz val="11"/>
        <rFont val="宋体"/>
        <charset val="134"/>
      </rPr>
      <t xml:space="preserve">     </t>
    </r>
    <r>
      <rPr>
        <sz val="11"/>
        <rFont val="宋体"/>
        <charset val="134"/>
      </rPr>
      <t>出版发行</t>
    </r>
  </si>
  <si>
    <r>
      <t xml:space="preserve"> </t>
    </r>
    <r>
      <rPr>
        <sz val="11"/>
        <rFont val="宋体"/>
        <charset val="134"/>
      </rPr>
      <t xml:space="preserve">     </t>
    </r>
    <r>
      <rPr>
        <sz val="11"/>
        <rFont val="宋体"/>
        <charset val="134"/>
      </rPr>
      <t>版权管理</t>
    </r>
  </si>
  <si>
    <r>
      <t xml:space="preserve"> </t>
    </r>
    <r>
      <rPr>
        <sz val="11"/>
        <rFont val="宋体"/>
        <charset val="134"/>
      </rPr>
      <t xml:space="preserve">     </t>
    </r>
    <r>
      <rPr>
        <sz val="11"/>
        <rFont val="宋体"/>
        <charset val="134"/>
      </rPr>
      <t>电影</t>
    </r>
  </si>
  <si>
    <r>
      <t xml:space="preserve"> </t>
    </r>
    <r>
      <rPr>
        <sz val="11"/>
        <rFont val="宋体"/>
        <charset val="134"/>
      </rPr>
      <t xml:space="preserve">     </t>
    </r>
    <r>
      <rPr>
        <sz val="11"/>
        <rFont val="宋体"/>
        <charset val="134"/>
      </rPr>
      <t>其他新闻出版电影支出</t>
    </r>
  </si>
  <si>
    <t xml:space="preserve">    广播电视</t>
  </si>
  <si>
    <r>
      <t>减少原因：一是2018年政府投资项目2300万元属于一次性支出；二是</t>
    </r>
    <r>
      <rPr>
        <sz val="11"/>
        <color indexed="8"/>
        <rFont val="宋体"/>
        <charset val="134"/>
      </rPr>
      <t>上级转移支付结转减少1600万元。</t>
    </r>
  </si>
  <si>
    <t xml:space="preserve">      广播</t>
  </si>
  <si>
    <t xml:space="preserve">      电视</t>
  </si>
  <si>
    <t xml:space="preserve">      其他广播电视支出</t>
  </si>
  <si>
    <t xml:space="preserve">    其他文化体育与传媒支出</t>
  </si>
  <si>
    <t>增加原因：主要是文化创意产业专项资金规模以及对文创企业的补助支出增加。</t>
  </si>
  <si>
    <t xml:space="preserve">      宣传文化发展专项支出</t>
  </si>
  <si>
    <t xml:space="preserve">      文化产业发展专项支出</t>
  </si>
  <si>
    <t xml:space="preserve">      其他文化体育与传媒支出</t>
  </si>
  <si>
    <t>八、社会保障和就业支出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</si>
  <si>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</si>
  <si>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</si>
  <si>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</si>
  <si>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</si>
  <si>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</si>
  <si>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</si>
  <si>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</si>
  <si>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</si>
  <si>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</si>
  <si>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</si>
  <si>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</si>
  <si>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拥军优属</t>
  </si>
  <si>
    <t xml:space="preserve">      老龄事务</t>
  </si>
  <si>
    <t xml:space="preserve">      民间组织管理</t>
  </si>
  <si>
    <t xml:space="preserve">      行政区划和地名管理</t>
  </si>
  <si>
    <t xml:space="preserve">      基层政权和社区建设</t>
  </si>
  <si>
    <t xml:space="preserve">      部队供应</t>
  </si>
  <si>
    <t xml:space="preserve">      其他民政管理事务支出</t>
  </si>
  <si>
    <t xml:space="preserve">    补充全国社会保障基金</t>
  </si>
  <si>
    <t xml:space="preserve">      用一般公共预算补充基金</t>
  </si>
  <si>
    <t xml:space="preserve">    行政事业单位离退休</t>
  </si>
  <si>
    <t xml:space="preserve">      归口管理的行政单位离退休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</si>
  <si>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</si>
  <si>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</si>
  <si>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</si>
  <si>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</si>
  <si>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</si>
  <si>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</si>
  <si>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</si>
  <si>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</si>
  <si>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</si>
  <si>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</si>
  <si>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</si>
  <si>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</si>
  <si>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</si>
  <si>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</si>
  <si>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</si>
  <si>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</si>
  <si>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</si>
  <si>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特定就业政策支出</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</si>
  <si>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</si>
  <si>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</si>
  <si>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</si>
  <si>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</si>
  <si>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</si>
  <si>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</si>
  <si>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</si>
  <si>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</si>
  <si>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</si>
  <si>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</si>
  <si>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</si>
  <si>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</si>
  <si>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</si>
  <si>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r>
      <t>增加原因：根据《2</t>
    </r>
    <r>
      <rPr>
        <sz val="11"/>
        <rFont val="宋体"/>
        <charset val="134"/>
      </rPr>
      <t>019年政府收支分类科目》，军转干部安置支出从“一般公共服务”调整至此科目反映。</t>
    </r>
  </si>
  <si>
    <t xml:space="preserve">      退役士兵安置</t>
  </si>
  <si>
    <t xml:space="preserve">      军队移交政府的离退休人员安置</t>
  </si>
  <si>
    <t xml:space="preserve">      军队移交政府离退休干部管理机构</t>
  </si>
  <si>
    <t xml:space="preserve">      退役士兵管理教育</t>
  </si>
  <si>
    <r>
      <t xml:space="preserve"> </t>
    </r>
    <r>
      <rPr>
        <sz val="11"/>
        <rFont val="宋体"/>
        <charset val="134"/>
      </rPr>
      <t xml:space="preserve">     军队转业干部安置</t>
    </r>
  </si>
  <si>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</si>
  <si>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</si>
  <si>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</si>
  <si>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</si>
  <si>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</si>
  <si>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</si>
  <si>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</si>
  <si>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</si>
  <si>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</si>
  <si>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</si>
  <si>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</si>
  <si>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</si>
  <si>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残疾人生活和护理补助</t>
  </si>
  <si>
    <t xml:space="preserve">      其他残疾人事业支出</t>
  </si>
  <si>
    <t xml:space="preserve">    自然灾害生活救助</t>
  </si>
  <si>
    <t xml:space="preserve">      中央自然灾害生活补助</t>
  </si>
  <si>
    <t xml:space="preserve">      地方自然灾害生活补助</t>
  </si>
  <si>
    <t xml:space="preserve">      自然灾害灾后重建补助</t>
  </si>
  <si>
    <t xml:space="preserve">      其他自然灾害生活救助支出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</si>
  <si>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</si>
  <si>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</si>
  <si>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</si>
  <si>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</si>
  <si>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</si>
  <si>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</si>
  <si>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</si>
  <si>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</si>
  <si>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特困人员供养</t>
  </si>
  <si>
    <t xml:space="preserve">      城市特困人员供养支出</t>
  </si>
  <si>
    <t xml:space="preserve">      农村五保供养支出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</si>
  <si>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</si>
  <si>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</si>
  <si>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</si>
  <si>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</si>
  <si>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</si>
  <si>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</si>
  <si>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</si>
  <si>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增加原因：我市城乡居民基本养老保险基础养老金标准提高，财政补助资金相应增加。</t>
  </si>
  <si>
    <t xml:space="preserve">      财政对城乡居民基本养老保险基金的补助</t>
  </si>
  <si>
    <t xml:space="preserve">    财政对其他社会保险基金的补助</t>
  </si>
  <si>
    <t>减少原因：单位缴交的工伤、生育等其他社会保障缴费，调至各单位主功能科目反映。</t>
  </si>
  <si>
    <t xml:space="preserve">      其他财政对社会保险基金的补助</t>
  </si>
  <si>
    <r>
      <t xml:space="preserve"> </t>
    </r>
    <r>
      <rPr>
        <sz val="11"/>
        <rFont val="宋体"/>
        <charset val="134"/>
      </rPr>
      <t xml:space="preserve">   </t>
    </r>
    <r>
      <rPr>
        <sz val="11"/>
        <rFont val="宋体"/>
        <charset val="134"/>
      </rPr>
      <t>退役军人管理事务</t>
    </r>
  </si>
  <si>
    <r>
      <t xml:space="preserve"> </t>
    </r>
    <r>
      <rPr>
        <sz val="11"/>
        <rFont val="宋体"/>
        <charset val="134"/>
      </rPr>
      <t xml:space="preserve">     </t>
    </r>
    <r>
      <rPr>
        <sz val="11"/>
        <rFont val="宋体"/>
        <charset val="134"/>
      </rPr>
      <t>行政运行</t>
    </r>
  </si>
  <si>
    <r>
      <t xml:space="preserve"> </t>
    </r>
    <r>
      <rPr>
        <sz val="11"/>
        <rFont val="宋体"/>
        <charset val="134"/>
      </rPr>
      <t xml:space="preserve">     </t>
    </r>
    <r>
      <rPr>
        <sz val="11"/>
        <rFont val="宋体"/>
        <charset val="134"/>
      </rPr>
      <t>一般行政管理事务</t>
    </r>
  </si>
  <si>
    <r>
      <t xml:space="preserve"> </t>
    </r>
    <r>
      <rPr>
        <sz val="11"/>
        <rFont val="宋体"/>
        <charset val="134"/>
      </rPr>
      <t xml:space="preserve">     </t>
    </r>
    <r>
      <rPr>
        <sz val="11"/>
        <rFont val="宋体"/>
        <charset val="134"/>
      </rPr>
      <t>机关服务</t>
    </r>
  </si>
  <si>
    <r>
      <t xml:space="preserve"> </t>
    </r>
    <r>
      <rPr>
        <sz val="11"/>
        <rFont val="宋体"/>
        <charset val="134"/>
      </rPr>
      <t xml:space="preserve">     </t>
    </r>
    <r>
      <rPr>
        <sz val="11"/>
        <rFont val="宋体"/>
        <charset val="134"/>
      </rPr>
      <t>拥军优属</t>
    </r>
  </si>
  <si>
    <r>
      <t xml:space="preserve"> </t>
    </r>
    <r>
      <rPr>
        <sz val="11"/>
        <rFont val="宋体"/>
        <charset val="134"/>
      </rPr>
      <t xml:space="preserve">     </t>
    </r>
    <r>
      <rPr>
        <sz val="11"/>
        <rFont val="宋体"/>
        <charset val="134"/>
      </rPr>
      <t>部队供应</t>
    </r>
  </si>
  <si>
    <r>
      <t xml:space="preserve"> </t>
    </r>
    <r>
      <rPr>
        <sz val="11"/>
        <rFont val="宋体"/>
        <charset val="134"/>
      </rPr>
      <t xml:space="preserve">     </t>
    </r>
    <r>
      <rPr>
        <sz val="11"/>
        <rFont val="宋体"/>
        <charset val="134"/>
      </rPr>
      <t>事业运行</t>
    </r>
  </si>
  <si>
    <r>
      <t xml:space="preserve"> </t>
    </r>
    <r>
      <rPr>
        <sz val="11"/>
        <rFont val="宋体"/>
        <charset val="134"/>
      </rPr>
      <t xml:space="preserve">     </t>
    </r>
    <r>
      <rPr>
        <sz val="11"/>
        <rFont val="宋体"/>
        <charset val="134"/>
      </rPr>
      <t>其他退役军人事务管理支出</t>
    </r>
  </si>
  <si>
    <t xml:space="preserve">    其他社会保障和就业支出</t>
  </si>
  <si>
    <t xml:space="preserve">      其他社会保障和就业支出</t>
  </si>
  <si>
    <t>九、卫生健康支出</t>
  </si>
  <si>
    <t xml:space="preserve">    卫生健康管理事务</t>
  </si>
  <si>
    <t>增加原因：一是新增儿童流感、肺炎、水痘免疫等项目支出；二是市卫生健康发展研究中心、院前急救项目资金分别从“计划生育事务”、“公共卫生”科目调整至此科目反映。</t>
  </si>
  <si>
    <t xml:space="preserve">      其他卫生健康管理事务支出</t>
  </si>
  <si>
    <t xml:space="preserve">    公立医院</t>
  </si>
  <si>
    <t>增加原因：一是市属公立医疗机构基本医疗服务补助增加30亿元；二是政府投资（含结转）增加5.4亿元，主要安排深圳市人民医院内科住院大楼配套医疗设备购置、深圳市中医院光明院区一期等项目。</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</si>
  <si>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</si>
  <si>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</si>
  <si>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</si>
  <si>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</si>
  <si>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</si>
  <si>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</si>
  <si>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</si>
  <si>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</si>
  <si>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</si>
  <si>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</si>
  <si>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</si>
  <si>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</si>
  <si>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</si>
  <si>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减少原因：社康中心经费主要转由区级财政保障，市本级资金安排相应减少。</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</si>
  <si>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</si>
  <si>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</si>
  <si>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</si>
  <si>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</si>
  <si>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</si>
  <si>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</si>
  <si>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</si>
  <si>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</si>
  <si>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</si>
  <si>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</si>
  <si>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</si>
  <si>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</si>
  <si>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</si>
  <si>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</si>
  <si>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</si>
  <si>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</si>
  <si>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</si>
  <si>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</si>
  <si>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</si>
  <si>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减少原因：市计生中心改制为市卫生健康发展研究中心，相应经费调至“卫生健康管理”科目反映。</t>
  </si>
  <si>
    <t xml:space="preserve">      计划生育机构</t>
  </si>
  <si>
    <t xml:space="preserve">      计划生育服务</t>
  </si>
  <si>
    <t xml:space="preserve">      其他计划生育事务支出</t>
  </si>
  <si>
    <t xml:space="preserve">    食品和药品监督管理事务</t>
  </si>
  <si>
    <t>减少原因：根据《2019年政府收支分类科目》，预算安排调整至“市场监督管理事务”科目反映。</t>
  </si>
  <si>
    <t xml:space="preserve">      食品安全事务</t>
  </si>
  <si>
    <t xml:space="preserve">      其他食品和药品监督管理事务支出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</si>
  <si>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</si>
  <si>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</si>
  <si>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</si>
  <si>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</si>
  <si>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</si>
  <si>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</si>
  <si>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</si>
  <si>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</si>
  <si>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财政对新型农村合作医疗基金的补助</t>
  </si>
  <si>
    <t xml:space="preserve">      财政对城镇居民基本医疗保险基金的补助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</si>
  <si>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</si>
  <si>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</si>
  <si>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</si>
  <si>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</si>
  <si>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</si>
  <si>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</si>
  <si>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</si>
  <si>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</si>
  <si>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r>
      <t xml:space="preserve"> </t>
    </r>
    <r>
      <rPr>
        <sz val="11"/>
        <rFont val="宋体"/>
        <charset val="134"/>
      </rPr>
      <t xml:space="preserve">   </t>
    </r>
    <r>
      <rPr>
        <sz val="11"/>
        <rFont val="宋体"/>
        <charset val="134"/>
      </rPr>
      <t>医疗保障管理事务</t>
    </r>
  </si>
  <si>
    <t>减少原因:政府投资减少7.5亿元。</t>
  </si>
  <si>
    <r>
      <t xml:space="preserve"> </t>
    </r>
    <r>
      <rPr>
        <sz val="11"/>
        <rFont val="宋体"/>
        <charset val="134"/>
      </rPr>
      <t xml:space="preserve">     </t>
    </r>
    <r>
      <rPr>
        <sz val="11"/>
        <rFont val="宋体"/>
        <charset val="134"/>
      </rPr>
      <t>医疗保障政策管理</t>
    </r>
  </si>
  <si>
    <r>
      <t xml:space="preserve"> </t>
    </r>
    <r>
      <rPr>
        <sz val="11"/>
        <rFont val="宋体"/>
        <charset val="134"/>
      </rPr>
      <t xml:space="preserve">     </t>
    </r>
    <r>
      <rPr>
        <sz val="11"/>
        <rFont val="宋体"/>
        <charset val="134"/>
      </rPr>
      <t>医疗保障经办事务</t>
    </r>
  </si>
  <si>
    <r>
      <t xml:space="preserve"> </t>
    </r>
    <r>
      <rPr>
        <sz val="11"/>
        <rFont val="宋体"/>
        <charset val="134"/>
      </rPr>
      <t xml:space="preserve">     </t>
    </r>
    <r>
      <rPr>
        <sz val="11"/>
        <rFont val="宋体"/>
        <charset val="134"/>
      </rPr>
      <t>其他医疗保障管理事务支出</t>
    </r>
  </si>
  <si>
    <r>
      <t xml:space="preserve"> </t>
    </r>
    <r>
      <rPr>
        <sz val="11"/>
        <rFont val="宋体"/>
        <charset val="134"/>
      </rPr>
      <t xml:space="preserve">     </t>
    </r>
    <r>
      <rPr>
        <sz val="11"/>
        <rFont val="宋体"/>
        <charset val="134"/>
      </rPr>
      <t>老龄卫生健康事务</t>
    </r>
  </si>
  <si>
    <r>
      <t xml:space="preserve"> </t>
    </r>
    <r>
      <rPr>
        <sz val="11"/>
        <rFont val="宋体"/>
        <charset val="134"/>
      </rPr>
      <t xml:space="preserve">     </t>
    </r>
    <r>
      <rPr>
        <sz val="11"/>
        <rFont val="宋体"/>
        <charset val="134"/>
      </rPr>
      <t>其他卫生健康支出</t>
    </r>
  </si>
  <si>
    <t>十、节能环保支出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</si>
  <si>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</si>
  <si>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</si>
  <si>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</si>
  <si>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</si>
  <si>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</si>
  <si>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其他环境保护管理事务支出</t>
  </si>
  <si>
    <t xml:space="preserve">    环境监测与监察</t>
  </si>
  <si>
    <t>增加原因：新增深圳市“三线一单”生态环境管控体系构建、环境影响评价技术审查、环评业务管理系统运维等项目。</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</si>
  <si>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</si>
  <si>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</si>
  <si>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</si>
  <si>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</si>
  <si>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</si>
  <si>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</si>
  <si>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</si>
  <si>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</si>
  <si>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</si>
  <si>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</si>
  <si>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排污费安排的支出</t>
  </si>
  <si>
    <t xml:space="preserve">      其他污染防治支出</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</si>
  <si>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</si>
  <si>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</si>
  <si>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</si>
  <si>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</si>
  <si>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</si>
  <si>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</si>
  <si>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</si>
  <si>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</si>
  <si>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</si>
  <si>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</si>
  <si>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</si>
  <si>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</si>
  <si>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</si>
  <si>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</si>
  <si>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</si>
  <si>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</si>
  <si>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</si>
  <si>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</si>
  <si>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</si>
  <si>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</si>
  <si>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</si>
  <si>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</si>
  <si>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</si>
  <si>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</si>
  <si>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</si>
  <si>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t>
  </si>
  <si>
    <t xml:space="preserve">    能源节约利用</t>
  </si>
  <si>
    <t>减少原因：循环经济与节能减排专项资金预算安排减少。</t>
  </si>
  <si>
    <t xml:space="preserve">    污染减排</t>
  </si>
  <si>
    <t>增加原因：落实《“深圳蓝”可持续行动计划》，2019年安排第二阶段老旧高排放汽车提前淘汰补贴资金9.5亿元。</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</si>
  <si>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</si>
  <si>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</si>
  <si>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</si>
  <si>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</si>
  <si>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</si>
  <si>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t>
  </si>
  <si>
    <t xml:space="preserve">    循环经济</t>
  </si>
  <si>
    <t>减少原因：根据《2019年政府收支分类科目》，“循环经济”支出科目调整至“发展与改革事务”科目反映。</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</si>
  <si>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</si>
  <si>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</si>
  <si>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</si>
  <si>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</si>
  <si>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</si>
  <si>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</si>
  <si>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</si>
  <si>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</si>
  <si>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</si>
  <si>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</si>
  <si>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t>
  </si>
  <si>
    <t>增加原因：2019年工商业用电降成本补贴资金支出增加。</t>
  </si>
  <si>
    <t xml:space="preserve">      其他节能环保支出</t>
  </si>
  <si>
    <t>十一、城乡社区支出</t>
  </si>
  <si>
    <t xml:space="preserve">      城乡社区管理事务</t>
  </si>
  <si>
    <t xml:space="preserve">        行政运行</t>
  </si>
  <si>
    <t xml:space="preserve">        一般行政管理事务</t>
  </si>
  <si>
    <t xml:space="preserve">        机关服务</t>
  </si>
  <si>
    <t xml:space="preserve">        城管执法</t>
  </si>
  <si>
    <t xml:space="preserve">        工程建设标准规范编制与监管</t>
  </si>
  <si>
    <t xml:space="preserve">        工程建设管理</t>
  </si>
  <si>
    <t xml:space="preserve">        市政公用行业市场监管</t>
  </si>
  <si>
    <t xml:space="preserve">        国家重点风景区规划与保护</t>
  </si>
  <si>
    <t xml:space="preserve">        住宅建设与房地产市场监管</t>
  </si>
  <si>
    <t xml:space="preserve">        执业资格注册、资质审查</t>
  </si>
  <si>
    <t xml:space="preserve">        其他城乡社区管理事务支出</t>
  </si>
  <si>
    <t xml:space="preserve">      城乡社区规划与管理</t>
  </si>
  <si>
    <t xml:space="preserve">        城乡社区规划与管理</t>
  </si>
  <si>
    <t xml:space="preserve">      城乡社区公共设施</t>
  </si>
  <si>
    <t>减少原因：主要是2019年市本级积极向中央争取新增政府债券额度，对政府投资计划安排的轨道交通等有一定收益的准公益性项目，通过发行专项债券筹集资金，相应减少公共预算安排规模。</t>
  </si>
  <si>
    <t xml:space="preserve">        小城镇基础设施建设</t>
  </si>
  <si>
    <t xml:space="preserve">        其他城乡社区公共设施支出</t>
  </si>
  <si>
    <t xml:space="preserve">      城乡社区环境卫生</t>
  </si>
  <si>
    <t xml:space="preserve">        城乡社区环境卫生</t>
  </si>
  <si>
    <t xml:space="preserve">      建设市场管理与监督</t>
  </si>
  <si>
    <t xml:space="preserve">      其他城乡社区支出</t>
  </si>
  <si>
    <t>减少原因：政府投资上年一次性安排国际会展中心项目和国际生物谷坝光核心启动区项目经费。</t>
  </si>
  <si>
    <t xml:space="preserve">        其他社区城乡支出</t>
  </si>
  <si>
    <t>十二、农林水支出</t>
  </si>
  <si>
    <t xml:space="preserve">      农业</t>
  </si>
  <si>
    <t>减少原因：根据《2019年政府收支分类科目》，农业发展专项资金调整至“其他农林水事务发展”支出科目反映。</t>
  </si>
  <si>
    <t xml:space="preserve">        事业运行</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</si>
  <si>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</si>
  <si>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</si>
  <si>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</si>
  <si>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</si>
  <si>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</si>
  <si>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</si>
  <si>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</si>
  <si>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</si>
  <si>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</si>
  <si>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</si>
  <si>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</si>
  <si>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</si>
  <si>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</si>
  <si>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</si>
  <si>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</si>
  <si>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综合财力补助</t>
  </si>
  <si>
    <t xml:space="preserve">        农业资源保护修复与利用</t>
  </si>
  <si>
    <t xml:space="preserve">        农村道路建设</t>
  </si>
  <si>
    <t xml:space="preserve">        成品油价格改革对渔业的补贴</t>
  </si>
  <si>
    <t xml:space="preserve">        对高校毕业生到基层任职补助</t>
  </si>
  <si>
    <t xml:space="preserve">        其他农业支出</t>
  </si>
  <si>
    <t xml:space="preserve">      林业和草原</t>
  </si>
  <si>
    <t>增加原因：一是2019年政府投资增加1亿元，主要安排梧桐山风景区主入口建设工程、市自然保护区管理中心森林质量精准提升工程等项目；二是上级补助结转增加0.33亿元。</t>
  </si>
  <si>
    <t xml:space="preserve">        事业机构</t>
  </si>
  <si>
    <t xml:space="preserve">        森林培育</t>
  </si>
  <si>
    <t xml:space="preserve">        技术推广与转化</t>
  </si>
  <si>
    <t xml:space="preserve">        森林资源管理</t>
  </si>
  <si>
    <t xml:space="preserve">        森林资源监测</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</si>
  <si>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</si>
  <si>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</si>
  <si>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</si>
  <si>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</si>
  <si>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</si>
  <si>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</si>
  <si>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</si>
  <si>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</si>
  <si>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</si>
  <si>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林业政策制定与宣传</t>
  </si>
  <si>
    <t xml:space="preserve">        林业资金审计稽查</t>
  </si>
  <si>
    <t xml:space="preserve">        林区公共支出</t>
  </si>
  <si>
    <t xml:space="preserve">        贷款贴息</t>
  </si>
  <si>
    <t xml:space="preserve">        成品油价格改革对林业的补贴</t>
  </si>
  <si>
    <t xml:space="preserve">        防灾减灾</t>
  </si>
  <si>
    <t xml:space="preserve">        国家公园</t>
  </si>
  <si>
    <t xml:space="preserve">        草原管理</t>
  </si>
  <si>
    <t xml:space="preserve">        行业业务管理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</si>
  <si>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</si>
  <si>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</si>
  <si>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</si>
  <si>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</si>
  <si>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</si>
  <si>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</si>
  <si>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</si>
  <si>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</si>
  <si>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</si>
  <si>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</si>
  <si>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</si>
  <si>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</si>
  <si>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</si>
  <si>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</si>
  <si>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</si>
  <si>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</si>
  <si>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</si>
  <si>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江河湖库水系综合治理</t>
  </si>
  <si>
    <t xml:space="preserve">        大中型水库移民后期扶持专项支出</t>
  </si>
  <si>
    <t xml:space="preserve">        水利安全监督</t>
  </si>
  <si>
    <t xml:space="preserve">        水资源费安排的支出</t>
  </si>
  <si>
    <t xml:space="preserve">        砂石资源费支出</t>
  </si>
  <si>
    <t xml:space="preserve">        水利建设移民支出</t>
  </si>
  <si>
    <t xml:space="preserve">        农村人畜饮水</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</si>
  <si>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</si>
  <si>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</si>
  <si>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</si>
  <si>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</si>
  <si>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</si>
  <si>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</si>
  <si>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</si>
  <si>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</si>
  <si>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</si>
  <si>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</si>
  <si>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</si>
  <si>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</si>
  <si>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</si>
  <si>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</si>
  <si>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</si>
  <si>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</si>
  <si>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</si>
  <si>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农业综合开发</t>
  </si>
  <si>
    <t xml:space="preserve">        机构运行</t>
  </si>
  <si>
    <t xml:space="preserve">        土地治理</t>
  </si>
  <si>
    <t xml:space="preserve">        产业化发展</t>
  </si>
  <si>
    <t xml:space="preserve">        创新示范</t>
  </si>
  <si>
    <t xml:space="preserve">        其他农业综合开发支出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</si>
  <si>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</si>
  <si>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</si>
  <si>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</si>
  <si>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</si>
  <si>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</si>
  <si>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</si>
  <si>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</si>
  <si>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</si>
  <si>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增加原因：根据《2019年政府收支分类科目》，创业担保贷款贴息资金从“其他就业补助”支出科目调至此科目反映。</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</si>
  <si>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</si>
  <si>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</si>
  <si>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</si>
  <si>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</si>
  <si>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</si>
  <si>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</si>
  <si>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</si>
  <si>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</si>
  <si>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大豆目标价格补贴</t>
  </si>
  <si>
    <t xml:space="preserve">        其他目标价格补贴</t>
  </si>
  <si>
    <t xml:space="preserve">      其他农林水事务支出</t>
  </si>
  <si>
    <t>增加原因：2019年预算安排农业发展专项资金2.5亿元，调整至该科目反映。</t>
  </si>
  <si>
    <t xml:space="preserve">        化解其他公益性乡村债务支出</t>
  </si>
  <si>
    <t xml:space="preserve">        其他农林水事务支出</t>
  </si>
  <si>
    <t>十三、交通运输支出</t>
  </si>
  <si>
    <t xml:space="preserve">      公路水路运输</t>
  </si>
  <si>
    <t>增加原因：一是增加安排道路品质提升资金8.3亿元；二是安排传统泥头车淘汰补贴和奖励资金15亿元；三是安排巡游出租车全面电动化补贴资金16.2亿元。</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</si>
  <si>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</si>
  <si>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</si>
  <si>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</si>
  <si>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</si>
  <si>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</si>
  <si>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</si>
  <si>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</si>
  <si>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</si>
  <si>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</si>
  <si>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</si>
  <si>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</si>
  <si>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</si>
  <si>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</si>
  <si>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</si>
  <si>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</si>
  <si>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</si>
  <si>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</si>
  <si>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</si>
  <si>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</si>
  <si>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</si>
  <si>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</si>
  <si>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</si>
  <si>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</si>
  <si>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</si>
  <si>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</si>
  <si>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</si>
  <si>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</si>
  <si>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增加原因：物流专项资金中航空子项补助增加5.2亿元。</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</si>
  <si>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</si>
  <si>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</si>
  <si>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</si>
  <si>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</si>
  <si>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</si>
  <si>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</si>
  <si>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</si>
  <si>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减少原因：此项支出为中央专项补助。2019年中央已下达7.9亿元，按实际支出方向在“公共交通运营补助”科目反映。</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</si>
  <si>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</si>
  <si>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</si>
  <si>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</si>
  <si>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</si>
  <si>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</si>
  <si>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</si>
  <si>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</si>
  <si>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</si>
  <si>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</si>
  <si>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</si>
  <si>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</si>
  <si>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</si>
  <si>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t>
  </si>
  <si>
    <t xml:space="preserve">        公共交通运营补助</t>
  </si>
  <si>
    <t xml:space="preserve">        其他交通运输支出</t>
  </si>
  <si>
    <t>十四、资源勘探信息等支出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</si>
  <si>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</si>
  <si>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</si>
  <si>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</si>
  <si>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</si>
  <si>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</si>
  <si>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</si>
  <si>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</si>
  <si>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</si>
  <si>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增加原因：2019年我市开展专项资金清理整合工作，原产业转型升级及战略性新兴产业专项资金统一整合成工信发展领域专项资金，相应功能科目从“其他资源勘探信息等支出”转列本科目。</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</si>
  <si>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</si>
  <si>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</si>
  <si>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</si>
  <si>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</si>
  <si>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</si>
  <si>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</si>
  <si>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</si>
  <si>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</si>
  <si>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</si>
  <si>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</si>
  <si>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</si>
  <si>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</si>
  <si>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</si>
  <si>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增加原因：为满足数字政府要求，新增BIM等信息化管理政府投资项目。</t>
  </si>
  <si>
    <t xml:space="preserve">        其他建筑业支出</t>
  </si>
  <si>
    <t xml:space="preserve">      工业和信息产业监管</t>
  </si>
  <si>
    <t>减少原因：根据专项资金改革要求，市经贸信息委对专项资金进行清理整合，原在本科目反映的工业设计业资金整合到“制造业”支出中反映。</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</si>
  <si>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</si>
  <si>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</si>
  <si>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</si>
  <si>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</si>
  <si>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</si>
  <si>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</si>
  <si>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</si>
  <si>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</si>
  <si>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</si>
  <si>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安全生产监管</t>
  </si>
  <si>
    <t>减少原因：根据《2019年政府收支分类科目》，此项科目取消，相关资金转列“灾害防治及应急管理”支出。</t>
  </si>
  <si>
    <t xml:space="preserve">        国务院安委会专项</t>
  </si>
  <si>
    <t xml:space="preserve">        安全监管监察专项</t>
  </si>
  <si>
    <t xml:space="preserve">        应急救援支出</t>
  </si>
  <si>
    <t xml:space="preserve">        煤炭安全</t>
  </si>
  <si>
    <t xml:space="preserve">        其他安全生产监管支出</t>
  </si>
  <si>
    <t xml:space="preserve">      国有资产监管</t>
  </si>
  <si>
    <t>减少原因：2018年一次性安排深圳歌剧舞剧院启动经费、场馆中型维修项目经费。</t>
  </si>
  <si>
    <t xml:space="preserve">        国有企业监事会专项</t>
  </si>
  <si>
    <t xml:space="preserve">        中央企业监事会专项</t>
  </si>
  <si>
    <t xml:space="preserve">        其他国有资产监管支出</t>
  </si>
  <si>
    <t xml:space="preserve">      支持中小企业发展和管理支出</t>
  </si>
  <si>
    <t>增加原因：加大对民营经济扶持力度，民营及中小企业专项资金经费安排规模增加1.8亿元，主要是增加对中小微企业升规模以上企业奖励补贴。</t>
  </si>
  <si>
    <t xml:space="preserve">        科技型中小企业技术创新基金</t>
  </si>
  <si>
    <t xml:space="preserve">        中小企业发展专项</t>
  </si>
  <si>
    <t xml:space="preserve">        其他支持中小企业发展和管理支出</t>
  </si>
  <si>
    <t xml:space="preserve">      其他资源勘探信息等支出</t>
  </si>
  <si>
    <t>减少原因：专项资金改革，产业转型升级及战略性新兴产业专项资金从本科目转列“制造业”。</t>
  </si>
  <si>
    <t xml:space="preserve">        黄金事务</t>
  </si>
  <si>
    <t xml:space="preserve">        建设项目贷款贴息</t>
  </si>
  <si>
    <t xml:space="preserve">        技术改造支出</t>
  </si>
  <si>
    <t xml:space="preserve">        中药材扶持资金支出</t>
  </si>
  <si>
    <t xml:space="preserve">        重点产业振兴和技术改造项目贷款贴息</t>
  </si>
  <si>
    <t xml:space="preserve">        其他资源勘探信息等支出</t>
  </si>
  <si>
    <t>十五、商业服务业等支出</t>
  </si>
  <si>
    <t xml:space="preserve">      商业流通事务</t>
  </si>
  <si>
    <t>减少原因：2019年我市开展专项资金清理整合工作，原创客资金整合并入科技研发专项资金，相应科目转列“技术研究与开发”功能科目。</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</si>
  <si>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</si>
  <si>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</si>
  <si>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</si>
  <si>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</si>
  <si>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</si>
  <si>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旅游业管理与服务支出</t>
  </si>
  <si>
    <t>减少原因：机构改革，组建文化和旅游部，此科目调整到“文化旅游体育与传媒支出——旅游行业业务管理”。</t>
  </si>
  <si>
    <t xml:space="preserve">        旅游宣传</t>
  </si>
  <si>
    <t xml:space="preserve">        旅游行业业务管理</t>
  </si>
  <si>
    <t xml:space="preserve">        其他旅游业管理与服务支出</t>
  </si>
  <si>
    <t xml:space="preserve">      涉外发展服务支出</t>
  </si>
  <si>
    <t>减少原因：2019年我市开展专项资金清理整合工作，原有外经贸发展和中央外经贸发展专项资金整合成商贸发展专项资金，相应科目从本科目调整到“其他商业服务业等”支出。</t>
  </si>
  <si>
    <t xml:space="preserve">        外商投资环境建设补助资金</t>
  </si>
  <si>
    <t xml:space="preserve">        其他涉外发展服务支出</t>
  </si>
  <si>
    <t xml:space="preserve">      其他商业服务业等支出</t>
  </si>
  <si>
    <t>增加原因：2019年我市开展专项资金清理整合工作，原有外经贸发展和中央外经贸发展专项资金整合成商贸发展专项资金，相应科目从“涉外发展服务”支出调整到此科目。</t>
  </si>
  <si>
    <t xml:space="preserve">        服务业基础设施建设</t>
  </si>
  <si>
    <t xml:space="preserve">        其他商业服务业等支出</t>
  </si>
  <si>
    <t>十六、金融支出</t>
  </si>
  <si>
    <t xml:space="preserve">      金融部门行政支出</t>
  </si>
  <si>
    <t>增加原因：金融办监管职能增加，相应增加安排风险防控经费。</t>
  </si>
  <si>
    <t xml:space="preserve">        安全防卫</t>
  </si>
  <si>
    <t xml:space="preserve">        金融部门其他行政支出</t>
  </si>
  <si>
    <r>
      <t xml:space="preserve"> </t>
    </r>
    <r>
      <rPr>
        <sz val="11"/>
        <rFont val="宋体"/>
        <charset val="134"/>
      </rPr>
      <t xml:space="preserve">     金融部门监管支出</t>
    </r>
  </si>
  <si>
    <r>
      <t xml:space="preserve"> </t>
    </r>
    <r>
      <rPr>
        <sz val="11"/>
        <rFont val="宋体"/>
        <charset val="134"/>
      </rPr>
      <t xml:space="preserve">       金融部门其他监管支出</t>
    </r>
  </si>
  <si>
    <t xml:space="preserve">      金融发展支出</t>
  </si>
  <si>
    <t>增加原因：增加金融机构落户兑现奖励政策支出。该项资金主要根据当年预计落户我市的机构数量和政策条件安排扶持资金规模，上下年不可比。</t>
  </si>
  <si>
    <t xml:space="preserve">        政策性银行亏损补贴</t>
  </si>
  <si>
    <t xml:space="preserve">        利息费用补贴支出</t>
  </si>
  <si>
    <t xml:space="preserve">        补充资本金</t>
  </si>
  <si>
    <t xml:space="preserve">        风险基金补助</t>
  </si>
  <si>
    <t xml:space="preserve">        其他金融发展支出</t>
  </si>
  <si>
    <t xml:space="preserve">      其他金融支出</t>
  </si>
  <si>
    <t>增加原因：前海合作区预算安排金融类产业资金5.1亿元。</t>
  </si>
  <si>
    <t xml:space="preserve">        其他金融支出</t>
  </si>
  <si>
    <t>十七、援助其他地区支出</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</si>
  <si>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</si>
  <si>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</si>
  <si>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</si>
  <si>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</si>
  <si>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</si>
  <si>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</si>
  <si>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</si>
  <si>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</si>
  <si>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增加原因：加大扶贫协作力度，增加预留深圳-哈尔滨、深圳-巴马经济合作资金等支出。</t>
  </si>
  <si>
    <t>十八、自然资源海洋气象等支出</t>
  </si>
  <si>
    <t xml:space="preserve">      自然资源事务</t>
  </si>
  <si>
    <t xml:space="preserve">        自然资源规划及管理</t>
  </si>
  <si>
    <t xml:space="preserve">        土地资源调查</t>
  </si>
  <si>
    <t xml:space="preserve">        土地资源利用与保护</t>
  </si>
  <si>
    <r>
      <t xml:space="preserve"> </t>
    </r>
    <r>
      <rPr>
        <sz val="11"/>
        <rFont val="宋体"/>
        <charset val="134"/>
      </rPr>
      <t xml:space="preserve">       </t>
    </r>
    <r>
      <rPr>
        <sz val="11"/>
        <rFont val="宋体"/>
        <charset val="134"/>
      </rPr>
      <t>自然资源社会公益服务</t>
    </r>
  </si>
  <si>
    <r>
      <t xml:space="preserve"> </t>
    </r>
    <r>
      <rPr>
        <sz val="11"/>
        <rFont val="宋体"/>
        <charset val="134"/>
      </rPr>
      <t xml:space="preserve">       </t>
    </r>
    <r>
      <rPr>
        <sz val="11"/>
        <rFont val="宋体"/>
        <charset val="134"/>
      </rPr>
      <t>自然资源行业业务管理</t>
    </r>
  </si>
  <si>
    <r>
      <t xml:space="preserve"> </t>
    </r>
    <r>
      <rPr>
        <sz val="11"/>
        <rFont val="宋体"/>
        <charset val="134"/>
      </rPr>
      <t xml:space="preserve">       </t>
    </r>
    <r>
      <rPr>
        <sz val="11"/>
        <rFont val="宋体"/>
        <charset val="134"/>
      </rPr>
      <t>自然资源调查</t>
    </r>
  </si>
  <si>
    <t xml:space="preserve">        国土整治</t>
  </si>
  <si>
    <t xml:space="preserve">        地质灾害防治</t>
  </si>
  <si>
    <t xml:space="preserve">        土地资源储备支出</t>
  </si>
  <si>
    <t xml:space="preserve">        地质矿产资源与环境调查</t>
  </si>
  <si>
    <t xml:space="preserve">        地质矿产资源利用与保护</t>
  </si>
  <si>
    <t xml:space="preserve">        地质转产项目财政贴息</t>
  </si>
  <si>
    <t xml:space="preserve">        国外风险勘查</t>
  </si>
  <si>
    <t xml:space="preserve">        地质勘查基金(周转金)支出</t>
  </si>
  <si>
    <t xml:space="preserve">        其他自然资源事务支出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</si>
  <si>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</si>
  <si>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</si>
  <si>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</si>
  <si>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</si>
  <si>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</si>
  <si>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</si>
  <si>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</si>
  <si>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</si>
  <si>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</si>
  <si>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</si>
  <si>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</si>
  <si>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</si>
  <si>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海洋工程排污费支出</t>
  </si>
  <si>
    <t xml:space="preserve">        无居民海岛使用金支出</t>
  </si>
  <si>
    <t xml:space="preserve">        海岛和海域保护</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</si>
  <si>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</si>
  <si>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</si>
  <si>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</si>
  <si>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</si>
  <si>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</si>
  <si>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</si>
  <si>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</si>
  <si>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</si>
  <si>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</si>
  <si>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</si>
  <si>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</si>
  <si>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</si>
  <si>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</si>
  <si>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</si>
  <si>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</si>
  <si>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</si>
  <si>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</si>
  <si>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</si>
  <si>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</si>
  <si>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</si>
  <si>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</si>
  <si>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</si>
  <si>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</si>
  <si>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</si>
  <si>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</si>
  <si>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</si>
  <si>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</si>
  <si>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</si>
  <si>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t>
  </si>
  <si>
    <t>十九、住房保障支出</t>
  </si>
  <si>
    <t xml:space="preserve">      保障性安居工程支出</t>
  </si>
  <si>
    <t>减少原因：2018年一次性安排人才安居集团注资100亿元，上下年不可比。</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</si>
  <si>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</si>
  <si>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</si>
  <si>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</si>
  <si>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</si>
  <si>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</si>
  <si>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</si>
  <si>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</si>
  <si>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</si>
  <si>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</si>
  <si>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</si>
  <si>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</si>
  <si>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</si>
  <si>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</si>
  <si>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增加原因：公共租赁住房维修量增加。</t>
  </si>
  <si>
    <t xml:space="preserve">        公有住房建设和维修改造支出</t>
  </si>
  <si>
    <t xml:space="preserve">        住房公积金管理</t>
  </si>
  <si>
    <t xml:space="preserve">        其他城乡社区住宅支出</t>
  </si>
  <si>
    <t>二十、粮油物资储备支出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</si>
  <si>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</si>
  <si>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</si>
  <si>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</si>
  <si>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</si>
  <si>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</si>
  <si>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</si>
  <si>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</si>
  <si>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</si>
  <si>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</si>
  <si>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</si>
  <si>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</si>
  <si>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</si>
  <si>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</si>
  <si>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</si>
  <si>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</si>
  <si>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</si>
  <si>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</si>
  <si>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</si>
  <si>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</si>
  <si>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</si>
  <si>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</si>
  <si>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</si>
  <si>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t>
  </si>
  <si>
    <t xml:space="preserve">        国家留成油串换石油储备支出</t>
  </si>
  <si>
    <t xml:space="preserve">        天然铀能源储备</t>
  </si>
  <si>
    <t xml:space="preserve">        煤炭储备</t>
  </si>
  <si>
    <t xml:space="preserve">        其他能源储备支出</t>
  </si>
  <si>
    <t xml:space="preserve">      粮油储备</t>
  </si>
  <si>
    <t xml:space="preserve">        储备粮油补贴支出</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</si>
  <si>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</si>
  <si>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</si>
  <si>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</si>
  <si>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</si>
  <si>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</si>
  <si>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</si>
  <si>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</si>
  <si>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</si>
  <si>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</si>
  <si>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</si>
  <si>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</si>
  <si>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</si>
  <si>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</si>
  <si>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</si>
  <si>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</si>
  <si>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</si>
  <si>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二十一、灾害防治及应急管理支出</t>
  </si>
  <si>
    <t xml:space="preserve">      应急管理事务</t>
  </si>
  <si>
    <r>
      <t xml:space="preserve"> </t>
    </r>
    <r>
      <rPr>
        <sz val="11"/>
        <rFont val="宋体"/>
        <charset val="134"/>
      </rPr>
      <t xml:space="preserve">       </t>
    </r>
    <r>
      <rPr>
        <sz val="11"/>
        <rFont val="宋体"/>
        <charset val="134"/>
      </rPr>
      <t>行政运行</t>
    </r>
  </si>
  <si>
    <r>
      <t xml:space="preserve"> </t>
    </r>
    <r>
      <rPr>
        <sz val="11"/>
        <rFont val="宋体"/>
        <charset val="134"/>
      </rPr>
      <t xml:space="preserve">       </t>
    </r>
    <r>
      <rPr>
        <sz val="11"/>
        <rFont val="宋体"/>
        <charset val="134"/>
      </rPr>
      <t>一般行政管理事务</t>
    </r>
  </si>
  <si>
    <r>
      <t xml:space="preserve"> </t>
    </r>
    <r>
      <rPr>
        <sz val="11"/>
        <rFont val="宋体"/>
        <charset val="134"/>
      </rPr>
      <t xml:space="preserve">       </t>
    </r>
    <r>
      <rPr>
        <sz val="11"/>
        <rFont val="宋体"/>
        <charset val="134"/>
      </rPr>
      <t>机关服务</t>
    </r>
  </si>
  <si>
    <r>
      <t xml:space="preserve"> </t>
    </r>
    <r>
      <rPr>
        <sz val="11"/>
        <rFont val="宋体"/>
        <charset val="134"/>
      </rPr>
      <t xml:space="preserve">       </t>
    </r>
    <r>
      <rPr>
        <sz val="11"/>
        <rFont val="宋体"/>
        <charset val="134"/>
      </rPr>
      <t>灾害风险防治</t>
    </r>
  </si>
  <si>
    <r>
      <t xml:space="preserve"> </t>
    </r>
    <r>
      <rPr>
        <sz val="11"/>
        <rFont val="宋体"/>
        <charset val="134"/>
      </rPr>
      <t xml:space="preserve">       </t>
    </r>
    <r>
      <rPr>
        <sz val="11"/>
        <rFont val="宋体"/>
        <charset val="134"/>
      </rPr>
      <t>国务院安委会专项</t>
    </r>
  </si>
  <si>
    <r>
      <t xml:space="preserve"> </t>
    </r>
    <r>
      <rPr>
        <sz val="11"/>
        <rFont val="宋体"/>
        <charset val="134"/>
      </rPr>
      <t xml:space="preserve">       </t>
    </r>
    <r>
      <rPr>
        <sz val="11"/>
        <rFont val="宋体"/>
        <charset val="134"/>
      </rPr>
      <t>安全监管</t>
    </r>
  </si>
  <si>
    <r>
      <t xml:space="preserve"> </t>
    </r>
    <r>
      <rPr>
        <sz val="11"/>
        <rFont val="宋体"/>
        <charset val="134"/>
      </rPr>
      <t xml:space="preserve">       </t>
    </r>
    <r>
      <rPr>
        <sz val="11"/>
        <rFont val="宋体"/>
        <charset val="134"/>
      </rPr>
      <t>安全生产基础</t>
    </r>
  </si>
  <si>
    <r>
      <t xml:space="preserve"> </t>
    </r>
    <r>
      <rPr>
        <sz val="11"/>
        <rFont val="宋体"/>
        <charset val="134"/>
      </rPr>
      <t xml:space="preserve">       </t>
    </r>
    <r>
      <rPr>
        <sz val="11"/>
        <rFont val="宋体"/>
        <charset val="134"/>
      </rPr>
      <t>应急救援</t>
    </r>
  </si>
  <si>
    <r>
      <t xml:space="preserve"> </t>
    </r>
    <r>
      <rPr>
        <sz val="11"/>
        <rFont val="宋体"/>
        <charset val="134"/>
      </rPr>
      <t xml:space="preserve">       </t>
    </r>
    <r>
      <rPr>
        <sz val="11"/>
        <rFont val="宋体"/>
        <charset val="134"/>
      </rPr>
      <t>应急管理</t>
    </r>
  </si>
  <si>
    <r>
      <t xml:space="preserve"> </t>
    </r>
    <r>
      <rPr>
        <sz val="11"/>
        <rFont val="宋体"/>
        <charset val="134"/>
      </rPr>
      <t xml:space="preserve">       </t>
    </r>
    <r>
      <rPr>
        <sz val="11"/>
        <rFont val="宋体"/>
        <charset val="134"/>
      </rPr>
      <t>事业运行</t>
    </r>
  </si>
  <si>
    <r>
      <t xml:space="preserve"> </t>
    </r>
    <r>
      <rPr>
        <sz val="11"/>
        <rFont val="宋体"/>
        <charset val="134"/>
      </rPr>
      <t xml:space="preserve">       </t>
    </r>
    <r>
      <rPr>
        <sz val="11"/>
        <rFont val="宋体"/>
        <charset val="134"/>
      </rPr>
      <t>其他应急管理支出</t>
    </r>
  </si>
  <si>
    <r>
      <t xml:space="preserve"> </t>
    </r>
    <r>
      <rPr>
        <sz val="11"/>
        <rFont val="宋体"/>
        <charset val="134"/>
      </rPr>
      <t xml:space="preserve">     </t>
    </r>
    <r>
      <rPr>
        <sz val="11"/>
        <rFont val="宋体"/>
        <charset val="134"/>
      </rPr>
      <t>消防事务</t>
    </r>
  </si>
  <si>
    <r>
      <t xml:space="preserve"> </t>
    </r>
    <r>
      <rPr>
        <sz val="11"/>
        <rFont val="宋体"/>
        <charset val="134"/>
      </rPr>
      <t xml:space="preserve">       </t>
    </r>
    <r>
      <rPr>
        <sz val="11"/>
        <rFont val="宋体"/>
        <charset val="134"/>
      </rPr>
      <t>消防应急救援</t>
    </r>
  </si>
  <si>
    <r>
      <t xml:space="preserve"> </t>
    </r>
    <r>
      <rPr>
        <sz val="11"/>
        <rFont val="宋体"/>
        <charset val="134"/>
      </rPr>
      <t xml:space="preserve">       </t>
    </r>
    <r>
      <rPr>
        <sz val="11"/>
        <rFont val="宋体"/>
        <charset val="134"/>
      </rPr>
      <t>其他消防事务支出</t>
    </r>
  </si>
  <si>
    <r>
      <t xml:space="preserve"> </t>
    </r>
    <r>
      <rPr>
        <sz val="11"/>
        <rFont val="宋体"/>
        <charset val="134"/>
      </rPr>
      <t xml:space="preserve">     </t>
    </r>
    <r>
      <rPr>
        <sz val="11"/>
        <rFont val="宋体"/>
        <charset val="134"/>
      </rPr>
      <t>森林消防事务</t>
    </r>
  </si>
  <si>
    <r>
      <t xml:space="preserve"> </t>
    </r>
    <r>
      <rPr>
        <sz val="11"/>
        <rFont val="宋体"/>
        <charset val="134"/>
      </rPr>
      <t xml:space="preserve">       </t>
    </r>
    <r>
      <rPr>
        <sz val="11"/>
        <rFont val="宋体"/>
        <charset val="134"/>
      </rPr>
      <t>森林消防应急救援</t>
    </r>
  </si>
  <si>
    <r>
      <t xml:space="preserve"> </t>
    </r>
    <r>
      <rPr>
        <sz val="11"/>
        <rFont val="宋体"/>
        <charset val="134"/>
      </rPr>
      <t xml:space="preserve">       </t>
    </r>
    <r>
      <rPr>
        <sz val="11"/>
        <rFont val="宋体"/>
        <charset val="134"/>
      </rPr>
      <t>其他森林消防事务支出</t>
    </r>
  </si>
  <si>
    <r>
      <t xml:space="preserve"> </t>
    </r>
    <r>
      <rPr>
        <sz val="11"/>
        <rFont val="宋体"/>
        <charset val="134"/>
      </rPr>
      <t xml:space="preserve">     </t>
    </r>
    <r>
      <rPr>
        <sz val="11"/>
        <rFont val="宋体"/>
        <charset val="134"/>
      </rPr>
      <t>煤矿安全</t>
    </r>
  </si>
  <si>
    <r>
      <t xml:space="preserve"> </t>
    </r>
    <r>
      <rPr>
        <sz val="11"/>
        <rFont val="宋体"/>
        <charset val="134"/>
      </rPr>
      <t xml:space="preserve">       </t>
    </r>
    <r>
      <rPr>
        <sz val="11"/>
        <rFont val="宋体"/>
        <charset val="134"/>
      </rPr>
      <t>煤炭安全监察事务</t>
    </r>
  </si>
  <si>
    <r>
      <t xml:space="preserve"> </t>
    </r>
    <r>
      <rPr>
        <sz val="11"/>
        <rFont val="宋体"/>
        <charset val="134"/>
      </rPr>
      <t xml:space="preserve">       </t>
    </r>
    <r>
      <rPr>
        <sz val="11"/>
        <rFont val="宋体"/>
        <charset val="134"/>
      </rPr>
      <t>煤炭应急救援事务</t>
    </r>
  </si>
  <si>
    <r>
      <t xml:space="preserve"> </t>
    </r>
    <r>
      <rPr>
        <sz val="11"/>
        <rFont val="宋体"/>
        <charset val="134"/>
      </rPr>
      <t xml:space="preserve">       </t>
    </r>
    <r>
      <rPr>
        <sz val="11"/>
        <rFont val="宋体"/>
        <charset val="134"/>
      </rPr>
      <t>其他煤矿安全支出</t>
    </r>
  </si>
  <si>
    <r>
      <t xml:space="preserve"> </t>
    </r>
    <r>
      <rPr>
        <sz val="11"/>
        <rFont val="宋体"/>
        <charset val="134"/>
      </rPr>
      <t xml:space="preserve">     </t>
    </r>
    <r>
      <rPr>
        <sz val="11"/>
        <rFont val="宋体"/>
        <charset val="134"/>
      </rPr>
      <t>地震事务</t>
    </r>
  </si>
  <si>
    <r>
      <t xml:space="preserve"> </t>
    </r>
    <r>
      <rPr>
        <sz val="11"/>
        <rFont val="宋体"/>
        <charset val="134"/>
      </rPr>
      <t xml:space="preserve">       </t>
    </r>
    <r>
      <rPr>
        <sz val="11"/>
        <rFont val="宋体"/>
        <charset val="134"/>
      </rPr>
      <t>地震监测</t>
    </r>
  </si>
  <si>
    <r>
      <t xml:space="preserve"> </t>
    </r>
    <r>
      <rPr>
        <sz val="11"/>
        <rFont val="宋体"/>
        <charset val="134"/>
      </rPr>
      <t xml:space="preserve">       </t>
    </r>
    <r>
      <rPr>
        <sz val="11"/>
        <rFont val="宋体"/>
        <charset val="134"/>
      </rPr>
      <t>地震预测预报</t>
    </r>
  </si>
  <si>
    <r>
      <t xml:space="preserve"> </t>
    </r>
    <r>
      <rPr>
        <sz val="11"/>
        <rFont val="宋体"/>
        <charset val="134"/>
      </rPr>
      <t xml:space="preserve">       </t>
    </r>
    <r>
      <rPr>
        <sz val="11"/>
        <rFont val="宋体"/>
        <charset val="134"/>
      </rPr>
      <t>地震灾害预防</t>
    </r>
  </si>
  <si>
    <r>
      <t xml:space="preserve"> </t>
    </r>
    <r>
      <rPr>
        <sz val="11"/>
        <rFont val="宋体"/>
        <charset val="134"/>
      </rPr>
      <t xml:space="preserve">       </t>
    </r>
    <r>
      <rPr>
        <sz val="11"/>
        <rFont val="宋体"/>
        <charset val="134"/>
      </rPr>
      <t>地震应急救援</t>
    </r>
  </si>
  <si>
    <r>
      <t xml:space="preserve"> </t>
    </r>
    <r>
      <rPr>
        <sz val="11"/>
        <rFont val="宋体"/>
        <charset val="134"/>
      </rPr>
      <t xml:space="preserve">       </t>
    </r>
    <r>
      <rPr>
        <sz val="11"/>
        <rFont val="宋体"/>
        <charset val="134"/>
      </rPr>
      <t>地震环境探察</t>
    </r>
  </si>
  <si>
    <r>
      <t xml:space="preserve"> </t>
    </r>
    <r>
      <rPr>
        <sz val="11"/>
        <rFont val="宋体"/>
        <charset val="134"/>
      </rPr>
      <t xml:space="preserve">       </t>
    </r>
    <r>
      <rPr>
        <sz val="11"/>
        <rFont val="宋体"/>
        <charset val="134"/>
      </rPr>
      <t>地震减灾信息管理</t>
    </r>
  </si>
  <si>
    <r>
      <t xml:space="preserve"> </t>
    </r>
    <r>
      <rPr>
        <sz val="11"/>
        <rFont val="宋体"/>
        <charset val="134"/>
      </rPr>
      <t xml:space="preserve">       </t>
    </r>
    <r>
      <rPr>
        <sz val="11"/>
        <rFont val="宋体"/>
        <charset val="134"/>
      </rPr>
      <t>地震减灾基础管理</t>
    </r>
  </si>
  <si>
    <r>
      <t xml:space="preserve"> </t>
    </r>
    <r>
      <rPr>
        <sz val="11"/>
        <rFont val="宋体"/>
        <charset val="134"/>
      </rPr>
      <t xml:space="preserve">       </t>
    </r>
    <r>
      <rPr>
        <sz val="11"/>
        <rFont val="宋体"/>
        <charset val="134"/>
      </rPr>
      <t>地震事业机构</t>
    </r>
  </si>
  <si>
    <r>
      <t xml:space="preserve"> </t>
    </r>
    <r>
      <rPr>
        <sz val="11"/>
        <rFont val="宋体"/>
        <charset val="134"/>
      </rPr>
      <t xml:space="preserve">       </t>
    </r>
    <r>
      <rPr>
        <sz val="11"/>
        <rFont val="宋体"/>
        <charset val="134"/>
      </rPr>
      <t>其他地震事务支出</t>
    </r>
  </si>
  <si>
    <r>
      <t xml:space="preserve"> </t>
    </r>
    <r>
      <rPr>
        <sz val="11"/>
        <rFont val="宋体"/>
        <charset val="134"/>
      </rPr>
      <t xml:space="preserve">     </t>
    </r>
    <r>
      <rPr>
        <sz val="11"/>
        <rFont val="宋体"/>
        <charset val="134"/>
      </rPr>
      <t>自然灾害防治</t>
    </r>
  </si>
  <si>
    <r>
      <t xml:space="preserve"> </t>
    </r>
    <r>
      <rPr>
        <sz val="11"/>
        <rFont val="宋体"/>
        <charset val="134"/>
      </rPr>
      <t xml:space="preserve">       </t>
    </r>
    <r>
      <rPr>
        <sz val="11"/>
        <rFont val="宋体"/>
        <charset val="134"/>
      </rPr>
      <t>地质灾害防治</t>
    </r>
  </si>
  <si>
    <r>
      <t xml:space="preserve"> </t>
    </r>
    <r>
      <rPr>
        <sz val="11"/>
        <rFont val="宋体"/>
        <charset val="134"/>
      </rPr>
      <t xml:space="preserve">       </t>
    </r>
    <r>
      <rPr>
        <sz val="11"/>
        <rFont val="宋体"/>
        <charset val="134"/>
      </rPr>
      <t>森林草原防灾减灾</t>
    </r>
  </si>
  <si>
    <r>
      <t xml:space="preserve"> </t>
    </r>
    <r>
      <rPr>
        <sz val="11"/>
        <rFont val="宋体"/>
        <charset val="134"/>
      </rPr>
      <t xml:space="preserve">       </t>
    </r>
    <r>
      <rPr>
        <sz val="11"/>
        <rFont val="宋体"/>
        <charset val="134"/>
      </rPr>
      <t>其他自然灾害防治支出</t>
    </r>
  </si>
  <si>
    <r>
      <t xml:space="preserve"> </t>
    </r>
    <r>
      <rPr>
        <sz val="11"/>
        <rFont val="宋体"/>
        <charset val="134"/>
      </rPr>
      <t xml:space="preserve">     </t>
    </r>
    <r>
      <rPr>
        <sz val="11"/>
        <rFont val="宋体"/>
        <charset val="134"/>
      </rPr>
      <t>自然灾害救灾及恢复重建支出</t>
    </r>
  </si>
  <si>
    <r>
      <t xml:space="preserve"> </t>
    </r>
    <r>
      <rPr>
        <sz val="11"/>
        <rFont val="宋体"/>
        <charset val="134"/>
      </rPr>
      <t xml:space="preserve">       </t>
    </r>
    <r>
      <rPr>
        <sz val="11"/>
        <rFont val="宋体"/>
        <charset val="134"/>
      </rPr>
      <t>中央自然灾害生活补助</t>
    </r>
  </si>
  <si>
    <r>
      <t xml:space="preserve"> </t>
    </r>
    <r>
      <rPr>
        <sz val="11"/>
        <rFont val="宋体"/>
        <charset val="134"/>
      </rPr>
      <t xml:space="preserve">       </t>
    </r>
    <r>
      <rPr>
        <sz val="11"/>
        <rFont val="宋体"/>
        <charset val="134"/>
      </rPr>
      <t>地方自然灾害生活补助</t>
    </r>
  </si>
  <si>
    <r>
      <t xml:space="preserve"> </t>
    </r>
    <r>
      <rPr>
        <sz val="11"/>
        <rFont val="宋体"/>
        <charset val="134"/>
      </rPr>
      <t xml:space="preserve">       </t>
    </r>
    <r>
      <rPr>
        <sz val="11"/>
        <rFont val="宋体"/>
        <charset val="134"/>
      </rPr>
      <t>自然灾害救灾补助</t>
    </r>
  </si>
  <si>
    <r>
      <t xml:space="preserve"> </t>
    </r>
    <r>
      <rPr>
        <sz val="11"/>
        <rFont val="宋体"/>
        <charset val="134"/>
      </rPr>
      <t xml:space="preserve">       </t>
    </r>
    <r>
      <rPr>
        <sz val="11"/>
        <rFont val="宋体"/>
        <charset val="134"/>
      </rPr>
      <t>自然灾害灾后重建补助</t>
    </r>
  </si>
  <si>
    <r>
      <t xml:space="preserve"> </t>
    </r>
    <r>
      <rPr>
        <sz val="11"/>
        <rFont val="宋体"/>
        <charset val="134"/>
      </rPr>
      <t xml:space="preserve">       </t>
    </r>
    <r>
      <rPr>
        <sz val="11"/>
        <rFont val="宋体"/>
        <charset val="134"/>
      </rPr>
      <t>其他自然灾害生活救助支出</t>
    </r>
  </si>
  <si>
    <r>
      <t xml:space="preserve"> </t>
    </r>
    <r>
      <rPr>
        <sz val="11"/>
        <rFont val="宋体"/>
        <charset val="134"/>
      </rPr>
      <t xml:space="preserve">     </t>
    </r>
    <r>
      <rPr>
        <sz val="11"/>
        <rFont val="宋体"/>
        <charset val="134"/>
      </rPr>
      <t>其他灾害防治及应急管理支出</t>
    </r>
  </si>
  <si>
    <t>二十一、预备费</t>
  </si>
  <si>
    <t>二十二、债务付息支出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</si>
  <si>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</si>
  <si>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</si>
  <si>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</si>
  <si>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</si>
  <si>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</si>
  <si>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二十三、债务发行费用支出</t>
  </si>
  <si>
    <t xml:space="preserve">      地方政府一般债务发行费用支出</t>
  </si>
  <si>
    <t>增加原因：2019年计划发行一般债券。</t>
  </si>
  <si>
    <t>二十四、其他支出</t>
  </si>
  <si>
    <t xml:space="preserve">        年初预留</t>
  </si>
  <si>
    <t xml:space="preserve">        其他支出</t>
  </si>
  <si>
    <t>支出合计</t>
  </si>
  <si>
    <t>公共预算 表三</t>
  </si>
  <si>
    <r>
      <t>收</t>
    </r>
    <r>
      <rPr>
        <b/>
        <sz val="14"/>
        <rFont val="宋体"/>
        <charset val="134"/>
      </rPr>
      <t>入</t>
    </r>
  </si>
  <si>
    <r>
      <t>支</t>
    </r>
    <r>
      <rPr>
        <b/>
        <sz val="14"/>
        <rFont val="宋体"/>
        <charset val="134"/>
      </rPr>
      <t>出</t>
    </r>
  </si>
  <si>
    <t>预算数</t>
  </si>
  <si>
    <t>本级收入合计</t>
  </si>
  <si>
    <t>本级支出合计</t>
  </si>
  <si>
    <t>转移性收入</t>
  </si>
  <si>
    <t>转移性支出</t>
  </si>
  <si>
    <t xml:space="preserve">  上级补助收入</t>
  </si>
  <si>
    <t xml:space="preserve">  上解上级支出</t>
  </si>
  <si>
    <t xml:space="preserve">    返还性收入</t>
  </si>
  <si>
    <t xml:space="preserve">    体制上解支出</t>
  </si>
  <si>
    <t xml:space="preserve">      增值税和消费税税收返还收入 </t>
  </si>
  <si>
    <t xml:space="preserve">    出口退税专项上解支出</t>
  </si>
  <si>
    <t xml:space="preserve">      所得税基数返还收入</t>
  </si>
  <si>
    <t xml:space="preserve">    成品油价格和税费改革专项上解支出</t>
  </si>
  <si>
    <r>
      <t xml:space="preserve">    </t>
    </r>
    <r>
      <rPr>
        <sz val="12"/>
        <rFont val="宋体"/>
        <charset val="134"/>
      </rPr>
      <t xml:space="preserve"> </t>
    </r>
    <r>
      <rPr>
        <sz val="12"/>
        <rFont val="宋体"/>
        <charset val="134"/>
      </rPr>
      <t xml:space="preserve"> 全面营改增税收返还</t>
    </r>
  </si>
  <si>
    <t xml:space="preserve">    专项上解支出</t>
  </si>
  <si>
    <t xml:space="preserve">      成品油价格和税费改革税收返还收入</t>
  </si>
  <si>
    <t xml:space="preserve">      其他税收返还收入</t>
  </si>
  <si>
    <t xml:space="preserve">  补助下级支出</t>
  </si>
  <si>
    <t xml:space="preserve">    一般性转移支付收入</t>
  </si>
  <si>
    <t xml:space="preserve">    返还性支出</t>
  </si>
  <si>
    <t xml:space="preserve">      体制补助收入</t>
  </si>
  <si>
    <t xml:space="preserve">      增值税和消费税税收返还支出 </t>
  </si>
  <si>
    <t xml:space="preserve">      均衡性转移支付收入</t>
  </si>
  <si>
    <t xml:space="preserve">      所得税基数返还支出</t>
  </si>
  <si>
    <t xml:space="preserve">      老少边穷转移支付收入</t>
  </si>
  <si>
    <t xml:space="preserve">      成品油价格和税费改革税收返还支出</t>
  </si>
  <si>
    <t xml:space="preserve">      县级基本财力保障机制奖补资金收入</t>
  </si>
  <si>
    <t xml:space="preserve">      其他税收返还支出</t>
  </si>
  <si>
    <t xml:space="preserve">      结算补助收入</t>
  </si>
  <si>
    <t xml:space="preserve">    一般性转移支付</t>
  </si>
  <si>
    <t xml:space="preserve">      化解债务补助收入</t>
  </si>
  <si>
    <t xml:space="preserve">      体制补助支出</t>
  </si>
  <si>
    <t xml:space="preserve">      资源枯竭型城市转移支付补助收入</t>
  </si>
  <si>
    <t xml:space="preserve">      均衡性转移支付支出</t>
  </si>
  <si>
    <t xml:space="preserve">      企业事业单位划转补助收入</t>
  </si>
  <si>
    <t xml:space="preserve">      老少边穷转移支付支出</t>
  </si>
  <si>
    <t xml:space="preserve">      成品油价格和税费改革转移支付补助收入</t>
  </si>
  <si>
    <t xml:space="preserve">      县级基本财力保障机制奖补资金支出</t>
  </si>
  <si>
    <t xml:space="preserve">      基层公检法司转移支付收入</t>
  </si>
  <si>
    <t xml:space="preserve">      结算补助支出</t>
  </si>
  <si>
    <t xml:space="preserve">      义务教育等转移支付收入</t>
  </si>
  <si>
    <t xml:space="preserve">      化解债务补助支出</t>
  </si>
  <si>
    <t xml:space="preserve">      基本养老保险和低保等转移支付收入</t>
  </si>
  <si>
    <t xml:space="preserve">      资源枯竭型城市转移支付补助支出</t>
  </si>
  <si>
    <t xml:space="preserve">      新型农村合作医疗等转移支付收入</t>
  </si>
  <si>
    <t xml:space="preserve">      企业事业单位划转补助支出</t>
  </si>
  <si>
    <t xml:space="preserve">      农村综合改革转移支付收入</t>
  </si>
  <si>
    <t xml:space="preserve">      成品油价格和税费改革转移支付补助支出</t>
  </si>
  <si>
    <t xml:space="preserve">      产粮（油）大县奖励资金收入</t>
  </si>
  <si>
    <t xml:space="preserve">      基层公检法司转移支付支出</t>
  </si>
  <si>
    <t xml:space="preserve">      重点生态功能区转移支付收入</t>
  </si>
  <si>
    <t xml:space="preserve">      义务教育等转移支付支出</t>
  </si>
  <si>
    <t xml:space="preserve">      固定数额补助收入</t>
  </si>
  <si>
    <t xml:space="preserve">      基本养老保险和低保等转移支付支出</t>
  </si>
  <si>
    <t xml:space="preserve">      其他一般性转移支付收入</t>
  </si>
  <si>
    <t xml:space="preserve">      新型农村合作医疗等转移支付支出</t>
  </si>
  <si>
    <t xml:space="preserve">    专项转移支付收入</t>
  </si>
  <si>
    <t xml:space="preserve">      农村综合改革转移支付支出</t>
  </si>
  <si>
    <t xml:space="preserve">      产粮（油）大县奖励资金支出</t>
  </si>
  <si>
    <t xml:space="preserve">      外交</t>
  </si>
  <si>
    <t xml:space="preserve">      重点生态功能区转移支付支出</t>
  </si>
  <si>
    <t xml:space="preserve">      国防</t>
  </si>
  <si>
    <t xml:space="preserve">      固定数额补助支出</t>
  </si>
  <si>
    <t xml:space="preserve">      公共安全</t>
  </si>
  <si>
    <t xml:space="preserve">      其他一般性转移支付支出</t>
  </si>
  <si>
    <t xml:space="preserve">    专项转移支付支出</t>
  </si>
  <si>
    <t xml:space="preserve">      科学技术</t>
  </si>
  <si>
    <t xml:space="preserve">      社会保障和就业</t>
  </si>
  <si>
    <t xml:space="preserve">      城乡社区</t>
  </si>
  <si>
    <t xml:space="preserve">      农林水</t>
  </si>
  <si>
    <t xml:space="preserve">      资源勘探电力信息等</t>
  </si>
  <si>
    <t xml:space="preserve">      商业服务业等</t>
  </si>
  <si>
    <t xml:space="preserve">      金融</t>
  </si>
  <si>
    <t xml:space="preserve">      国土海洋气象等</t>
  </si>
  <si>
    <t xml:space="preserve">      粮油物资储备</t>
  </si>
  <si>
    <t xml:space="preserve">      其他收入</t>
  </si>
  <si>
    <t xml:space="preserve">  下级上解收入</t>
  </si>
  <si>
    <t xml:space="preserve">    体制上解收入</t>
  </si>
  <si>
    <t xml:space="preserve">    出口退税专项上解收入</t>
  </si>
  <si>
    <t xml:space="preserve">    成品油价格和税费改革专项上解收入</t>
  </si>
  <si>
    <t xml:space="preserve">    专项上解收入</t>
  </si>
  <si>
    <t xml:space="preserve">  上年结余收入</t>
  </si>
  <si>
    <t xml:space="preserve">  调出资金</t>
  </si>
  <si>
    <t xml:space="preserve">  调入资金</t>
  </si>
  <si>
    <t xml:space="preserve">  年终结余</t>
  </si>
  <si>
    <t xml:space="preserve">    调入预算稳定调节基金</t>
  </si>
  <si>
    <t xml:space="preserve">  建立预算稳定调节基金</t>
  </si>
  <si>
    <t xml:space="preserve">  地方政府一般债券收入</t>
  </si>
  <si>
    <t xml:space="preserve">  地方政府一般债券还本支出</t>
  </si>
  <si>
    <t xml:space="preserve">  地方政府一般债券转贷收入</t>
  </si>
  <si>
    <t xml:space="preserve">  地方政府一般债券转贷支出</t>
  </si>
  <si>
    <t xml:space="preserve">  接受其他地区援助收入</t>
  </si>
  <si>
    <t xml:space="preserve">  援助其他地区支出</t>
  </si>
  <si>
    <t xml:space="preserve">  增设预算周转金</t>
  </si>
  <si>
    <t>收入总计</t>
  </si>
  <si>
    <t>支出总计</t>
  </si>
  <si>
    <t>公共预算 表四</t>
  </si>
  <si>
    <t>2018年
执行数</t>
  </si>
  <si>
    <t>2019年
代编预算数</t>
  </si>
  <si>
    <t>一、全市一般公共预算收入</t>
  </si>
  <si>
    <t>（一）税收收入</t>
  </si>
  <si>
    <t xml:space="preserve">    城市维护建设税</t>
  </si>
  <si>
    <t xml:space="preserve">    印花税</t>
  </si>
  <si>
    <t xml:space="preserve">    城镇土地使用税</t>
  </si>
  <si>
    <t>（二）非税收入</t>
  </si>
  <si>
    <t>二、上年结转结余收入</t>
  </si>
  <si>
    <t>三、中央补助收入</t>
  </si>
  <si>
    <t>（一）增值税和消费税税收返还</t>
  </si>
  <si>
    <t>（二）所得税基数返还</t>
  </si>
  <si>
    <t>（三）营改增税收返还</t>
  </si>
  <si>
    <t>（四）转移支付补助</t>
  </si>
  <si>
    <t>四、省补助收入</t>
  </si>
  <si>
    <t>五、地方政府债券收入</t>
  </si>
  <si>
    <t>六、调入资金</t>
  </si>
  <si>
    <t xml:space="preserve"> </t>
  </si>
  <si>
    <t>公共预算 表五</t>
  </si>
  <si>
    <t>项          目</t>
  </si>
  <si>
    <r>
      <t>2018</t>
    </r>
    <r>
      <rPr>
        <b/>
        <sz val="12"/>
        <rFont val="宋体"/>
        <charset val="134"/>
      </rPr>
      <t>年预算</t>
    </r>
  </si>
  <si>
    <r>
      <t>2019</t>
    </r>
    <r>
      <rPr>
        <b/>
        <sz val="12"/>
        <rFont val="宋体"/>
        <charset val="134"/>
      </rPr>
      <t>年预算</t>
    </r>
  </si>
  <si>
    <r>
      <t>2019</t>
    </r>
    <r>
      <rPr>
        <b/>
        <sz val="12"/>
        <rFont val="宋体"/>
        <charset val="134"/>
      </rPr>
      <t>年比201</t>
    </r>
    <r>
      <rPr>
        <b/>
        <sz val="12"/>
        <rFont val="宋体"/>
        <charset val="134"/>
      </rPr>
      <t>8</t>
    </r>
    <r>
      <rPr>
        <b/>
        <sz val="12"/>
        <rFont val="宋体"/>
        <charset val="134"/>
      </rPr>
      <t>年增长</t>
    </r>
  </si>
  <si>
    <t>一般公共预算支出合计</t>
  </si>
  <si>
    <t xml:space="preserve">     一般公共服务</t>
  </si>
  <si>
    <t xml:space="preserve">     外交支出</t>
  </si>
  <si>
    <t xml:space="preserve">     国防支出</t>
  </si>
  <si>
    <t xml:space="preserve">     公共安全支出</t>
  </si>
  <si>
    <t xml:space="preserve">     教育支出</t>
  </si>
  <si>
    <t xml:space="preserve">     科学技术支出</t>
  </si>
  <si>
    <t xml:space="preserve">     文化体育与传媒支出</t>
  </si>
  <si>
    <t xml:space="preserve">     社会保障和就业支出</t>
  </si>
  <si>
    <t xml:space="preserve">     医疗卫生与计划生育支出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</si>
  <si>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</si>
  <si>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</si>
  <si>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</si>
  <si>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</si>
  <si>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</si>
  <si>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</si>
  <si>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</si>
  <si>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援助其他地区支出</t>
  </si>
  <si>
    <t xml:space="preserve">     国土海洋气象等支出</t>
  </si>
  <si>
    <t xml:space="preserve">     住房保障支出</t>
  </si>
  <si>
    <t xml:space="preserve">     粮油物资储备支出</t>
  </si>
  <si>
    <r>
      <t xml:space="preserve"> </t>
    </r>
    <r>
      <rPr>
        <sz val="11"/>
        <rFont val="宋体"/>
        <charset val="134"/>
      </rPr>
      <t xml:space="preserve">    </t>
    </r>
    <r>
      <rPr>
        <sz val="11"/>
        <rFont val="宋体"/>
        <charset val="134"/>
      </rPr>
      <t>灾害防治及应急管理支出</t>
    </r>
  </si>
  <si>
    <t xml:space="preserve">     预备费</t>
  </si>
  <si>
    <t xml:space="preserve">     债务付息支出</t>
  </si>
  <si>
    <t xml:space="preserve">     债务发行费用支出</t>
  </si>
  <si>
    <t xml:space="preserve">     其他支出</t>
  </si>
  <si>
    <t xml:space="preserve">公共预算 表六 </t>
  </si>
  <si>
    <t xml:space="preserve">2019年深圳市本级一般公共预算基本支出经济科目预算表 </t>
  </si>
  <si>
    <t>单位：亿元</t>
  </si>
  <si>
    <t>项       目</t>
  </si>
  <si>
    <r>
      <t>2019</t>
    </r>
    <r>
      <rPr>
        <b/>
        <sz val="12"/>
        <rFont val="宋体"/>
        <charset val="134"/>
      </rPr>
      <t>年预算数</t>
    </r>
  </si>
  <si>
    <t>一、工资福利支出</t>
  </si>
  <si>
    <t xml:space="preserve">      基本工资</t>
  </si>
  <si>
    <t xml:space="preserve">      津贴补贴</t>
  </si>
  <si>
    <t xml:space="preserve">      奖金</t>
  </si>
  <si>
    <t xml:space="preserve">      伙食补助费</t>
  </si>
  <si>
    <t xml:space="preserve">      绩效工资</t>
  </si>
  <si>
    <t xml:space="preserve">      机关事业单位基本养老保险缴费</t>
  </si>
  <si>
    <r>
      <t xml:space="preserve"> </t>
    </r>
    <r>
      <rPr>
        <sz val="12"/>
        <rFont val="宋体"/>
        <charset val="134"/>
      </rPr>
      <t xml:space="preserve">     </t>
    </r>
    <r>
      <rPr>
        <sz val="12"/>
        <rFont val="宋体"/>
        <charset val="134"/>
      </rPr>
      <t>职业年金缴费</t>
    </r>
  </si>
  <si>
    <t xml:space="preserve">      职工基本医疗保险缴费</t>
  </si>
  <si>
    <t xml:space="preserve">      公务员医疗补助缴费</t>
  </si>
  <si>
    <t xml:space="preserve">      其他社会保障缴费</t>
  </si>
  <si>
    <t xml:space="preserve">      住房公积金</t>
  </si>
  <si>
    <t xml:space="preserve">      医疗费</t>
  </si>
  <si>
    <r>
      <t xml:space="preserve"> </t>
    </r>
    <r>
      <rPr>
        <sz val="12"/>
        <rFont val="宋体"/>
        <charset val="134"/>
      </rPr>
      <t xml:space="preserve">     </t>
    </r>
    <r>
      <rPr>
        <sz val="12"/>
        <rFont val="宋体"/>
        <charset val="134"/>
      </rPr>
      <t>其他工资福利支出</t>
    </r>
  </si>
  <si>
    <t>二、商品和服务支出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</si>
  <si>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</si>
  <si>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</si>
  <si>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</si>
  <si>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</si>
  <si>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</si>
  <si>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</si>
  <si>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</si>
  <si>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</si>
  <si>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</si>
  <si>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</si>
  <si>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</si>
  <si>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</si>
  <si>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</si>
  <si>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</si>
  <si>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</si>
  <si>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</si>
  <si>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</si>
  <si>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 xml:space="preserve">      被装购置费</t>
  </si>
  <si>
    <t xml:space="preserve">      专用燃料费</t>
  </si>
  <si>
    <t xml:space="preserve">      劳务费</t>
  </si>
  <si>
    <t xml:space="preserve">      委托业务费</t>
  </si>
  <si>
    <t xml:space="preserve">      工会经费</t>
  </si>
  <si>
    <t xml:space="preserve">      福利费</t>
  </si>
  <si>
    <t xml:space="preserve">      公务用车运行维护费</t>
  </si>
  <si>
    <t xml:space="preserve">      其他交通费用</t>
  </si>
  <si>
    <r>
      <t xml:space="preserve"> </t>
    </r>
    <r>
      <rPr>
        <sz val="12"/>
        <rFont val="宋体"/>
        <charset val="134"/>
      </rPr>
      <t xml:space="preserve">     税金及附加费用</t>
    </r>
  </si>
  <si>
    <t xml:space="preserve">      其他商品和服务支出</t>
  </si>
  <si>
    <t>三、对个人和家庭的补助</t>
  </si>
  <si>
    <t xml:space="preserve">      离休费</t>
  </si>
  <si>
    <t xml:space="preserve">      退休费</t>
  </si>
  <si>
    <t xml:space="preserve">      退职（役）费</t>
  </si>
  <si>
    <t xml:space="preserve">      抚恤金</t>
  </si>
  <si>
    <t xml:space="preserve">      生活补助</t>
  </si>
  <si>
    <t xml:space="preserve">      救济费</t>
  </si>
  <si>
    <t xml:space="preserve">      医疗费补助</t>
  </si>
  <si>
    <t xml:space="preserve">      助学金</t>
  </si>
  <si>
    <t xml:space="preserve">      奖励金</t>
  </si>
  <si>
    <t xml:space="preserve">      个人农业生产补贴</t>
  </si>
  <si>
    <t xml:space="preserve">      其他对个人和家庭的补助支出</t>
  </si>
  <si>
    <t>四、其他资本性支出</t>
  </si>
  <si>
    <t xml:space="preserve">      房屋建筑物购建</t>
  </si>
  <si>
    <t xml:space="preserve">      办公设备购置</t>
  </si>
  <si>
    <t xml:space="preserve">      专用设备购置</t>
  </si>
  <si>
    <t xml:space="preserve">      基础设施建设</t>
  </si>
  <si>
    <t xml:space="preserve">      大型修缮</t>
  </si>
  <si>
    <t xml:space="preserve">      信息网络及软件购置更新</t>
  </si>
  <si>
    <t xml:space="preserve">      物资储备</t>
  </si>
  <si>
    <t xml:space="preserve">      土地补偿</t>
  </si>
  <si>
    <t xml:space="preserve">      安置补助</t>
  </si>
  <si>
    <t xml:space="preserve">      地上附着物和青苗补偿</t>
  </si>
  <si>
    <t xml:space="preserve">      拆迁补偿</t>
  </si>
  <si>
    <t xml:space="preserve">      公务用车购置</t>
  </si>
  <si>
    <t xml:space="preserve">      其他交通工具购置</t>
  </si>
  <si>
    <t xml:space="preserve">      文物和陈列品购置</t>
  </si>
  <si>
    <t xml:space="preserve">      无形资产购置</t>
  </si>
  <si>
    <t xml:space="preserve">      其他资本性支出</t>
  </si>
  <si>
    <t>本级基本支出合计</t>
  </si>
  <si>
    <t>公共预算 表七</t>
  </si>
  <si>
    <t>单位:亿元</t>
  </si>
  <si>
    <t>项目</t>
  </si>
  <si>
    <t>总计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</si>
  <si>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</si>
  <si>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</si>
  <si>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</si>
  <si>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</si>
  <si>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</si>
  <si>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</si>
  <si>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</si>
  <si>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</si>
  <si>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</si>
  <si>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</si>
  <si>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</si>
  <si>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债务还本支出</t>
  </si>
  <si>
    <t>预备费及预留</t>
  </si>
  <si>
    <t>其他支出</t>
  </si>
  <si>
    <t>十八、国土海洋气象等支出</t>
  </si>
  <si>
    <t>二十二、预备费</t>
  </si>
  <si>
    <t>二十三、债务付息支出</t>
  </si>
  <si>
    <t>二十四、债务发行费用支出</t>
  </si>
  <si>
    <t>二十五、其他支出</t>
  </si>
  <si>
    <t>市本级</t>
  </si>
  <si>
    <t>罗湖</t>
  </si>
  <si>
    <t>盐田</t>
  </si>
  <si>
    <t>福田</t>
  </si>
  <si>
    <t>南山</t>
  </si>
  <si>
    <t>宝安</t>
  </si>
  <si>
    <t>龙岗</t>
  </si>
  <si>
    <t>坪山</t>
  </si>
  <si>
    <t>龙华</t>
  </si>
  <si>
    <t>大鹏</t>
  </si>
  <si>
    <t>(六)市对区补助收入</t>
  </si>
  <si>
    <t xml:space="preserve"> A.中央补助事项</t>
  </si>
  <si>
    <t xml:space="preserve">   1.消费税和增值税税收返还收入</t>
  </si>
  <si>
    <t xml:space="preserve">   2.所得税基数返还收入</t>
  </si>
  <si>
    <t xml:space="preserve">   3.中央专款补助</t>
  </si>
  <si>
    <t xml:space="preserve">   4.中央定额结算补助</t>
  </si>
  <si>
    <t xml:space="preserve"> B.省补助事项</t>
  </si>
  <si>
    <t xml:space="preserve">   5.东深供水收入地方分成专项补助</t>
  </si>
  <si>
    <t xml:space="preserve">   6.省专款补助</t>
  </si>
  <si>
    <t xml:space="preserve"> C.市补助事项</t>
  </si>
  <si>
    <t xml:space="preserve">   1.盐田大梅沙海滨公园专项补助</t>
  </si>
  <si>
    <t xml:space="preserve">   2.教育费附加转移支付</t>
  </si>
  <si>
    <t xml:space="preserve">   3.体制结算定额补助</t>
  </si>
  <si>
    <t xml:space="preserve">   4.市专款补助</t>
  </si>
  <si>
    <t xml:space="preserve">   5.基层政法经费转移支付（暂列）</t>
  </si>
  <si>
    <t xml:space="preserve">   6.原基建工程兵退休人员慰问金</t>
  </si>
  <si>
    <t xml:space="preserve">   7.新区分设对宝安和龙岗财力性补助</t>
  </si>
  <si>
    <t xml:space="preserve">   8.大运中心移交龙岗区划转管养费用</t>
  </si>
  <si>
    <t xml:space="preserve">   9.大鹏新区民生改善转移支付</t>
  </si>
  <si>
    <t xml:space="preserve">   10.消防体制改革划转经费</t>
  </si>
  <si>
    <t xml:space="preserve">   11.市容环境综合考核奖励经费</t>
  </si>
  <si>
    <t xml:space="preserve">   12.绿地管理和蛇口工业区社会管理移交经费划转</t>
  </si>
  <si>
    <t xml:space="preserve">   13.宝安、龙岗粮食储备费用补贴结算</t>
  </si>
  <si>
    <t xml:space="preserve">   14.基层经费补助</t>
  </si>
  <si>
    <t xml:space="preserve">   15.2011-2014年大企业跨区迁移结算补助</t>
  </si>
  <si>
    <t xml:space="preserve">   16.光明新区跨区主干道管养财权划转</t>
  </si>
  <si>
    <t xml:space="preserve">   17.宝安区公路绿化环卫经费划转</t>
  </si>
  <si>
    <t xml:space="preserve">   18.2013年大鹏半岛生态保护专项补助</t>
  </si>
  <si>
    <t xml:space="preserve">   19.公益性场所无线局域网免费接入补贴资金</t>
  </si>
  <si>
    <t xml:space="preserve">   20.区台办专项工作经费</t>
  </si>
  <si>
    <t xml:space="preserve">   21.城市绿化补贴</t>
  </si>
  <si>
    <t xml:space="preserve">   22.2014年体制中期评估经费划转</t>
  </si>
  <si>
    <t xml:space="preserve">   23.2013和2014年体制中期评估经费补助</t>
  </si>
  <si>
    <t xml:space="preserve">   24.2012-2014年中央财政系统自身建设补助</t>
  </si>
  <si>
    <t xml:space="preserve">   25.2014年大鹏半岛生态保护专项补助</t>
  </si>
  <si>
    <t xml:space="preserve">   26.2015年体制定额结算补助（提前办理一部分）</t>
  </si>
  <si>
    <t>公共预算 表八</t>
  </si>
  <si>
    <t>2019年深圳市本级税收返还和转移支付分区(新区)预算汇总表</t>
  </si>
  <si>
    <t>合计</t>
  </si>
  <si>
    <t>光明</t>
  </si>
  <si>
    <t>深汕合作区</t>
  </si>
  <si>
    <t>一、税收返还</t>
  </si>
  <si>
    <t>其中：增值税基数返还收入</t>
  </si>
  <si>
    <t xml:space="preserve">      消费税基数返还收入</t>
  </si>
  <si>
    <t>二、一般转移支付</t>
  </si>
  <si>
    <t>其中：中央定额结算补助</t>
  </si>
  <si>
    <t xml:space="preserve">     第五轮体制定额结算补助</t>
  </si>
  <si>
    <t xml:space="preserve">     政府投资财力下放</t>
  </si>
  <si>
    <t xml:space="preserve">     基层经费补助</t>
  </si>
  <si>
    <t xml:space="preserve">     东深供水收入地方分成专项补助</t>
  </si>
  <si>
    <t xml:space="preserve">     大鹏新区生态转移支付</t>
  </si>
  <si>
    <t>三、专项转移支付</t>
  </si>
  <si>
    <t>教育费附加</t>
  </si>
  <si>
    <t>地方教育附加</t>
  </si>
  <si>
    <t>民办教育发展专项资金</t>
  </si>
  <si>
    <t>学前教育专项经费</t>
  </si>
  <si>
    <t>深圳市松岗中学新疆班2019年部门预算</t>
  </si>
  <si>
    <t>坪山高级中学新疆班2019年部门预算</t>
  </si>
  <si>
    <t>国有企业职教幼教退休教师待遇补助资金</t>
  </si>
  <si>
    <t>政策性风险资金（粮食储备费用）</t>
  </si>
  <si>
    <t>新引进人才租房和生活补贴</t>
  </si>
  <si>
    <t>残疾人就业保障金</t>
  </si>
  <si>
    <t>优质饮用水入户</t>
  </si>
  <si>
    <t>原特区外社区供水管网改造</t>
  </si>
  <si>
    <t>二次供水设施改造</t>
  </si>
  <si>
    <t>林地管理费</t>
  </si>
  <si>
    <t>污水处理费返拨</t>
  </si>
  <si>
    <t>生态公益林效益补偿资金</t>
  </si>
  <si>
    <t>2019年度市党代表团组活动经费</t>
  </si>
  <si>
    <t>2018年度城市志愿服务U站考核</t>
  </si>
  <si>
    <t>2019年度政法转移支付资金——公安部门</t>
  </si>
  <si>
    <t>2019年度政法转移支付资金——司法行政部门</t>
  </si>
  <si>
    <t xml:space="preserve">中央城市管网专项安排的海绵城市建设试点资金
</t>
  </si>
  <si>
    <t>中央财政困难群众救助补助资金</t>
  </si>
  <si>
    <t>优抚对象补助经费</t>
  </si>
  <si>
    <t>分区转移支付合计</t>
  </si>
  <si>
    <t>待安排的转移支付资金</t>
  </si>
  <si>
    <t>合计转移支付</t>
  </si>
  <si>
    <t>公共预算 表九</t>
  </si>
  <si>
    <t>2018年深圳市地方政府债务限额及余额情况表</t>
  </si>
  <si>
    <t>区划</t>
  </si>
  <si>
    <t>2018年债务限额</t>
  </si>
  <si>
    <t>2018年债务余额预计执行数</t>
  </si>
  <si>
    <t>一般债务</t>
  </si>
  <si>
    <t>专项债务</t>
  </si>
  <si>
    <t xml:space="preserve">  深圳市</t>
  </si>
  <si>
    <t xml:space="preserve">    深圳市本级</t>
  </si>
  <si>
    <t xml:space="preserve">    罗湖区</t>
  </si>
  <si>
    <t xml:space="preserve">    福田区</t>
  </si>
  <si>
    <t xml:space="preserve">    南山区</t>
  </si>
  <si>
    <t xml:space="preserve">    宝安区</t>
  </si>
  <si>
    <t xml:space="preserve">    龙岗区</t>
  </si>
  <si>
    <t xml:space="preserve">    盐田区</t>
  </si>
  <si>
    <t xml:space="preserve">    龙华区</t>
  </si>
  <si>
    <t xml:space="preserve">    坪山区</t>
  </si>
  <si>
    <t xml:space="preserve">    光明区</t>
  </si>
  <si>
    <t xml:space="preserve">    大鹏新区</t>
  </si>
  <si>
    <t>公共预算 表十</t>
  </si>
  <si>
    <t>2018年深圳市地方政府一般债务限额和余额情况表</t>
  </si>
  <si>
    <t>执行数</t>
  </si>
  <si>
    <t>VALID#</t>
  </si>
  <si>
    <t>YBYE_Y2</t>
  </si>
  <si>
    <t>一、2017年末地方政府一般债务余额实际数</t>
  </si>
  <si>
    <t>YBYE_Y1</t>
  </si>
  <si>
    <t>二、2018年末地方政府一般债务余额限额</t>
  </si>
  <si>
    <t>FXYB_Y1</t>
  </si>
  <si>
    <t>三、2018年地方政府一般债务发行额</t>
  </si>
  <si>
    <t>FXYB_Y1_WZ</t>
  </si>
  <si>
    <t xml:space="preserve">    中央转贷地方的国际金融组织和外国政府贷款</t>
  </si>
  <si>
    <t>FXYB_Y1_ZQ</t>
  </si>
  <si>
    <t xml:space="preserve">    2018年地方政府一般债券发行额</t>
  </si>
  <si>
    <t>YBHB_Y1</t>
  </si>
  <si>
    <t>四、2018年地方政府一般债务还本额</t>
  </si>
  <si>
    <t>YBYEYS_Y1</t>
  </si>
  <si>
    <t>五、2018年末地方政府一般债务余额预计执行数</t>
  </si>
  <si>
    <t>公共预算 表十一</t>
  </si>
  <si>
    <t>深圳市地方政府债务(含债券)应偿还情况表</t>
  </si>
  <si>
    <t xml:space="preserve">区划 </t>
  </si>
  <si>
    <t>2019年
应偿还</t>
  </si>
  <si>
    <t>2020年
应偿还</t>
  </si>
  <si>
    <t>2021年
应偿还</t>
  </si>
  <si>
    <t>2022年
应偿还</t>
  </si>
  <si>
    <t>2023年
应偿还</t>
  </si>
  <si>
    <t>2024年
应偿还</t>
  </si>
  <si>
    <r>
      <t>202</t>
    </r>
    <r>
      <rPr>
        <b/>
        <sz val="12"/>
        <rFont val="宋体"/>
        <charset val="134"/>
      </rPr>
      <t>5</t>
    </r>
    <r>
      <rPr>
        <b/>
        <sz val="12"/>
        <rFont val="宋体"/>
        <charset val="134"/>
      </rPr>
      <t>年
应偿还</t>
    </r>
  </si>
  <si>
    <r>
      <t>2026</t>
    </r>
    <r>
      <rPr>
        <b/>
        <sz val="12"/>
        <rFont val="宋体"/>
        <charset val="134"/>
      </rPr>
      <t>年
应偿还</t>
    </r>
  </si>
  <si>
    <r>
      <t>2027</t>
    </r>
    <r>
      <rPr>
        <b/>
        <sz val="12"/>
        <rFont val="宋体"/>
        <charset val="134"/>
      </rPr>
      <t>年
应偿还</t>
    </r>
  </si>
  <si>
    <r>
      <t>2028</t>
    </r>
    <r>
      <rPr>
        <b/>
        <sz val="12"/>
        <rFont val="宋体"/>
        <charset val="134"/>
      </rPr>
      <t>年
应偿还</t>
    </r>
  </si>
  <si>
    <r>
      <t>2029</t>
    </r>
    <r>
      <rPr>
        <b/>
        <sz val="12"/>
        <rFont val="宋体"/>
        <charset val="134"/>
      </rPr>
      <t>年
及以后应偿还</t>
    </r>
  </si>
  <si>
    <t>深圳市</t>
  </si>
  <si>
    <t xml:space="preserve">   其中：市本级</t>
  </si>
  <si>
    <t>公共预算 表十二</t>
  </si>
  <si>
    <t>深圳市地方政府债券发行及还本付息情况表</t>
  </si>
  <si>
    <t>本地区</t>
  </si>
  <si>
    <t>本级</t>
  </si>
  <si>
    <t>一、2018年发行执行数</t>
  </si>
  <si>
    <t>（一）一般债券</t>
  </si>
  <si>
    <t xml:space="preserve">   其中：再融资债券</t>
  </si>
  <si>
    <t>（二）专项债券</t>
  </si>
  <si>
    <t>二、2018年还本执行数</t>
  </si>
  <si>
    <t>三、2018年付息执行数</t>
  </si>
  <si>
    <t>四、2019年还本预算数</t>
  </si>
  <si>
    <t>五、2019年付息预算数</t>
  </si>
  <si>
    <t>备注：深圳市无再融资地方政府债券</t>
  </si>
  <si>
    <t>公共预算 表十三</t>
  </si>
  <si>
    <t>2019年深圳市地方政府债务限额提前下达情况表</t>
  </si>
  <si>
    <t>2018年地方政府债务限额</t>
  </si>
  <si>
    <t>提前下达的2019年地方政府债务新增限额</t>
  </si>
  <si>
    <t>一般债务限额</t>
  </si>
  <si>
    <t>专项债务限额</t>
  </si>
  <si>
    <t>罗湖区</t>
  </si>
  <si>
    <t>福田区</t>
  </si>
  <si>
    <t>南山区</t>
  </si>
  <si>
    <t>宝安区</t>
  </si>
  <si>
    <t>龙岗区</t>
  </si>
  <si>
    <t>盐田区</t>
  </si>
  <si>
    <t>龙华区</t>
  </si>
  <si>
    <t>坪山区</t>
  </si>
  <si>
    <t>光明区</t>
  </si>
  <si>
    <t>大鹏新区</t>
  </si>
  <si>
    <t>政府性基金预算表  表一</t>
  </si>
  <si>
    <t>2019年深圳市本级政府性基金预算收支表</t>
  </si>
  <si>
    <t>收    入</t>
  </si>
  <si>
    <t>支    出</t>
  </si>
  <si>
    <t>2018年预计执行数</t>
  </si>
  <si>
    <r>
      <t>201</t>
    </r>
    <r>
      <rPr>
        <b/>
        <sz val="12"/>
        <rFont val="宋体"/>
        <charset val="134"/>
      </rPr>
      <t>9</t>
    </r>
    <r>
      <rPr>
        <b/>
        <sz val="12"/>
        <rFont val="宋体"/>
        <charset val="134"/>
      </rPr>
      <t>年预算数</t>
    </r>
  </si>
  <si>
    <t>一、农网还贷资金收入</t>
  </si>
  <si>
    <t>一、文化体育与传媒支出</t>
  </si>
  <si>
    <t>二、海南省高等级公路车辆通行附加费收入</t>
  </si>
  <si>
    <t xml:space="preserve">    国家电影事业发展专项资金安排的支出</t>
  </si>
  <si>
    <t>三、港口建设费收入</t>
  </si>
  <si>
    <t>二、社会保障和就业支出</t>
  </si>
  <si>
    <t>四、国家电影事业发展专项资金收入</t>
  </si>
  <si>
    <t>三、节能环保支出</t>
  </si>
  <si>
    <t>五、国有土地收益基金收入</t>
  </si>
  <si>
    <t>四、城乡社区支出</t>
  </si>
  <si>
    <t>六、农业土地开发资金收入</t>
  </si>
  <si>
    <t xml:space="preserve">    国有土地使用权出让收入及对应专项债务收入安排的支出</t>
  </si>
  <si>
    <t>七、国有土地使用权出让收入</t>
  </si>
  <si>
    <t xml:space="preserve">    国有土地收益基金及对应专项债务收入安排的支出</t>
  </si>
  <si>
    <t>八、大中型水库库区基金收入</t>
  </si>
  <si>
    <t xml:space="preserve">    农业土地开发资金安排的支出</t>
  </si>
  <si>
    <t>九、彩票公益金收入</t>
  </si>
  <si>
    <t xml:space="preserve">    城市基础设施配套费安排的支出</t>
  </si>
  <si>
    <t>十、城市基础设施配套费收入</t>
  </si>
  <si>
    <t xml:space="preserve">    污水处理费安排的支出</t>
  </si>
  <si>
    <t>十一、小型水库移民扶助基金收入</t>
  </si>
  <si>
    <t xml:space="preserve">    污水处理费对应专项债务收入安排的支出</t>
  </si>
  <si>
    <t>十二、国家重大水利工程建设基金收入</t>
  </si>
  <si>
    <t xml:space="preserve">    棚户区改造专项债券收入安排的支出</t>
  </si>
  <si>
    <t>十三、车辆通行费</t>
  </si>
  <si>
    <t>五、农林水支出</t>
  </si>
  <si>
    <t>十四、污水处理费收入</t>
  </si>
  <si>
    <t>六、交通运输支出</t>
  </si>
  <si>
    <t>十五、彩票发行机构和彩票销售机构的业务费用</t>
  </si>
  <si>
    <t xml:space="preserve">    海南省高等级公路车辆通行附加费安排的支出</t>
  </si>
  <si>
    <t>十六、其他政府性基金收入</t>
  </si>
  <si>
    <t xml:space="preserve">    车辆通行费安排的支出</t>
  </si>
  <si>
    <t>十七、专项债券对应项目专项收入</t>
  </si>
  <si>
    <t xml:space="preserve">    港口建设费安排的支出</t>
  </si>
  <si>
    <t>十八、地方政府专项债务收入</t>
  </si>
  <si>
    <t xml:space="preserve">    铁路建设基金支出</t>
  </si>
  <si>
    <t xml:space="preserve">    船舶油污损害赔偿基金支出</t>
  </si>
  <si>
    <t xml:space="preserve">    民航发展基金支出</t>
  </si>
  <si>
    <t>七、资源勘探信息等支出</t>
  </si>
  <si>
    <t>八、其他支出</t>
  </si>
  <si>
    <t xml:space="preserve">    其他政府性基金及对应专项债务收入安排的支出</t>
  </si>
  <si>
    <t xml:space="preserve">    彩票发行销售机构业务费安排的支出</t>
  </si>
  <si>
    <t xml:space="preserve">    彩票公益金及对应专项债务收入安排的支出</t>
  </si>
  <si>
    <t>九、债务付息支出</t>
  </si>
  <si>
    <t>十、债务发行费用支出</t>
  </si>
  <si>
    <t xml:space="preserve">  政府性基金转移收入</t>
  </si>
  <si>
    <t xml:space="preserve">  政府性基金转移支付</t>
  </si>
  <si>
    <t xml:space="preserve">    政府性基金补助收入</t>
  </si>
  <si>
    <t xml:space="preserve">    政府性基金补助支出</t>
  </si>
  <si>
    <t xml:space="preserve">      体彩发行费用补助收入</t>
  </si>
  <si>
    <t xml:space="preserve">       福彩公益金分配各区</t>
  </si>
  <si>
    <t xml:space="preserve">      体彩公益金补助收入</t>
  </si>
  <si>
    <t xml:space="preserve">       体彩发行费（中央、省分配各区）</t>
  </si>
  <si>
    <t xml:space="preserve">      民航发展基金补助收入</t>
  </si>
  <si>
    <t xml:space="preserve">       国土基金分配各区</t>
  </si>
  <si>
    <t xml:space="preserve">      港口建设费补助收入</t>
  </si>
  <si>
    <t xml:space="preserve">    政府性基金上解支出</t>
  </si>
  <si>
    <t xml:space="preserve">      国家电影事业发展专项资金补助收入</t>
  </si>
  <si>
    <t xml:space="preserve">    政府性基金上解收入</t>
  </si>
  <si>
    <t xml:space="preserve">    其中：港口建设费调出资金</t>
  </si>
  <si>
    <t xml:space="preserve">          福彩公益金调出资金</t>
  </si>
  <si>
    <t xml:space="preserve">    其中：港口建设费结余</t>
  </si>
  <si>
    <t xml:space="preserve">          福彩发行费调出资金</t>
  </si>
  <si>
    <t xml:space="preserve">          污水处理费结余</t>
  </si>
  <si>
    <t xml:space="preserve">          国土基金调出资金</t>
  </si>
  <si>
    <t xml:space="preserve">          福彩发行费结余</t>
  </si>
  <si>
    <t xml:space="preserve">          其他政府性基金</t>
  </si>
  <si>
    <t xml:space="preserve">          福彩公益金结余</t>
  </si>
  <si>
    <t xml:space="preserve">          体彩发行费结余</t>
  </si>
  <si>
    <t xml:space="preserve">    其中：港口建设费年终结余</t>
  </si>
  <si>
    <t xml:space="preserve">          体彩公益金结余</t>
  </si>
  <si>
    <t xml:space="preserve">          福彩发行费年终结余</t>
  </si>
  <si>
    <t xml:space="preserve">          国土基金结余</t>
  </si>
  <si>
    <t xml:space="preserve">          福彩公益金年终结余</t>
  </si>
  <si>
    <t xml:space="preserve">          国家电影事业发展专项资金结余</t>
  </si>
  <si>
    <t xml:space="preserve">          体彩发行费年终结余</t>
  </si>
  <si>
    <t xml:space="preserve">          其他政府性基金结余</t>
  </si>
  <si>
    <t xml:space="preserve">          体彩公益金年终结余</t>
  </si>
  <si>
    <t>原调出</t>
  </si>
  <si>
    <t>差额</t>
  </si>
  <si>
    <t xml:space="preserve">          国土基金年终结余</t>
  </si>
  <si>
    <t xml:space="preserve">    其中：地方政府性基金调入专项收入</t>
  </si>
  <si>
    <t xml:space="preserve">          国家电影事业发展专项资金结余  </t>
  </si>
  <si>
    <t xml:space="preserve">  地方政府专项债务转贷收入</t>
  </si>
  <si>
    <t xml:space="preserve">  地方政府专项债务还本支出</t>
  </si>
  <si>
    <t xml:space="preserve">  地方政府专项债务转贷支出</t>
  </si>
  <si>
    <t>政府性基金预算表  表二</t>
  </si>
  <si>
    <t>2019年深圳市本级政府性基金预算收入表</t>
  </si>
  <si>
    <t>政府性基金预算表  表三</t>
  </si>
  <si>
    <t>政府性基金预算表  表四</t>
  </si>
  <si>
    <t>2019年深圳市本级政府性基金预算收支明细表</t>
  </si>
  <si>
    <t>一、文化旅游体育与传媒支出</t>
  </si>
  <si>
    <t xml:space="preserve">      资助国产影片放映</t>
  </si>
  <si>
    <t xml:space="preserve">      资助影院建设</t>
  </si>
  <si>
    <t xml:space="preserve">      资助少数民族语电影译制</t>
  </si>
  <si>
    <t xml:space="preserve">      其他国家电影事业发展专项资金支出</t>
  </si>
  <si>
    <t xml:space="preserve">  土地出让价款收入</t>
  </si>
  <si>
    <t xml:space="preserve">    大中型水库移民后期扶持基金支出</t>
  </si>
  <si>
    <t xml:space="preserve">  补缴的土地价款</t>
  </si>
  <si>
    <t xml:space="preserve">      移民补助</t>
  </si>
  <si>
    <t xml:space="preserve">  划拨土地收入</t>
  </si>
  <si>
    <t xml:space="preserve">      基础设施建设和经济发展</t>
  </si>
  <si>
    <t xml:space="preserve">  缴纳新增建设用地土地有偿使用费</t>
  </si>
  <si>
    <t xml:space="preserve">      其他大中型水库移民后期扶持基金支出</t>
  </si>
  <si>
    <t xml:space="preserve">  其他土地出让收入</t>
  </si>
  <si>
    <t xml:space="preserve">    小型水库移民扶助基金安排的支出</t>
  </si>
  <si>
    <t xml:space="preserve">  福利彩票公益金收入</t>
  </si>
  <si>
    <t xml:space="preserve">      其他小型水库移民扶助基金支出</t>
  </si>
  <si>
    <t xml:space="preserve">  体育彩票公益金收入</t>
  </si>
  <si>
    <t xml:space="preserve">    可再生能源电价附加收入安排的支出</t>
  </si>
  <si>
    <t xml:space="preserve">    废弃电器电子产品处理基金支出</t>
  </si>
  <si>
    <t xml:space="preserve">      回收处理费用补贴</t>
  </si>
  <si>
    <t xml:space="preserve">  南水北调工程建设资金</t>
  </si>
  <si>
    <t xml:space="preserve">      信息系统建设</t>
  </si>
  <si>
    <t xml:space="preserve">  三峡工程后续工作资金</t>
  </si>
  <si>
    <t xml:space="preserve">      基金征管经费</t>
  </si>
  <si>
    <t xml:space="preserve">  省级重大水利工程建设资金</t>
  </si>
  <si>
    <t xml:space="preserve">      其他废弃电器电子产品处理基金支出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</si>
  <si>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</si>
  <si>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</si>
  <si>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</si>
  <si>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</si>
  <si>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</si>
  <si>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</si>
  <si>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</si>
  <si>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</si>
  <si>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</si>
  <si>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</si>
  <si>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保障性住房租金补贴</t>
  </si>
  <si>
    <t xml:space="preserve">      其他国有土地使用权出让收入安排的支出</t>
  </si>
  <si>
    <t xml:space="preserve">      其他国有土地收益基金支出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</si>
  <si>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</si>
  <si>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</si>
  <si>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</si>
  <si>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</si>
  <si>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</si>
  <si>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污水处理设施建设和运营</t>
  </si>
  <si>
    <t xml:space="preserve">      其他棚户区改造专项债券收入安排的支出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</si>
  <si>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</si>
  <si>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</si>
  <si>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</si>
  <si>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</si>
  <si>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</si>
  <si>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</si>
  <si>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</si>
  <si>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</si>
  <si>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南水北调工程建设</t>
  </si>
  <si>
    <t xml:space="preserve">      三峡工程后续工作</t>
  </si>
  <si>
    <t xml:space="preserve">      地方重大水利工程建设</t>
  </si>
  <si>
    <t xml:space="preserve">      其他重大水利工程建设基金支出</t>
  </si>
  <si>
    <t xml:space="preserve">      公路建设</t>
  </si>
  <si>
    <t xml:space="preserve">      公路养护</t>
  </si>
  <si>
    <t xml:space="preserve">      公路还贷</t>
  </si>
  <si>
    <t xml:space="preserve">      其他海南省高等级公路车辆通行附加费安排的支出</t>
  </si>
  <si>
    <t xml:space="preserve">      政府还贷公路养护</t>
  </si>
  <si>
    <t xml:space="preserve">      政府还贷公路管理</t>
  </si>
  <si>
    <t xml:space="preserve">      其他车辆通行费安排的支出</t>
  </si>
  <si>
    <t xml:space="preserve">      港口设施</t>
  </si>
  <si>
    <t xml:space="preserve">      航道建设和维护</t>
  </si>
  <si>
    <t xml:space="preserve">      航运保障系统建设</t>
  </si>
  <si>
    <t xml:space="preserve">      其他港口建设费安排的支出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</si>
  <si>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</si>
  <si>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</si>
  <si>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</si>
  <si>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</si>
  <si>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</si>
  <si>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</si>
  <si>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</si>
  <si>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</si>
  <si>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</si>
  <si>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</si>
  <si>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</si>
  <si>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</si>
  <si>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</si>
  <si>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</si>
  <si>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</si>
  <si>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</si>
  <si>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</si>
  <si>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</si>
  <si>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</si>
  <si>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</si>
  <si>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</si>
  <si>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</si>
  <si>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农网还贷资金支出</t>
  </si>
  <si>
    <t xml:space="preserve">      地方农网还贷资金支出</t>
  </si>
  <si>
    <t xml:space="preserve">      其他农网还贷资金支出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</si>
  <si>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</si>
  <si>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</si>
  <si>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</si>
  <si>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</si>
  <si>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</si>
  <si>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</si>
  <si>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</si>
  <si>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</si>
  <si>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</si>
  <si>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</si>
  <si>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</si>
  <si>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</si>
  <si>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</si>
  <si>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</si>
  <si>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</si>
  <si>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</si>
  <si>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</si>
  <si>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用于城乡医疗救助的的彩票公益金支出</t>
  </si>
  <si>
    <t xml:space="preserve">      用于其他社会公益事业的彩票公益金支出</t>
  </si>
  <si>
    <t xml:space="preserve">    地方政府专项债务发行费用支出</t>
  </si>
  <si>
    <t xml:space="preserve">      污水处理费债务发行费用支出</t>
  </si>
  <si>
    <t xml:space="preserve">      棚户区改造专项债券发行费用支出</t>
  </si>
  <si>
    <t xml:space="preserve">      其他政府性基金债务发行费用支出</t>
  </si>
  <si>
    <t xml:space="preserve">    其中：港口建设费上年结余</t>
  </si>
  <si>
    <t xml:space="preserve">          福彩发行费上年结余</t>
  </si>
  <si>
    <t xml:space="preserve">          福彩公益金上年结余</t>
  </si>
  <si>
    <t xml:space="preserve">          体彩发行费上年结余</t>
  </si>
  <si>
    <t xml:space="preserve">          体彩公益金上年结余</t>
  </si>
  <si>
    <t xml:space="preserve">          国土基金上年结余</t>
  </si>
  <si>
    <t xml:space="preserve">          国家电影事业发展专项资金上年结余</t>
  </si>
  <si>
    <t>政府性基金预算表  表五</t>
  </si>
  <si>
    <t>2019年深圳市本级政府性基金调入专项收入预算表</t>
  </si>
  <si>
    <r>
      <t>2</t>
    </r>
    <r>
      <rPr>
        <b/>
        <sz val="12"/>
        <rFont val="宋体"/>
        <charset val="134"/>
      </rPr>
      <t>01</t>
    </r>
    <r>
      <rPr>
        <b/>
        <sz val="12"/>
        <rFont val="宋体"/>
        <charset val="134"/>
      </rPr>
      <t>8</t>
    </r>
    <r>
      <rPr>
        <b/>
        <sz val="12"/>
        <rFont val="宋体"/>
        <charset val="134"/>
      </rPr>
      <t>年</t>
    </r>
    <r>
      <rPr>
        <b/>
        <sz val="12"/>
        <rFont val="宋体"/>
        <charset val="134"/>
      </rPr>
      <t>执行数</t>
    </r>
  </si>
  <si>
    <t>四、新型墙体材料专项基金收入（2017年4月1日起取消）</t>
  </si>
  <si>
    <t>五、国家电影事业发展专项资金收入</t>
  </si>
  <si>
    <t>六、城市公用事业附加收入（2017年4月1日起取消）</t>
  </si>
  <si>
    <t>七、国有土地收益基金收入</t>
  </si>
  <si>
    <t>八、农业土地开发资金收入</t>
  </si>
  <si>
    <t>九、国有土地使用权出让收入</t>
  </si>
  <si>
    <t>十、大中型水库库区基金收入</t>
  </si>
  <si>
    <t>十一、彩票公益金收入</t>
  </si>
  <si>
    <t>十二、城市基础设施配套费收入</t>
  </si>
  <si>
    <t>十三、小型水库移民扶助基金收入</t>
  </si>
  <si>
    <t>十四、国家重大水利工程建设基金收入</t>
  </si>
  <si>
    <t>十五、车辆通行费</t>
  </si>
  <si>
    <t>十六、污水处理费收入</t>
  </si>
  <si>
    <t>十七、彩票发行机构和彩票销售机构的业务费用</t>
  </si>
  <si>
    <t>十八、其他政府性基金收入</t>
  </si>
  <si>
    <t>十九、彩票发行机构和彩票销售机构的业务费用</t>
  </si>
  <si>
    <t>二十、其他政府性基金收入</t>
  </si>
  <si>
    <t>政府性基金预算表  表六</t>
  </si>
  <si>
    <t>2019年深圳市本级政府性基金预算支出资金来源情况表</t>
  </si>
  <si>
    <t>当年预算收入安排</t>
  </si>
  <si>
    <t>转移支付收入安排</t>
  </si>
  <si>
    <t>上年结余</t>
  </si>
  <si>
    <t>调入资金</t>
  </si>
  <si>
    <t>政府债务资金</t>
  </si>
  <si>
    <t>其他资金</t>
  </si>
  <si>
    <t>政府性基金预算 表七</t>
  </si>
  <si>
    <t>2019年深圳市政府性基金转移支付分区(新区)预算汇总表</t>
  </si>
  <si>
    <t>金额</t>
  </si>
  <si>
    <t xml:space="preserve">    国有土地使用权出让收入安排的支出</t>
  </si>
  <si>
    <t>十、债务发行费支出</t>
  </si>
  <si>
    <t>政府性基金预算 表八</t>
  </si>
  <si>
    <t>2018年深圳市地方政府专项债务限额和余额情况表</t>
  </si>
  <si>
    <t>一、2017年末地方政府专项债务余额实际数</t>
  </si>
  <si>
    <t>二、2018年末地方政府专项债务余额限额</t>
  </si>
  <si>
    <t>三、2018年地方政府专项债务发行额</t>
  </si>
  <si>
    <t>四、2018年地方政府专项债务还本额</t>
  </si>
  <si>
    <t>五、2018年末地方政府专项债务余额预计执行数</t>
  </si>
  <si>
    <r>
      <rPr>
        <sz val="12"/>
        <rFont val="黑体"/>
        <family val="3"/>
        <charset val="134"/>
      </rPr>
      <t xml:space="preserve">国有资本经营预算表  表一 </t>
    </r>
    <r>
      <rPr>
        <sz val="16"/>
        <rFont val="黑体"/>
        <family val="3"/>
        <charset val="134"/>
      </rPr>
      <t xml:space="preserve">   </t>
    </r>
  </si>
  <si>
    <t>2019年深圳市本级国有资本经营预算收支总表</t>
  </si>
  <si>
    <t>收      入</t>
  </si>
  <si>
    <t>支     出</t>
  </si>
  <si>
    <t>项   目</t>
  </si>
  <si>
    <t>2018年预算数</t>
  </si>
  <si>
    <t>2019年预算数</t>
  </si>
  <si>
    <t>一、利润收入</t>
  </si>
  <si>
    <t>一、国有资本经营预算支出</t>
  </si>
  <si>
    <t>二、股利、股息收入</t>
  </si>
  <si>
    <t>1.解决历史遗留问题及改革成本支出</t>
  </si>
  <si>
    <t>三、产权转让收入</t>
  </si>
  <si>
    <t>2.国有企业资本金注入</t>
  </si>
  <si>
    <t>四、清算收入</t>
  </si>
  <si>
    <t>3.国有企业政策性补贴</t>
  </si>
  <si>
    <t>五、其他国有资本经营收入</t>
  </si>
  <si>
    <t>4.其他国有资本经营预算支出</t>
  </si>
  <si>
    <t>六、国有资本经营预算转移支付收入</t>
  </si>
  <si>
    <t>二、转移性支出</t>
  </si>
  <si>
    <t>1.国有资本经营预算转移支付</t>
  </si>
  <si>
    <t>2.调出资金</t>
  </si>
  <si>
    <t>本年收入合计</t>
  </si>
  <si>
    <t>本年支出合计</t>
  </si>
  <si>
    <t>上年结转</t>
  </si>
  <si>
    <t>结转下年</t>
  </si>
  <si>
    <t>其中：净结余</t>
  </si>
  <si>
    <t xml:space="preserve">      项目结转</t>
  </si>
  <si>
    <t xml:space="preserve">         支出总计</t>
  </si>
  <si>
    <t xml:space="preserve">国有资本经营预算表  表二      </t>
  </si>
  <si>
    <t>2019年深圳市本级国有资本经营收入预算表</t>
  </si>
  <si>
    <t>科目编码</t>
  </si>
  <si>
    <t>科目名称</t>
  </si>
  <si>
    <t>2018年预计
执行数</t>
  </si>
  <si>
    <t xml:space="preserve"> 合        计</t>
  </si>
  <si>
    <t xml:space="preserve">    金融企业利润收入</t>
  </si>
  <si>
    <t xml:space="preserve">    贸易企业利润收入</t>
  </si>
  <si>
    <t xml:space="preserve">    其他国有资本经营预算企业利润收入</t>
  </si>
  <si>
    <t xml:space="preserve">    国有控股公司股利、股息收入</t>
  </si>
  <si>
    <t xml:space="preserve">    国有参股公司股利、股息收入</t>
  </si>
  <si>
    <t xml:space="preserve">    其他国有资本经营预算企业股利、股息收入</t>
  </si>
  <si>
    <t xml:space="preserve">    其他国有股减持收入</t>
  </si>
  <si>
    <t xml:space="preserve">    国有股权、股份转让收入</t>
  </si>
  <si>
    <t xml:space="preserve">    国有独资企业产权转让收入</t>
  </si>
  <si>
    <t xml:space="preserve">    金融类企业国有股减持收入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</si>
  <si>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</si>
  <si>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</si>
  <si>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</si>
  <si>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</si>
  <si>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五、其他国有资本经营预算收入</t>
  </si>
  <si>
    <t xml:space="preserve">国有资本经营预算表  表三                                                     </t>
  </si>
  <si>
    <t xml:space="preserve"> 2019年深圳市本级国有资本经营支出预算表</t>
  </si>
  <si>
    <t>科目名称（填列至项级科目）</t>
  </si>
  <si>
    <t>备注</t>
  </si>
  <si>
    <t>小  计</t>
  </si>
  <si>
    <t>资本性支出</t>
  </si>
  <si>
    <r>
      <t>费用性支出</t>
    </r>
    <r>
      <rPr>
        <b/>
        <sz val="12"/>
        <rFont val="Times New Roman"/>
        <family val="1"/>
      </rPr>
      <t xml:space="preserve"> </t>
    </r>
  </si>
  <si>
    <r>
      <t>合</t>
    </r>
    <r>
      <rPr>
        <b/>
        <sz val="11"/>
        <rFont val="Times New Roman"/>
        <family val="1"/>
      </rPr>
      <t xml:space="preserve">      </t>
    </r>
    <r>
      <rPr>
        <b/>
        <sz val="11"/>
        <rFont val="宋体"/>
        <charset val="134"/>
      </rPr>
      <t>计</t>
    </r>
  </si>
  <si>
    <t>国有资本经营预算支出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</si>
  <si>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</si>
  <si>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</si>
  <si>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</si>
  <si>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</si>
  <si>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</si>
  <si>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</si>
  <si>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</si>
  <si>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</si>
  <si>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</si>
  <si>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</si>
  <si>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1.划转市社保局资金</t>
  </si>
  <si>
    <t xml:space="preserve">      2.股权分置改革历史遗留问题</t>
  </si>
  <si>
    <t xml:space="preserve">  国有企业资本金注入</t>
  </si>
  <si>
    <t xml:space="preserve">    国有经济结构调整支出</t>
  </si>
  <si>
    <t xml:space="preserve">    公益性设施投资支出</t>
  </si>
  <si>
    <t xml:space="preserve">    前瞻性战略性产业发展</t>
  </si>
  <si>
    <t xml:space="preserve">    生态环境保护支出</t>
  </si>
  <si>
    <t xml:space="preserve">    支持科技进步支出</t>
  </si>
  <si>
    <t xml:space="preserve">    保障国家经济安全支持</t>
  </si>
  <si>
    <t xml:space="preserve">    对外投资合作支出</t>
  </si>
  <si>
    <t xml:space="preserve">      增资盐田港集团</t>
  </si>
  <si>
    <t xml:space="preserve">    其他国有企业资本金注入</t>
  </si>
  <si>
    <t xml:space="preserve">  国有企业政策性补贴</t>
  </si>
  <si>
    <t xml:space="preserve">    国有企业政策性补贴</t>
  </si>
  <si>
    <t xml:space="preserve">  其他国有资本经营预算支出</t>
  </si>
  <si>
    <t xml:space="preserve">    其他国有资本经营预算支出</t>
  </si>
  <si>
    <t xml:space="preserve">  国有资本经营预算转移支付</t>
  </si>
  <si>
    <t xml:space="preserve">    国有资本经营预算转移支付支出</t>
  </si>
  <si>
    <t xml:space="preserve">    国有资本经营预算调出资金</t>
  </si>
  <si>
    <t>2019年深圳市本级国有资本经营预算补充表</t>
  </si>
  <si>
    <t>单位：亿元、户</t>
  </si>
  <si>
    <t>行次</t>
  </si>
  <si>
    <t>一、编制范围</t>
  </si>
  <si>
    <t>1</t>
  </si>
  <si>
    <t>－</t>
  </si>
  <si>
    <t>编制预算的地区</t>
  </si>
  <si>
    <t>2</t>
  </si>
  <si>
    <t>预算编制单位（国资监管部门）户数</t>
  </si>
  <si>
    <t>3</t>
  </si>
  <si>
    <t>国有及国有控、参股企业户数（法人企业）</t>
  </si>
  <si>
    <t>4</t>
  </si>
  <si>
    <t xml:space="preserve">    其中：纳入预算编制范围企业户数（法人企业）</t>
  </si>
  <si>
    <t>5</t>
  </si>
  <si>
    <t>是否包括金融企业</t>
  </si>
  <si>
    <t>6</t>
  </si>
  <si>
    <t>是否包括文化企业</t>
  </si>
  <si>
    <t>7</t>
  </si>
  <si>
    <t>是否包括部门所属企业</t>
  </si>
  <si>
    <t>8</t>
  </si>
  <si>
    <t>是否包括事业单位出资企业</t>
  </si>
  <si>
    <t>9</t>
  </si>
  <si>
    <t>二、主要财务指标</t>
  </si>
  <si>
    <t>10</t>
  </si>
  <si>
    <t>（一）国有及国有控、参股企业</t>
  </si>
  <si>
    <t>11</t>
  </si>
  <si>
    <t>资产总额合计</t>
  </si>
  <si>
    <t>12</t>
  </si>
  <si>
    <t>负债总额合计</t>
  </si>
  <si>
    <t>13</t>
  </si>
  <si>
    <t>所有者权益合计</t>
  </si>
  <si>
    <t>14</t>
  </si>
  <si>
    <t>利润总额合计</t>
  </si>
  <si>
    <t>15</t>
  </si>
  <si>
    <t>净利润合计</t>
  </si>
  <si>
    <t>16</t>
  </si>
  <si>
    <t>归属于母公司所有者净利润合计</t>
  </si>
  <si>
    <t>17</t>
  </si>
  <si>
    <t>（二）纳入预算编制范围企业</t>
  </si>
  <si>
    <t>18</t>
  </si>
  <si>
    <t>19</t>
  </si>
  <si>
    <t>20</t>
  </si>
  <si>
    <t>21</t>
  </si>
  <si>
    <t>22</t>
  </si>
  <si>
    <t>23</t>
  </si>
  <si>
    <t>24</t>
  </si>
  <si>
    <t>三、国有资本收益情况</t>
  </si>
  <si>
    <t>25</t>
  </si>
  <si>
    <t>比例类型（单一比例/分类比例）</t>
  </si>
  <si>
    <t>26</t>
  </si>
  <si>
    <t>30%；15%；5%</t>
  </si>
  <si>
    <t>比例数值（将全部比例列出）</t>
  </si>
  <si>
    <t>27</t>
  </si>
  <si>
    <t>四、编报情况</t>
  </si>
  <si>
    <t>28</t>
  </si>
  <si>
    <t>上报级次（人大）</t>
  </si>
  <si>
    <t>29</t>
  </si>
  <si>
    <t>市人大</t>
  </si>
  <si>
    <t>上报起始年</t>
  </si>
  <si>
    <t>2014年</t>
  </si>
  <si>
    <t>说明：1.第4行“国有及国有控、参股企业户数（法人企业）”包括未编制预算的企业户数；
      2.第11行“国有及国有控、参股企业”的财务指标(12-17行）包括未编制预算的企业数据。</t>
  </si>
  <si>
    <t>社会保险基金预算表 表一</t>
  </si>
  <si>
    <t>深圳市2019年社会保险基金预算一览表</t>
  </si>
  <si>
    <t>金额单位：万元</t>
  </si>
  <si>
    <t>险种</t>
  </si>
  <si>
    <t>本年收入</t>
  </si>
  <si>
    <t>本年支出</t>
  </si>
  <si>
    <t>本年收支
结余</t>
  </si>
  <si>
    <t>年末滚存
结余</t>
  </si>
  <si>
    <t>企业职工基
本养老保险</t>
  </si>
  <si>
    <t>2019年</t>
  </si>
  <si>
    <t>2018年</t>
  </si>
  <si>
    <t>增减额</t>
  </si>
  <si>
    <t>增减率</t>
  </si>
  <si>
    <t>城乡居民基
本养老保险</t>
  </si>
  <si>
    <t>机关事业单位基本养老保险（改革）</t>
  </si>
  <si>
    <t>职工基本
医疗保险</t>
  </si>
  <si>
    <t>居民基本
医疗保险</t>
  </si>
  <si>
    <t>工伤保险</t>
  </si>
  <si>
    <t>失业保险</t>
  </si>
  <si>
    <t>生育保险</t>
  </si>
  <si>
    <t>全国统一
险种合计</t>
  </si>
  <si>
    <t>机关事业单位基本养老保险（试点）</t>
  </si>
  <si>
    <t>地方补充
养老保险</t>
  </si>
  <si>
    <t>地方补充
医疗保险</t>
  </si>
  <si>
    <t>深圳自有
险种合计</t>
  </si>
  <si>
    <t>总    计</t>
  </si>
  <si>
    <t>社会保险基金预算表 表二</t>
  </si>
  <si>
    <t>单位：元</t>
  </si>
  <si>
    <t>项        目</t>
  </si>
  <si>
    <t>企业职工基本
养老保险基金</t>
  </si>
  <si>
    <t>城乡居民基本
养老保险基金</t>
  </si>
  <si>
    <t>机关事业单位基本养老保险基金（改革）</t>
  </si>
  <si>
    <t>职工基本医
疗保险基金</t>
  </si>
  <si>
    <t>居民基本医
疗保险基金</t>
  </si>
  <si>
    <t>工伤保险基金</t>
  </si>
  <si>
    <t>失业保险基金</t>
  </si>
  <si>
    <t>生育保险基金</t>
  </si>
  <si>
    <t>机关事业单位基本养老保险基金（试点）</t>
  </si>
  <si>
    <t>地方补充养
老保险基金</t>
  </si>
  <si>
    <t>地方补充医
疗保险基金</t>
  </si>
  <si>
    <t>一、收入</t>
  </si>
  <si>
    <t>其中:1.保险费收入</t>
  </si>
  <si>
    <t xml:space="preserve">     2.利息收入</t>
  </si>
  <si>
    <t xml:space="preserve">     3.财政补贴收入</t>
  </si>
  <si>
    <t xml:space="preserve">     4.委托投资收益</t>
  </si>
  <si>
    <t>='机关事业养老(旧)'!C9</t>
  </si>
  <si>
    <r>
      <t xml:space="preserve">     </t>
    </r>
    <r>
      <rPr>
        <sz val="9"/>
        <color indexed="8"/>
        <rFont val="宋体"/>
        <charset val="134"/>
      </rPr>
      <t>5</t>
    </r>
    <r>
      <rPr>
        <sz val="9"/>
        <color indexed="8"/>
        <rFont val="宋体"/>
        <charset val="134"/>
      </rPr>
      <t>.其他收入</t>
    </r>
  </si>
  <si>
    <r>
      <t xml:space="preserve">     </t>
    </r>
    <r>
      <rPr>
        <sz val="9"/>
        <color indexed="8"/>
        <rFont val="宋体"/>
        <charset val="134"/>
      </rPr>
      <t>6</t>
    </r>
    <r>
      <rPr>
        <sz val="9"/>
        <color indexed="8"/>
        <rFont val="宋体"/>
        <charset val="134"/>
      </rPr>
      <t>.转移收入</t>
    </r>
  </si>
  <si>
    <t xml:space="preserve">     7、中央调剂资金收入（省级专用）</t>
  </si>
  <si>
    <t xml:space="preserve">     8、中央调剂基金收入（中央专用)</t>
  </si>
  <si>
    <t>二、支出</t>
  </si>
  <si>
    <t>其中:1.社会保险待遇支出</t>
  </si>
  <si>
    <t xml:space="preserve">     2.其他支出</t>
  </si>
  <si>
    <t xml:space="preserve">     3.转移支出</t>
  </si>
  <si>
    <t xml:space="preserve">     4、中央调剂基金支出（中央专用）</t>
  </si>
  <si>
    <t xml:space="preserve">     5、中央调剂资金支出（省级专用）</t>
  </si>
  <si>
    <t>三、本年收支结余</t>
  </si>
  <si>
    <t>四、年末滚存结余</t>
  </si>
  <si>
    <t>社会保险基金预算表 表三</t>
  </si>
  <si>
    <r>
      <t>20</t>
    </r>
    <r>
      <rPr>
        <b/>
        <sz val="11"/>
        <rFont val="宋体"/>
        <charset val="134"/>
      </rPr>
      <t>18</t>
    </r>
    <r>
      <rPr>
        <b/>
        <sz val="11"/>
        <rFont val="宋体"/>
        <charset val="134"/>
      </rPr>
      <t>年执行数</t>
    </r>
  </si>
  <si>
    <r>
      <t>20</t>
    </r>
    <r>
      <rPr>
        <b/>
        <sz val="11"/>
        <rFont val="宋体"/>
        <charset val="134"/>
      </rPr>
      <t>19</t>
    </r>
    <r>
      <rPr>
        <b/>
        <sz val="11"/>
        <rFont val="宋体"/>
        <charset val="134"/>
      </rPr>
      <t>年预算数</t>
    </r>
  </si>
  <si>
    <t>企业职工基本养老保险</t>
  </si>
  <si>
    <t>城乡居民基本养老保险</t>
  </si>
  <si>
    <t>职工基本医疗保险</t>
  </si>
  <si>
    <t>城乡居民基本医疗保险</t>
  </si>
  <si>
    <t>地方补充养老保险</t>
  </si>
  <si>
    <t>地方补充医疗保险</t>
  </si>
  <si>
    <t>社会保险基金预算表 表四</t>
  </si>
  <si>
    <t>社会保险基金预算表 表五</t>
  </si>
  <si>
    <t>2019年企业职工基本养老保险基金预算表</t>
  </si>
  <si>
    <t>一、基本养老保险费收入</t>
  </si>
  <si>
    <t>一、基本养老金支出</t>
  </si>
  <si>
    <t>二、利息收入</t>
  </si>
  <si>
    <t xml:space="preserve">     其中：离休金</t>
  </si>
  <si>
    <t>三、财政补贴收入</t>
  </si>
  <si>
    <t>二、医疗补助金支出</t>
  </si>
  <si>
    <t xml:space="preserve">    其中：本级财政补助</t>
  </si>
  <si>
    <t>三、丧葬抚恤补助支出</t>
  </si>
  <si>
    <t>四、委托投资收益</t>
  </si>
  <si>
    <t>×</t>
  </si>
  <si>
    <t>五、其他收入</t>
  </si>
  <si>
    <t>四、其他支出</t>
  </si>
  <si>
    <t xml:space="preserve">     其中：滞纳金</t>
  </si>
  <si>
    <t>六、转移收入</t>
  </si>
  <si>
    <t>五、转移支出</t>
  </si>
  <si>
    <t>七、本年收入小计</t>
  </si>
  <si>
    <t>六、本年支出小计</t>
  </si>
  <si>
    <t>八、上级补助收入</t>
  </si>
  <si>
    <t>七、补助下级支出</t>
  </si>
  <si>
    <t xml:space="preserve">    其中：中央调剂资金收入(省级专用）</t>
  </si>
  <si>
    <t xml:space="preserve">   其中：中央调剂基金支出(中央专用）</t>
  </si>
  <si>
    <t>九、下级上解收入</t>
  </si>
  <si>
    <t>八、上解上级支出</t>
  </si>
  <si>
    <t xml:space="preserve">    其中：中央调剂基金收入(中央专用）</t>
  </si>
  <si>
    <t xml:space="preserve">    其中：中央调剂资金支出(省级专用）</t>
  </si>
  <si>
    <t>十、本年收入合计</t>
  </si>
  <si>
    <t>九、本年支出合计</t>
  </si>
  <si>
    <t>十、本年收支结余</t>
  </si>
  <si>
    <t>十一、上年结余</t>
  </si>
  <si>
    <t>十一、年末滚存结余</t>
  </si>
  <si>
    <t>总        计</t>
  </si>
  <si>
    <t>社会保险基金预算表 表六</t>
  </si>
  <si>
    <t>2019年城乡居民基本养老保险基金预算表</t>
  </si>
  <si>
    <t>一、个人缴费收入</t>
  </si>
  <si>
    <t>一、基础养老金支出</t>
  </si>
  <si>
    <t xml:space="preserve">    其中：财政对困难人员代缴收入</t>
  </si>
  <si>
    <t>二、个人账户养老金支出</t>
  </si>
  <si>
    <t>二、集体补助收入</t>
  </si>
  <si>
    <t>三、丧葬补助金支出</t>
  </si>
  <si>
    <t>三、利息收入</t>
  </si>
  <si>
    <t>四、财政补贴收入</t>
  </si>
  <si>
    <t xml:space="preserve">      其中：对基础养老金的补贴收入</t>
  </si>
  <si>
    <t xml:space="preserve">          对个人缴费的补贴收入</t>
  </si>
  <si>
    <t>五、委托投资收益</t>
  </si>
  <si>
    <t>六、其他收入</t>
  </si>
  <si>
    <t>七、转移收入</t>
  </si>
  <si>
    <t>八、本年收入小计</t>
  </si>
  <si>
    <t>九、上级补助收入</t>
  </si>
  <si>
    <t>十、下级上解收入</t>
  </si>
  <si>
    <t>十一、本年收入合计</t>
  </si>
  <si>
    <t>十二、上年结余</t>
  </si>
  <si>
    <t>社会保险基金预算表 表七</t>
  </si>
  <si>
    <t>2019年机关事业单位基本养老保险（改革）基金预算表</t>
  </si>
  <si>
    <t xml:space="preserve">  其中：2018年当年数</t>
  </si>
  <si>
    <t>二、其他支出</t>
  </si>
  <si>
    <t>三、转移支出</t>
  </si>
  <si>
    <t>四、本年支出小计</t>
  </si>
  <si>
    <t>五、补助下级支出</t>
  </si>
  <si>
    <t>六、上解上级支出</t>
  </si>
  <si>
    <t>七、本年支出合计</t>
  </si>
  <si>
    <t>八、本年收支结余</t>
  </si>
  <si>
    <t>九、年末滚存结余</t>
  </si>
  <si>
    <t>社会保险基金预算表 表八</t>
  </si>
  <si>
    <t>2019年职工基本医疗保险基金预算表</t>
  </si>
  <si>
    <t>小计</t>
  </si>
  <si>
    <t>基本医疗保险统筹基金</t>
  </si>
  <si>
    <t>医疗保险个人账户基金</t>
  </si>
  <si>
    <t>单建统筹基金</t>
  </si>
  <si>
    <t>一、医疗保险费收入</t>
  </si>
  <si>
    <t xml:space="preserve">    其中：单位缴费</t>
  </si>
  <si>
    <t xml:space="preserve">          个人缴费</t>
  </si>
  <si>
    <t>四、其他收入</t>
  </si>
  <si>
    <t>五、转移收入</t>
  </si>
  <si>
    <t>六、本年收入小计</t>
  </si>
  <si>
    <t>七、上级补助收入</t>
  </si>
  <si>
    <t>八、下级上解收入</t>
  </si>
  <si>
    <t>九、本年收入合计</t>
  </si>
  <si>
    <t>十、上年结余</t>
  </si>
  <si>
    <t>一、基本医疗保险待遇支出</t>
  </si>
  <si>
    <t xml:space="preserve">    其中: 住院支出</t>
  </si>
  <si>
    <t>　  　 　 门诊支出</t>
  </si>
  <si>
    <t xml:space="preserve">         生育医疗费用支出</t>
  </si>
  <si>
    <t xml:space="preserve">         生育津贴支出</t>
  </si>
  <si>
    <t>社会保险基金预算表 表九</t>
  </si>
  <si>
    <t>2019年城乡居民基本医疗保险基金预算表</t>
  </si>
  <si>
    <t>城镇居民基本医疗
保险基金</t>
  </si>
  <si>
    <t>新型农村合作
医疗基金</t>
  </si>
  <si>
    <t>合并实施的城乡居民
基本医疗保险基金</t>
  </si>
  <si>
    <t>一、缴费收入</t>
  </si>
  <si>
    <t>其中：个人缴费收入</t>
  </si>
  <si>
    <t xml:space="preserve">      集体扶持收入</t>
  </si>
  <si>
    <t xml:space="preserve">      城乡医疗救助资助收入</t>
  </si>
  <si>
    <t xml:space="preserve">       财政对困难人员代缴收入</t>
  </si>
  <si>
    <t>其中：政府按规定标准和参保（合）人数资助收入</t>
  </si>
  <si>
    <t>五、本年收入小计</t>
  </si>
  <si>
    <t>六、上级补助收入</t>
  </si>
  <si>
    <t>七、下级上解收入</t>
  </si>
  <si>
    <t>八、本年收入合计</t>
  </si>
  <si>
    <t>九、上年结余</t>
  </si>
  <si>
    <t>其中：住院支出</t>
  </si>
  <si>
    <t xml:space="preserve">      门诊支出</t>
  </si>
  <si>
    <t>二、大病保险支出</t>
  </si>
  <si>
    <t>三、其他支出</t>
  </si>
  <si>
    <t>社会保险基金预算表 表十</t>
  </si>
  <si>
    <t>2019年工伤保险基金预算表</t>
  </si>
  <si>
    <t>一、工伤保险费收入</t>
  </si>
  <si>
    <t>一、工伤保险待遇支出</t>
  </si>
  <si>
    <t>　　其中：医疗待遇支出</t>
  </si>
  <si>
    <t>二、劳动能力鉴定支出</t>
  </si>
  <si>
    <t>三、工伤预防费用支出</t>
  </si>
  <si>
    <t>总   计</t>
  </si>
  <si>
    <t>社会保险基金预算表 表十一</t>
  </si>
  <si>
    <t>2019年失业保险基金预算表</t>
  </si>
  <si>
    <t>一、失业保险费收入</t>
  </si>
  <si>
    <t>一、失业保险金支出</t>
  </si>
  <si>
    <t>二、基本医疗保险费支出     (含医疗补助金支出)</t>
  </si>
  <si>
    <t>四、职业培训补贴支出</t>
  </si>
  <si>
    <t>五、职业介绍补贴支出</t>
  </si>
  <si>
    <t>六、稳定岗位补贴支出</t>
  </si>
  <si>
    <t>七、技能提升补贴支出</t>
  </si>
  <si>
    <t>八、其他费用支出</t>
  </si>
  <si>
    <t>九、其他支出</t>
  </si>
  <si>
    <t>十、转移支出</t>
  </si>
  <si>
    <t>十一、本年支出小计</t>
  </si>
  <si>
    <t>十二、补助下级支出</t>
  </si>
  <si>
    <t>十三、上解上级支出</t>
  </si>
  <si>
    <t>十四、本年支出合计</t>
  </si>
  <si>
    <t>十五、本年收支结余</t>
  </si>
  <si>
    <t>十六、年末滚存结余</t>
  </si>
  <si>
    <t>社会保险基金预算表 表十二</t>
  </si>
  <si>
    <t>2019年生育保险基金预算表</t>
  </si>
  <si>
    <t>一、生育保险费收入</t>
  </si>
  <si>
    <t>一、生育医疗费用支出</t>
  </si>
  <si>
    <t>二、生育津贴支出</t>
  </si>
  <si>
    <t>四、转移支出</t>
  </si>
  <si>
    <t>五、本年支出小计</t>
  </si>
  <si>
    <t>六、补助下级支出</t>
  </si>
  <si>
    <t>七、上解上级支出</t>
  </si>
  <si>
    <t>八、本年支出合计</t>
  </si>
  <si>
    <t>九、本年收支结余</t>
  </si>
  <si>
    <t>十、年末滚存结余</t>
  </si>
  <si>
    <t>社会保险基金预算表 表十三</t>
  </si>
  <si>
    <t>2019年基本养老保险基础资料表</t>
  </si>
  <si>
    <t>单位</t>
  </si>
  <si>
    <t>一、企业职工基本养老保险</t>
  </si>
  <si>
    <t xml:space="preserve">    2.欠费情况</t>
  </si>
  <si>
    <t>（一）参保人数</t>
  </si>
  <si>
    <t>人</t>
  </si>
  <si>
    <t xml:space="preserve">      （1）上年末累计欠费</t>
  </si>
  <si>
    <t>元</t>
  </si>
  <si>
    <t>　  1.在职职工</t>
  </si>
  <si>
    <t xml:space="preserve">      （2）补缴以前年度欠费</t>
  </si>
  <si>
    <t>　　2.离休人员</t>
  </si>
  <si>
    <t xml:space="preserve">      （3）新增欠费</t>
  </si>
  <si>
    <t xml:space="preserve">    3.退休退职人员</t>
  </si>
  <si>
    <t xml:space="preserve">      （4）年末累计欠费</t>
  </si>
  <si>
    <t xml:space="preserve">    （1）当年新增退休退职人员</t>
  </si>
  <si>
    <t xml:space="preserve">   3.预缴以后年度基本养老保险费</t>
  </si>
  <si>
    <t xml:space="preserve"> 　 （2）当年死亡退休退职人员</t>
  </si>
  <si>
    <t xml:space="preserve">   4.一次性补缴以前年度基本养老保险费</t>
  </si>
  <si>
    <t>（二）实际缴费人数</t>
  </si>
  <si>
    <t>（七）统筹地区社会平均工资</t>
  </si>
  <si>
    <t>元/年</t>
  </si>
  <si>
    <t>（三）缴费基数总额</t>
  </si>
  <si>
    <t>二、机关事业单位基本养老保险</t>
  </si>
  <si>
    <t>　　1.单位</t>
  </si>
  <si>
    <t xml:space="preserve"> (一)参保人数</t>
  </si>
  <si>
    <t>　　2.个人</t>
  </si>
  <si>
    <t>（四）缴费率</t>
  </si>
  <si>
    <t>%</t>
  </si>
  <si>
    <t>　　2.退休、退职人员</t>
  </si>
  <si>
    <t xml:space="preserve">    1.单位缴费费率</t>
  </si>
  <si>
    <t xml:space="preserve"> (二)实际缴费人数</t>
  </si>
  <si>
    <t xml:space="preserve">    2.职工个人缴费费率</t>
  </si>
  <si>
    <t xml:space="preserve"> (三)缴费基数总额</t>
  </si>
  <si>
    <t xml:space="preserve">    3.以个人身份参保缴费费率</t>
  </si>
  <si>
    <t>（五）以个人身份参保情况</t>
  </si>
  <si>
    <t>　  1.参保人数</t>
  </si>
  <si>
    <t xml:space="preserve"> (四)缴费率</t>
  </si>
  <si>
    <t>　  2.实际缴费人数</t>
  </si>
  <si>
    <t>三、城乡居民社会养老保险</t>
  </si>
  <si>
    <t>　  3.缴费基数总额</t>
  </si>
  <si>
    <t>（一）16－59周岁参保缴费人数</t>
  </si>
  <si>
    <t xml:space="preserve"> (六)保险费缴纳情况</t>
  </si>
  <si>
    <t>（二）养老金领取人员</t>
  </si>
  <si>
    <t xml:space="preserve">    1.缴纳当年基本养老保险费</t>
  </si>
  <si>
    <t>社会保险基金预算表 表十四</t>
  </si>
  <si>
    <t>2019年基本医疗保险基础资料表</t>
  </si>
  <si>
    <t>一、职工基本医疗保险</t>
  </si>
  <si>
    <t>三、新型农村合作医疗</t>
  </si>
  <si>
    <t xml:space="preserve">  (一)参保人数</t>
  </si>
  <si>
    <t xml:space="preserve">  (一)参合缴费年末人数</t>
  </si>
  <si>
    <t xml:space="preserve">      1.在职职工</t>
  </si>
  <si>
    <t xml:space="preserve">  (二)缴费标准</t>
  </si>
  <si>
    <t>元/年·人</t>
  </si>
  <si>
    <t xml:space="preserve">        其中：生育保险与职工基本医疗保险合并实施人数</t>
  </si>
  <si>
    <t xml:space="preserve">      其中：个人缴费标准</t>
  </si>
  <si>
    <t xml:space="preserve">      2.退休人员</t>
  </si>
  <si>
    <t xml:space="preserve">            财政补助标准</t>
  </si>
  <si>
    <t xml:space="preserve">  (二)实际缴费人数</t>
  </si>
  <si>
    <t xml:space="preserve">  (三)大病保险情况</t>
  </si>
  <si>
    <t xml:space="preserve">  (三)缴费基数总额</t>
  </si>
  <si>
    <t xml:space="preserve">    1.覆盖人数</t>
  </si>
  <si>
    <t xml:space="preserve">        1.单位</t>
  </si>
  <si>
    <t xml:space="preserve">    2.人均筹资标准</t>
  </si>
  <si>
    <t xml:space="preserve">        2.个人</t>
  </si>
  <si>
    <t xml:space="preserve">  (四)本年补缴以前年度欠费</t>
  </si>
  <si>
    <t xml:space="preserve">  (五)本年预缴以后年度基本医疗保险费</t>
  </si>
  <si>
    <t xml:space="preserve">  (六)一次性补缴以前年度基本医疗保险费</t>
  </si>
  <si>
    <t>二、城镇居民基本医疗保险</t>
  </si>
  <si>
    <t>四、合并实施的城乡居民基本医疗保险</t>
  </si>
  <si>
    <t xml:space="preserve">  (一)参保缴费年末人数</t>
  </si>
  <si>
    <t xml:space="preserve">            财政补贴标准</t>
  </si>
  <si>
    <t>社会保险基金预算表 表十五</t>
  </si>
  <si>
    <t>2019年失业保险、工伤保险、生育保险基础资料表</t>
  </si>
  <si>
    <t>一、失业保险</t>
  </si>
  <si>
    <t>二、工伤保险</t>
  </si>
  <si>
    <t xml:space="preserve">   (一)参保人数</t>
  </si>
  <si>
    <t xml:space="preserve">  (二)缴费基数总额</t>
  </si>
  <si>
    <t xml:space="preserve">   (二)缴费基数总额</t>
  </si>
  <si>
    <t>(三)享受工伤保险待遇全年累计人数</t>
  </si>
  <si>
    <t>三、生育保险</t>
  </si>
  <si>
    <t xml:space="preserve">  (三)全年领取失业保险金人数</t>
  </si>
  <si>
    <t xml:space="preserve">  (四)代缴医疗保险人月数</t>
  </si>
  <si>
    <t>人月</t>
  </si>
  <si>
    <t xml:space="preserve">  (五)享受稳定岗位补贴企业参加失业保险人数</t>
  </si>
  <si>
    <t xml:space="preserve">  (三)享受生育医疗费报销人次数</t>
  </si>
  <si>
    <t>人次</t>
  </si>
  <si>
    <t xml:space="preserve">  (六)享受技能提升补贴人数</t>
  </si>
  <si>
    <t xml:space="preserve">  (四)享受生育津贴人次数</t>
  </si>
  <si>
    <t>社会保险基金预算表 表十六</t>
  </si>
  <si>
    <t>2019年机关事业单位基本养老保险（试点）基金预算表</t>
  </si>
  <si>
    <t>社会保险基金预算表 表十七</t>
  </si>
  <si>
    <t>2019年地方补充养老保险基金预算表</t>
  </si>
  <si>
    <t>一、地方补充养老保险费收入</t>
  </si>
  <si>
    <t>一、地方补充养老保险待遇支出</t>
  </si>
  <si>
    <t>社会保险基金预算表 表十八</t>
  </si>
  <si>
    <t>2019年地方补充医疗保险基金预算表</t>
  </si>
  <si>
    <t>一、地方补充医疗保险费收入</t>
  </si>
  <si>
    <t>一、地方补充医疗保险待遇支出</t>
  </si>
  <si>
    <t xml:space="preserve">    1.住院支出</t>
  </si>
  <si>
    <t xml:space="preserve">    2.门诊支出</t>
  </si>
  <si>
    <t xml:space="preserve">    其中：退休人员医疗补贴</t>
  </si>
  <si>
    <t>社会保险基金预算表 表十九</t>
  </si>
  <si>
    <t>2019年深圳市自有社会保险基础资料表</t>
  </si>
  <si>
    <t>一、机关事业单位基本养老保险（试点）</t>
  </si>
  <si>
    <t>二、地方补充医疗保险</t>
  </si>
  <si>
    <t>二、地方补充养老保险</t>
  </si>
  <si>
    <t>第一部分：一般公共预算</t>
    <phoneticPr fontId="17" type="noConversion"/>
  </si>
  <si>
    <t>第二部分：政府性基金</t>
    <phoneticPr fontId="17" type="noConversion"/>
  </si>
  <si>
    <t>第三部分：国有资本经营</t>
    <phoneticPr fontId="17" type="noConversion"/>
  </si>
  <si>
    <t>第四部分：社会保险基金</t>
    <phoneticPr fontId="17" type="noConversion"/>
  </si>
  <si>
    <t>3.2019年深圳市本级一般公共预算收支平衡表</t>
    <phoneticPr fontId="17" type="noConversion"/>
  </si>
  <si>
    <t>4.2019年深圳市一般公共预算收入表（代编）</t>
    <phoneticPr fontId="17" type="noConversion"/>
  </si>
  <si>
    <t>5.2019年深圳市一般公共预算支出表（代编）</t>
    <phoneticPr fontId="17" type="noConversion"/>
  </si>
  <si>
    <t>2.深圳市2019年社会保险基金收支预算总表</t>
    <phoneticPr fontId="17" type="noConversion"/>
  </si>
  <si>
    <t>3.深圳市2019年社会保险基金收入预算表</t>
    <phoneticPr fontId="17" type="noConversion"/>
  </si>
  <si>
    <t>4.深圳市2019年社会保险基金支出预算表</t>
    <phoneticPr fontId="17" type="noConversion"/>
  </si>
  <si>
    <t>2019年深圳市本级一般公共预算收支平衡表</t>
    <phoneticPr fontId="17" type="noConversion"/>
  </si>
  <si>
    <t>2019年深圳市一般公共预算收入表(代编)</t>
    <phoneticPr fontId="17" type="noConversion"/>
  </si>
  <si>
    <t>2019年深圳市一般公共预算支出表(代编)</t>
    <phoneticPr fontId="17" type="noConversion"/>
  </si>
  <si>
    <t>深圳市2019年社会保险基金收支预算总表</t>
    <phoneticPr fontId="17" type="noConversion"/>
  </si>
  <si>
    <t>深圳市2019年社会保险基金收入预算表</t>
    <phoneticPr fontId="17" type="noConversion"/>
  </si>
  <si>
    <t>深圳市2019年社会保险基金支出预算表</t>
    <phoneticPr fontId="17" type="noConversion"/>
  </si>
  <si>
    <t>2019年深圳市本级一般公共预算支出经济分类情况表</t>
    <phoneticPr fontId="17" type="noConversion"/>
  </si>
  <si>
    <t>7.2019年深圳市本级一般公共预算支出经济分类情况表</t>
    <phoneticPr fontId="17" type="noConversion"/>
  </si>
  <si>
    <t>二、政府性基金</t>
    <phoneticPr fontId="17" type="noConversion"/>
  </si>
  <si>
    <t>三、国有资本经营</t>
    <phoneticPr fontId="17" type="noConversion"/>
  </si>
  <si>
    <t>四、社会保险基金</t>
    <phoneticPr fontId="17" type="noConversion"/>
  </si>
  <si>
    <t>9.2019年深圳市政府性基金预算收支表</t>
    <phoneticPr fontId="17" type="noConversion"/>
  </si>
  <si>
    <t>5.2019年深圳市国有资本经营预算收支表</t>
    <phoneticPr fontId="17" type="noConversion"/>
  </si>
  <si>
    <t>1.2019年深圳市本级国有资本经营预算收支表</t>
    <phoneticPr fontId="17" type="noConversion"/>
  </si>
  <si>
    <t>2019年深圳市政府性基金预算收支表</t>
    <phoneticPr fontId="17" type="noConversion"/>
  </si>
  <si>
    <t>收入</t>
  </si>
  <si>
    <t>支出</t>
  </si>
  <si>
    <t>2018年     预计执行数</t>
    <phoneticPr fontId="17" type="noConversion"/>
  </si>
  <si>
    <t>2019年预算数</t>
    <phoneticPr fontId="17" type="noConversion"/>
  </si>
  <si>
    <t>增长</t>
    <phoneticPr fontId="17" type="noConversion"/>
  </si>
  <si>
    <t>八、商业服务业等支出</t>
  </si>
  <si>
    <t>十、债务付息支出</t>
    <phoneticPr fontId="17" type="noConversion"/>
  </si>
  <si>
    <t>十一、债务发行费用支出</t>
  </si>
  <si>
    <t>十四、污水处理费收入</t>
    <phoneticPr fontId="17" type="noConversion"/>
  </si>
  <si>
    <t>十七、专项债券对应项目专项收入</t>
    <phoneticPr fontId="17" type="noConversion"/>
  </si>
  <si>
    <t>十八、地方政府专项债务收入</t>
    <phoneticPr fontId="17" type="noConversion"/>
  </si>
  <si>
    <t>收入合计</t>
    <phoneticPr fontId="17" type="noConversion"/>
  </si>
  <si>
    <t>支出合计</t>
    <phoneticPr fontId="17" type="noConversion"/>
  </si>
  <si>
    <t>转移性收入</t>
    <phoneticPr fontId="17" type="noConversion"/>
  </si>
  <si>
    <t>转移性支出</t>
    <phoneticPr fontId="17" type="noConversion"/>
  </si>
  <si>
    <t xml:space="preserve">  政府性基金转移收入</t>
    <phoneticPr fontId="17" type="noConversion"/>
  </si>
  <si>
    <t xml:space="preserve">  政府性基金转移支付</t>
    <phoneticPr fontId="17" type="noConversion"/>
  </si>
  <si>
    <t xml:space="preserve">    政府性基金补助收入</t>
    <phoneticPr fontId="17" type="noConversion"/>
  </si>
  <si>
    <t xml:space="preserve">    政府性基金补助支出</t>
    <phoneticPr fontId="17" type="noConversion"/>
  </si>
  <si>
    <t xml:space="preserve">    政府性基金上解收入</t>
    <phoneticPr fontId="17" type="noConversion"/>
  </si>
  <si>
    <t xml:space="preserve">    政府性基金上解支出</t>
    <phoneticPr fontId="17" type="noConversion"/>
  </si>
  <si>
    <t xml:space="preserve">  上年结余收入</t>
    <phoneticPr fontId="17" type="noConversion"/>
  </si>
  <si>
    <t xml:space="preserve"> 调出资金</t>
    <phoneticPr fontId="17" type="noConversion"/>
  </si>
  <si>
    <t xml:space="preserve">  调入资金</t>
    <phoneticPr fontId="17" type="noConversion"/>
  </si>
  <si>
    <t xml:space="preserve"> 年终结余</t>
    <phoneticPr fontId="17" type="noConversion"/>
  </si>
  <si>
    <t xml:space="preserve">    其中：地方政府性基金调入专项收入</t>
    <phoneticPr fontId="17" type="noConversion"/>
  </si>
  <si>
    <t xml:space="preserve"> 地方政府专项债务还本支出</t>
    <phoneticPr fontId="17" type="noConversion"/>
  </si>
  <si>
    <t xml:space="preserve">  地方政府专项债务收入</t>
    <phoneticPr fontId="17" type="noConversion"/>
  </si>
  <si>
    <t xml:space="preserve"> 地方政府专项债务转贷支出</t>
    <phoneticPr fontId="17" type="noConversion"/>
  </si>
  <si>
    <t xml:space="preserve">  地方政府专项债务转贷收入</t>
    <phoneticPr fontId="17" type="noConversion"/>
  </si>
  <si>
    <t>收入总计</t>
    <phoneticPr fontId="17" type="noConversion"/>
  </si>
  <si>
    <t>支出总计</t>
    <phoneticPr fontId="17" type="noConversion"/>
  </si>
  <si>
    <t>增减%</t>
  </si>
  <si>
    <t>国有资本经营收入</t>
  </si>
  <si>
    <t>（一）利润收入</t>
  </si>
  <si>
    <t>（一）解决历史遗留问题及改革成本支出</t>
  </si>
  <si>
    <t>（二）股利、股息收入</t>
  </si>
  <si>
    <t>（二）国有企业资本金注入</t>
  </si>
  <si>
    <t>（三）产权转让收入</t>
  </si>
  <si>
    <t>（三）国有企业政策性补贴</t>
  </si>
  <si>
    <t>（四）清算收入</t>
  </si>
  <si>
    <t>（四）其他国有资本经营预算支出</t>
  </si>
  <si>
    <t>（五）其他国有资本经营收入</t>
  </si>
  <si>
    <t xml:space="preserve">   国有资本经营预算转移支付收入</t>
  </si>
  <si>
    <t>（一）国有资本经营预算转移支付</t>
  </si>
  <si>
    <t>（二）调出资金</t>
  </si>
  <si>
    <t>其他刚性</t>
  </si>
  <si>
    <t>2019年深圳市国有资本经营预算收支总表</t>
    <phoneticPr fontId="55" type="noConversion"/>
  </si>
  <si>
    <t>4.2019年深圳市本级国有资本经营预算补充表</t>
    <phoneticPr fontId="17" type="noConversion"/>
  </si>
  <si>
    <t>政府性基金预算 表九</t>
    <phoneticPr fontId="17" type="noConversion"/>
  </si>
  <si>
    <t>国有资本经营预算表  表四</t>
    <phoneticPr fontId="17" type="noConversion"/>
  </si>
  <si>
    <t>国有资本经营预算表  表五</t>
    <phoneticPr fontId="17" type="noConversion"/>
  </si>
  <si>
    <t>11.2019年深圳市政府性基金预算支出表</t>
    <phoneticPr fontId="17" type="noConversion"/>
  </si>
  <si>
    <t>政府性基金预算 表十</t>
    <phoneticPr fontId="17" type="noConversion"/>
  </si>
  <si>
    <t>10.2019年深圳市政府性基金预算收入表</t>
    <phoneticPr fontId="17" type="noConversion"/>
  </si>
  <si>
    <t>2019年深圳市政府性基金预算收入表</t>
    <phoneticPr fontId="17" type="noConversion"/>
  </si>
  <si>
    <t>政府性基金预算 表十一</t>
    <phoneticPr fontId="17" type="noConversion"/>
  </si>
  <si>
    <t>2019年深圳市政府性基金预算支出表</t>
    <phoneticPr fontId="17" type="noConversion"/>
  </si>
</sst>
</file>

<file path=xl/styles.xml><?xml version="1.0" encoding="utf-8"?>
<styleSheet xmlns="http://schemas.openxmlformats.org/spreadsheetml/2006/main">
  <numFmts count="17">
    <numFmt numFmtId="41" formatCode="_ * #,##0_ ;_ * \-#,##0_ ;_ * &quot;-&quot;_ ;_ @_ "/>
    <numFmt numFmtId="43" formatCode="_ * #,##0.00_ ;_ * \-#,##0.00_ ;_ * &quot;-&quot;??_ ;_ @_ "/>
    <numFmt numFmtId="176" formatCode="#,##0_ ;\-#,##0;;"/>
    <numFmt numFmtId="177" formatCode="#,##0_ "/>
    <numFmt numFmtId="178" formatCode="#,##0.00_ ;\-#,##0.00;;"/>
    <numFmt numFmtId="179" formatCode="#,##0.00_ "/>
    <numFmt numFmtId="180" formatCode="#,##0.00_ ;\-#,##0.00"/>
    <numFmt numFmtId="181" formatCode="0.0%"/>
    <numFmt numFmtId="182" formatCode="0_ "/>
    <numFmt numFmtId="183" formatCode="#,##0_);[Red]\(#,##0\)"/>
    <numFmt numFmtId="184" formatCode="_ * #,##0_ ;_ * \-#,##0_ ;_ * &quot;-&quot;??_ ;_ @_ "/>
    <numFmt numFmtId="185" formatCode="#,##0.0_ "/>
    <numFmt numFmtId="186" formatCode="#,##0;[Red]#,##0"/>
    <numFmt numFmtId="187" formatCode="_ * #,##0.0_ ;_ * \-#,##0.0_ ;_ * &quot;-&quot;??_ ;_ @_ "/>
    <numFmt numFmtId="188" formatCode="#,##0.0000_ "/>
    <numFmt numFmtId="189" formatCode="0.00_);[Red]\(0.00\)"/>
    <numFmt numFmtId="190" formatCode="0.0_ "/>
  </numFmts>
  <fonts count="59">
    <font>
      <sz val="12"/>
      <name val="宋体"/>
      <charset val="134"/>
    </font>
    <font>
      <sz val="11"/>
      <color indexed="8"/>
      <name val="宋体"/>
      <charset val="134"/>
    </font>
    <font>
      <sz val="11"/>
      <color indexed="8"/>
      <name val="宋体"/>
      <charset val="134"/>
    </font>
    <font>
      <sz val="12"/>
      <name val="黑体"/>
      <family val="3"/>
      <charset val="134"/>
    </font>
    <font>
      <sz val="16"/>
      <color indexed="8"/>
      <name val="黑体"/>
      <family val="3"/>
      <charset val="134"/>
    </font>
    <font>
      <sz val="12"/>
      <color indexed="8"/>
      <name val="宋体"/>
      <charset val="134"/>
    </font>
    <font>
      <b/>
      <sz val="12"/>
      <color indexed="8"/>
      <name val="宋体"/>
      <charset val="134"/>
    </font>
    <font>
      <b/>
      <sz val="17"/>
      <color indexed="8"/>
      <name val="华文中宋"/>
      <charset val="134"/>
    </font>
    <font>
      <b/>
      <sz val="16"/>
      <name val="黑体"/>
      <family val="3"/>
      <charset val="134"/>
    </font>
    <font>
      <sz val="10"/>
      <color indexed="8"/>
      <name val="宋体"/>
      <charset val="134"/>
    </font>
    <font>
      <sz val="10"/>
      <color indexed="9"/>
      <name val="宋体"/>
      <charset val="134"/>
    </font>
    <font>
      <b/>
      <sz val="11"/>
      <color indexed="8"/>
      <name val="宋体"/>
      <charset val="134"/>
    </font>
    <font>
      <sz val="10"/>
      <name val="宋体"/>
      <charset val="134"/>
    </font>
    <font>
      <sz val="12"/>
      <color indexed="8"/>
      <name val="Times New Roman"/>
      <family val="1"/>
    </font>
    <font>
      <sz val="11"/>
      <name val="宋体"/>
      <charset val="134"/>
    </font>
    <font>
      <sz val="16"/>
      <name val="黑体"/>
      <family val="3"/>
      <charset val="134"/>
    </font>
    <font>
      <b/>
      <sz val="12"/>
      <name val="Times New Roman"/>
      <family val="1"/>
    </font>
    <font>
      <sz val="9"/>
      <name val="宋体"/>
      <charset val="134"/>
    </font>
    <font>
      <b/>
      <sz val="11"/>
      <name val="宋体"/>
      <charset val="134"/>
    </font>
    <font>
      <sz val="10"/>
      <name val="仿宋_GB2312"/>
      <family val="3"/>
      <charset val="134"/>
    </font>
    <font>
      <sz val="12"/>
      <color indexed="8"/>
      <name val="Arial Narrow"/>
      <family val="2"/>
    </font>
    <font>
      <sz val="9"/>
      <color indexed="8"/>
      <name val="宋体"/>
      <charset val="134"/>
    </font>
    <font>
      <b/>
      <sz val="12"/>
      <name val="宋体"/>
      <charset val="134"/>
    </font>
    <font>
      <sz val="9"/>
      <name val="SimSun"/>
      <charset val="134"/>
    </font>
    <font>
      <sz val="14"/>
      <name val="宋体"/>
      <charset val="134"/>
    </font>
    <font>
      <b/>
      <sz val="14"/>
      <name val="宋体"/>
      <charset val="134"/>
    </font>
    <font>
      <sz val="11"/>
      <color indexed="10"/>
      <name val="宋体"/>
      <charset val="134"/>
    </font>
    <font>
      <sz val="11"/>
      <name val="新宋体"/>
      <family val="3"/>
      <charset val="134"/>
    </font>
    <font>
      <sz val="18"/>
      <color indexed="8"/>
      <name val="宋体"/>
      <charset val="134"/>
    </font>
    <font>
      <sz val="16"/>
      <name val="宋体"/>
      <charset val="134"/>
    </font>
    <font>
      <sz val="16"/>
      <color indexed="8"/>
      <name val="宋体"/>
      <charset val="134"/>
    </font>
    <font>
      <b/>
      <sz val="30"/>
      <color indexed="8"/>
      <name val="宋体"/>
      <charset val="134"/>
    </font>
    <font>
      <b/>
      <sz val="16"/>
      <color indexed="8"/>
      <name val="宋体"/>
      <charset val="134"/>
    </font>
    <font>
      <b/>
      <sz val="24"/>
      <color indexed="8"/>
      <name val="宋体"/>
      <charset val="134"/>
    </font>
    <font>
      <b/>
      <sz val="15"/>
      <color indexed="8"/>
      <name val="宋体"/>
      <charset val="134"/>
    </font>
    <font>
      <b/>
      <sz val="18"/>
      <color indexed="8"/>
      <name val="宋体"/>
      <charset val="134"/>
    </font>
    <font>
      <b/>
      <sz val="11"/>
      <color indexed="63"/>
      <name val="宋体"/>
      <charset val="134"/>
    </font>
    <font>
      <sz val="11"/>
      <color indexed="9"/>
      <name val="宋体"/>
      <charset val="134"/>
    </font>
    <font>
      <b/>
      <sz val="15"/>
      <color indexed="56"/>
      <name val="宋体"/>
      <charset val="134"/>
    </font>
    <font>
      <sz val="11"/>
      <color indexed="60"/>
      <name val="宋体"/>
      <charset val="134"/>
    </font>
    <font>
      <sz val="11"/>
      <color indexed="62"/>
      <name val="宋体"/>
      <charset val="134"/>
    </font>
    <font>
      <b/>
      <sz val="11"/>
      <color indexed="52"/>
      <name val="宋体"/>
      <charset val="134"/>
    </font>
    <font>
      <b/>
      <sz val="11"/>
      <color indexed="9"/>
      <name val="宋体"/>
      <charset val="134"/>
    </font>
    <font>
      <b/>
      <sz val="13"/>
      <color indexed="56"/>
      <name val="宋体"/>
      <charset val="134"/>
    </font>
    <font>
      <b/>
      <sz val="18"/>
      <color indexed="56"/>
      <name val="宋体"/>
      <charset val="134"/>
    </font>
    <font>
      <b/>
      <sz val="11"/>
      <color indexed="56"/>
      <name val="宋体"/>
      <charset val="134"/>
    </font>
    <font>
      <sz val="11"/>
      <color indexed="52"/>
      <name val="宋体"/>
      <charset val="134"/>
    </font>
    <font>
      <i/>
      <sz val="11"/>
      <color indexed="23"/>
      <name val="宋体"/>
      <charset val="134"/>
    </font>
    <font>
      <sz val="11"/>
      <color indexed="20"/>
      <name val="宋体"/>
      <charset val="134"/>
    </font>
    <font>
      <sz val="11"/>
      <color indexed="17"/>
      <name val="宋体"/>
      <charset val="134"/>
    </font>
    <font>
      <b/>
      <sz val="11"/>
      <name val="Times New Roman"/>
      <family val="1"/>
    </font>
    <font>
      <sz val="12"/>
      <name val="宋体"/>
      <charset val="134"/>
    </font>
    <font>
      <sz val="28"/>
      <name val="宋体"/>
      <charset val="134"/>
    </font>
    <font>
      <b/>
      <sz val="10"/>
      <name val="宋体"/>
      <charset val="134"/>
    </font>
    <font>
      <sz val="16"/>
      <name val="方正小标宋简体"/>
      <family val="4"/>
      <charset val="134"/>
    </font>
    <font>
      <sz val="9"/>
      <name val="宋体"/>
      <charset val="134"/>
    </font>
    <font>
      <sz val="11"/>
      <name val="宋体"/>
      <charset val="134"/>
      <scheme val="major"/>
    </font>
    <font>
      <sz val="10"/>
      <color theme="1"/>
      <name val="宋体"/>
      <charset val="134"/>
    </font>
    <font>
      <b/>
      <sz val="9"/>
      <color rgb="FF000000"/>
      <name val="仿宋"/>
      <family val="3"/>
      <charset val="134"/>
    </font>
  </fonts>
  <fills count="26">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81">
    <border>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64"/>
      </bottom>
      <diagonal/>
    </border>
    <border>
      <left style="thin">
        <color indexed="8"/>
      </left>
      <right style="thin">
        <color indexed="64"/>
      </right>
      <top style="thin">
        <color indexed="8"/>
      </top>
      <bottom style="thin">
        <color indexed="64"/>
      </bottom>
      <diagonal/>
    </border>
    <border>
      <left style="thin">
        <color indexed="64"/>
      </left>
      <right style="thin">
        <color indexed="8"/>
      </right>
      <top style="thin">
        <color indexed="64"/>
      </top>
      <bottom style="thin">
        <color indexed="64"/>
      </bottom>
      <diagonal/>
    </border>
    <border>
      <left style="thin">
        <color indexed="8"/>
      </left>
      <right style="thin">
        <color indexed="64"/>
      </right>
      <top style="thin">
        <color indexed="8"/>
      </top>
      <bottom style="thin">
        <color indexed="8"/>
      </bottom>
      <diagonal/>
    </border>
    <border>
      <left style="thin">
        <color indexed="64"/>
      </left>
      <right style="thin">
        <color indexed="64"/>
      </right>
      <top style="thin">
        <color indexed="64"/>
      </top>
      <bottom style="thin">
        <color indexed="8"/>
      </bottom>
      <diagonal/>
    </border>
    <border>
      <left style="thin">
        <color indexed="8"/>
      </left>
      <right style="thin">
        <color indexed="8"/>
      </right>
      <top style="thin">
        <color indexed="64"/>
      </top>
      <bottom style="thin">
        <color indexed="8"/>
      </bottom>
      <diagonal/>
    </border>
    <border>
      <left style="thin">
        <color indexed="8"/>
      </left>
      <right style="thin">
        <color indexed="64"/>
      </right>
      <top style="thin">
        <color indexed="64"/>
      </top>
      <bottom style="thin">
        <color indexed="8"/>
      </bottom>
      <diagonal/>
    </border>
    <border>
      <left style="thin">
        <color indexed="64"/>
      </left>
      <right style="thin">
        <color indexed="8"/>
      </right>
      <top style="thin">
        <color indexed="64"/>
      </top>
      <bottom style="thin">
        <color indexed="8"/>
      </bottom>
      <diagonal/>
    </border>
    <border>
      <left style="thin">
        <color indexed="8"/>
      </left>
      <right style="thin">
        <color indexed="8"/>
      </right>
      <top style="thin">
        <color indexed="64"/>
      </top>
      <bottom style="thin">
        <color indexed="64"/>
      </bottom>
      <diagonal/>
    </border>
    <border>
      <left/>
      <right/>
      <top style="thin">
        <color indexed="64"/>
      </top>
      <bottom/>
      <diagonal/>
    </border>
    <border>
      <left/>
      <right style="thin">
        <color indexed="8"/>
      </right>
      <top style="thin">
        <color indexed="8"/>
      </top>
      <bottom style="thin">
        <color indexed="64"/>
      </bottom>
      <diagonal/>
    </border>
    <border>
      <left/>
      <right style="thin">
        <color indexed="8"/>
      </right>
      <top style="thin">
        <color indexed="64"/>
      </top>
      <bottom style="thin">
        <color indexed="8"/>
      </bottom>
      <diagonal/>
    </border>
    <border>
      <left style="thin">
        <color indexed="8"/>
      </left>
      <right style="thin">
        <color indexed="8"/>
      </right>
      <top/>
      <bottom style="thin">
        <color indexed="64"/>
      </bottom>
      <diagonal/>
    </border>
    <border>
      <left style="thin">
        <color indexed="8"/>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8"/>
      </left>
      <right style="thin">
        <color indexed="64"/>
      </right>
      <top style="thin">
        <color indexed="64"/>
      </top>
      <bottom style="thin">
        <color indexed="64"/>
      </bottom>
      <diagonal/>
    </border>
    <border>
      <left style="thin">
        <color indexed="64"/>
      </left>
      <right style="thin">
        <color indexed="8"/>
      </right>
      <top style="thin">
        <color indexed="8"/>
      </top>
      <bottom style="thin">
        <color indexed="8"/>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double">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medium">
        <color indexed="64"/>
      </left>
      <right style="medium">
        <color indexed="64"/>
      </right>
      <top/>
      <bottom style="thin">
        <color indexed="64"/>
      </bottom>
      <diagonal/>
    </border>
    <border>
      <left/>
      <right/>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thin">
        <color indexed="64"/>
      </right>
      <top style="thin">
        <color indexed="64"/>
      </top>
      <bottom style="thin">
        <color indexed="64"/>
      </bottom>
      <diagonal/>
    </border>
    <border>
      <left/>
      <right style="thin">
        <color indexed="8"/>
      </right>
      <top/>
      <bottom style="thin">
        <color indexed="8"/>
      </bottom>
      <diagonal/>
    </border>
    <border>
      <left/>
      <right style="thin">
        <color indexed="8"/>
      </right>
      <top/>
      <bottom/>
      <diagonal/>
    </border>
    <border>
      <left style="thin">
        <color indexed="8"/>
      </left>
      <right style="thin">
        <color indexed="8"/>
      </right>
      <top/>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style="thin">
        <color indexed="64"/>
      </top>
      <bottom style="double">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diagonal/>
    </border>
  </borders>
  <cellStyleXfs count="136">
    <xf numFmtId="0" fontId="0" fillId="0" borderId="0"/>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7" fillId="12" borderId="0" applyNumberFormat="0" applyBorder="0" applyAlignment="0" applyProtection="0">
      <alignment vertical="center"/>
    </xf>
    <xf numFmtId="0" fontId="37" fillId="9" borderId="0" applyNumberFormat="0" applyBorder="0" applyAlignment="0" applyProtection="0">
      <alignment vertical="center"/>
    </xf>
    <xf numFmtId="0" fontId="37" fillId="10"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5" borderId="0" applyNumberFormat="0" applyBorder="0" applyAlignment="0" applyProtection="0">
      <alignment vertical="center"/>
    </xf>
    <xf numFmtId="0" fontId="37" fillId="12" borderId="0" applyNumberFormat="0" applyBorder="0" applyAlignment="0" applyProtection="0">
      <alignment vertical="center"/>
    </xf>
    <xf numFmtId="0" fontId="37" fillId="9" borderId="0" applyNumberFormat="0" applyBorder="0" applyAlignment="0" applyProtection="0">
      <alignment vertical="center"/>
    </xf>
    <xf numFmtId="0" fontId="37" fillId="10"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5" borderId="0" applyNumberFormat="0" applyBorder="0" applyAlignment="0" applyProtection="0">
      <alignment vertical="center"/>
    </xf>
    <xf numFmtId="9" fontId="51" fillId="0" borderId="0" applyFont="0" applyFill="0" applyBorder="0" applyAlignment="0" applyProtection="0"/>
    <xf numFmtId="9" fontId="51" fillId="0" borderId="0" applyFont="0" applyFill="0" applyBorder="0" applyAlignment="0" applyProtection="0">
      <alignment vertical="center"/>
    </xf>
    <xf numFmtId="9" fontId="51" fillId="0" borderId="0" applyFont="0" applyFill="0" applyBorder="0" applyAlignment="0" applyProtection="0">
      <alignment vertical="center"/>
    </xf>
    <xf numFmtId="9" fontId="51" fillId="0" borderId="0" applyFont="0" applyFill="0" applyBorder="0" applyAlignment="0" applyProtection="0">
      <alignment vertical="center"/>
    </xf>
    <xf numFmtId="9" fontId="51" fillId="0" borderId="0" applyFont="0" applyFill="0" applyBorder="0" applyAlignment="0" applyProtection="0">
      <alignment vertical="center"/>
    </xf>
    <xf numFmtId="0" fontId="38" fillId="0" borderId="1" applyNumberFormat="0" applyFill="0" applyAlignment="0" applyProtection="0">
      <alignment vertical="center"/>
    </xf>
    <xf numFmtId="0" fontId="43" fillId="0" borderId="2" applyNumberFormat="0" applyFill="0" applyAlignment="0" applyProtection="0">
      <alignment vertical="center"/>
    </xf>
    <xf numFmtId="0" fontId="45" fillId="0" borderId="3" applyNumberFormat="0" applyFill="0" applyAlignment="0" applyProtection="0">
      <alignment vertical="center"/>
    </xf>
    <xf numFmtId="0" fontId="45"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8" fillId="3" borderId="0" applyNumberFormat="0" applyBorder="0" applyAlignment="0" applyProtection="0">
      <alignment vertical="center"/>
    </xf>
    <xf numFmtId="0" fontId="2" fillId="0" borderId="0">
      <alignment vertical="center"/>
    </xf>
    <xf numFmtId="0" fontId="17" fillId="0" borderId="0"/>
    <xf numFmtId="0" fontId="17" fillId="0" borderId="0"/>
    <xf numFmtId="0" fontId="2" fillId="0" borderId="0">
      <alignment vertical="center"/>
    </xf>
    <xf numFmtId="0" fontId="51" fillId="0" borderId="0">
      <alignment vertical="center"/>
    </xf>
    <xf numFmtId="0" fontId="51" fillId="0" borderId="0"/>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alignment vertical="center"/>
    </xf>
    <xf numFmtId="0" fontId="51" fillId="0" borderId="0">
      <alignment vertical="center"/>
    </xf>
    <xf numFmtId="0" fontId="51" fillId="0" borderId="0"/>
    <xf numFmtId="0" fontId="51" fillId="0" borderId="0"/>
    <xf numFmtId="0" fontId="51" fillId="0" borderId="0"/>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51" fillId="0" borderId="0">
      <alignment vertical="center"/>
    </xf>
    <xf numFmtId="0" fontId="2" fillId="0" borderId="0">
      <alignment vertical="center"/>
    </xf>
    <xf numFmtId="0" fontId="51" fillId="0" borderId="0">
      <alignment vertical="center"/>
    </xf>
    <xf numFmtId="0" fontId="49" fillId="4" borderId="0" applyNumberFormat="0" applyBorder="0" applyAlignment="0" applyProtection="0">
      <alignment vertical="center"/>
    </xf>
    <xf numFmtId="0" fontId="11" fillId="0" borderId="4" applyNumberFormat="0" applyFill="0" applyAlignment="0" applyProtection="0">
      <alignment vertical="center"/>
    </xf>
    <xf numFmtId="0" fontId="41" fillId="16" borderId="5" applyNumberFormat="0" applyAlignment="0" applyProtection="0">
      <alignment vertical="center"/>
    </xf>
    <xf numFmtId="0" fontId="42" fillId="17" borderId="6" applyNumberFormat="0" applyAlignment="0" applyProtection="0">
      <alignment vertical="center"/>
    </xf>
    <xf numFmtId="0" fontId="47"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46" fillId="0" borderId="7" applyNumberFormat="0" applyFill="0" applyAlignment="0" applyProtection="0">
      <alignment vertical="center"/>
    </xf>
    <xf numFmtId="43" fontId="51" fillId="0" borderId="0" applyFont="0" applyFill="0" applyBorder="0" applyAlignment="0" applyProtection="0"/>
    <xf numFmtId="43" fontId="51" fillId="0" borderId="0" applyFont="0" applyFill="0" applyBorder="0" applyAlignment="0" applyProtection="0">
      <alignment vertical="center"/>
    </xf>
    <xf numFmtId="43" fontId="51" fillId="0" borderId="0" applyFont="0" applyFill="0" applyBorder="0" applyAlignment="0" applyProtection="0">
      <alignment vertical="center"/>
    </xf>
    <xf numFmtId="43" fontId="51" fillId="0" borderId="0" applyFont="0" applyFill="0" applyBorder="0" applyAlignment="0" applyProtection="0">
      <alignment vertical="center"/>
    </xf>
    <xf numFmtId="43" fontId="51" fillId="0" borderId="0" applyFont="0" applyFill="0" applyBorder="0" applyAlignment="0" applyProtection="0">
      <alignment vertical="center"/>
    </xf>
    <xf numFmtId="43" fontId="51" fillId="0" borderId="0" applyFont="0" applyFill="0" applyBorder="0" applyAlignment="0" applyProtection="0">
      <alignment vertical="center"/>
    </xf>
    <xf numFmtId="43" fontId="51" fillId="0" borderId="0" applyFont="0" applyFill="0" applyBorder="0" applyAlignment="0" applyProtection="0">
      <alignment vertical="center"/>
    </xf>
    <xf numFmtId="43" fontId="51" fillId="0" borderId="0" applyFont="0" applyFill="0" applyBorder="0" applyAlignment="0" applyProtection="0">
      <alignment vertical="center"/>
    </xf>
    <xf numFmtId="43" fontId="51" fillId="0" borderId="0" applyFont="0" applyFill="0" applyBorder="0" applyAlignment="0" applyProtection="0">
      <alignment vertical="center"/>
    </xf>
    <xf numFmtId="43" fontId="51" fillId="0" borderId="0" applyFont="0" applyFill="0" applyBorder="0" applyAlignment="0" applyProtection="0">
      <alignment vertical="center"/>
    </xf>
    <xf numFmtId="0" fontId="37" fillId="18" borderId="0" applyNumberFormat="0" applyBorder="0" applyAlignment="0" applyProtection="0">
      <alignment vertical="center"/>
    </xf>
    <xf numFmtId="0" fontId="37" fillId="19" borderId="0" applyNumberFormat="0" applyBorder="0" applyAlignment="0" applyProtection="0">
      <alignment vertical="center"/>
    </xf>
    <xf numFmtId="0" fontId="37" fillId="20"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21" borderId="0" applyNumberFormat="0" applyBorder="0" applyAlignment="0" applyProtection="0">
      <alignment vertical="center"/>
    </xf>
    <xf numFmtId="0" fontId="39" fillId="22" borderId="0" applyNumberFormat="0" applyBorder="0" applyAlignment="0" applyProtection="0">
      <alignment vertical="center"/>
    </xf>
    <xf numFmtId="0" fontId="36" fillId="16" borderId="8" applyNumberFormat="0" applyAlignment="0" applyProtection="0">
      <alignment vertical="center"/>
    </xf>
    <xf numFmtId="0" fontId="40" fillId="7" borderId="5" applyNumberFormat="0" applyAlignment="0" applyProtection="0">
      <alignment vertical="center"/>
    </xf>
    <xf numFmtId="0" fontId="37" fillId="18" borderId="0" applyNumberFormat="0" applyBorder="0" applyAlignment="0" applyProtection="0">
      <alignment vertical="center"/>
    </xf>
    <xf numFmtId="0" fontId="37" fillId="19" borderId="0" applyNumberFormat="0" applyBorder="0" applyAlignment="0" applyProtection="0">
      <alignment vertical="center"/>
    </xf>
    <xf numFmtId="0" fontId="37" fillId="20"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21" borderId="0" applyNumberFormat="0" applyBorder="0" applyAlignment="0" applyProtection="0">
      <alignment vertical="center"/>
    </xf>
    <xf numFmtId="0" fontId="51" fillId="23" borderId="9" applyNumberFormat="0" applyFont="0" applyAlignment="0" applyProtection="0">
      <alignment vertical="center"/>
    </xf>
  </cellStyleXfs>
  <cellXfs count="764">
    <xf numFmtId="0" fontId="0" fillId="0" borderId="0" xfId="0"/>
    <xf numFmtId="0" fontId="0" fillId="0" borderId="0" xfId="0" applyFill="1"/>
    <xf numFmtId="0" fontId="2" fillId="0" borderId="0" xfId="0" applyFont="1" applyFill="1" applyBorder="1"/>
    <xf numFmtId="0" fontId="3" fillId="0" borderId="0" xfId="0" applyFont="1"/>
    <xf numFmtId="0" fontId="5" fillId="24" borderId="0" xfId="0" applyNumberFormat="1" applyFont="1" applyFill="1" applyBorder="1" applyAlignment="1" applyProtection="1">
      <alignment vertical="center"/>
    </xf>
    <xf numFmtId="0" fontId="5" fillId="24" borderId="0" xfId="0" applyNumberFormat="1" applyFont="1" applyFill="1" applyBorder="1" applyAlignment="1" applyProtection="1">
      <alignment horizontal="center" vertical="center" wrapText="1"/>
    </xf>
    <xf numFmtId="0" fontId="5" fillId="24" borderId="0" xfId="0" applyNumberFormat="1" applyFont="1" applyFill="1" applyBorder="1" applyAlignment="1" applyProtection="1">
      <alignment vertical="center" wrapText="1"/>
    </xf>
    <xf numFmtId="0" fontId="5" fillId="24" borderId="0" xfId="0" applyNumberFormat="1" applyFont="1" applyFill="1" applyBorder="1" applyAlignment="1" applyProtection="1">
      <alignment horizontal="right" vertical="center"/>
    </xf>
    <xf numFmtId="0" fontId="5" fillId="24" borderId="10" xfId="0" applyNumberFormat="1" applyFont="1" applyFill="1" applyBorder="1" applyAlignment="1" applyProtection="1">
      <alignment horizontal="center" vertical="center" wrapText="1"/>
    </xf>
    <xf numFmtId="0" fontId="5" fillId="24" borderId="10" xfId="0" applyNumberFormat="1" applyFont="1" applyFill="1" applyBorder="1" applyAlignment="1" applyProtection="1">
      <alignment horizontal="center" vertical="center"/>
    </xf>
    <xf numFmtId="0" fontId="5" fillId="24" borderId="10" xfId="0" applyNumberFormat="1" applyFont="1" applyFill="1" applyBorder="1" applyAlignment="1" applyProtection="1">
      <alignment horizontal="left" vertical="center" wrapText="1"/>
    </xf>
    <xf numFmtId="176" fontId="5" fillId="0" borderId="10" xfId="0" applyNumberFormat="1" applyFont="1" applyFill="1" applyBorder="1" applyAlignment="1" applyProtection="1">
      <alignment horizontal="right" vertical="center"/>
    </xf>
    <xf numFmtId="177" fontId="5" fillId="0" borderId="10" xfId="0" applyNumberFormat="1" applyFont="1" applyFill="1" applyBorder="1" applyAlignment="1" applyProtection="1">
      <alignment horizontal="right" vertical="center"/>
    </xf>
    <xf numFmtId="0" fontId="5" fillId="0" borderId="10" xfId="0" applyNumberFormat="1" applyFont="1" applyFill="1" applyBorder="1" applyAlignment="1" applyProtection="1">
      <alignment horizontal="center" vertical="center"/>
    </xf>
    <xf numFmtId="0" fontId="6" fillId="24" borderId="0" xfId="0" applyNumberFormat="1" applyFont="1" applyFill="1" applyBorder="1" applyAlignment="1" applyProtection="1">
      <alignment horizontal="center" vertical="center"/>
    </xf>
    <xf numFmtId="0" fontId="5" fillId="24" borderId="10" xfId="0" applyNumberFormat="1" applyFont="1" applyFill="1" applyBorder="1" applyAlignment="1" applyProtection="1">
      <alignment vertical="center"/>
    </xf>
    <xf numFmtId="178" fontId="5" fillId="0" borderId="10" xfId="0" applyNumberFormat="1" applyFont="1" applyFill="1" applyBorder="1" applyAlignment="1" applyProtection="1">
      <alignment horizontal="right" vertical="center"/>
    </xf>
    <xf numFmtId="0" fontId="5" fillId="0" borderId="10" xfId="0" applyNumberFormat="1" applyFont="1" applyFill="1" applyBorder="1" applyAlignment="1" applyProtection="1">
      <alignment vertical="center"/>
    </xf>
    <xf numFmtId="178" fontId="0" fillId="0" borderId="10" xfId="0" applyNumberFormat="1" applyFont="1" applyFill="1" applyBorder="1" applyAlignment="1" applyProtection="1">
      <alignment horizontal="right" vertical="center"/>
    </xf>
    <xf numFmtId="0" fontId="5" fillId="24" borderId="10" xfId="0" applyNumberFormat="1" applyFont="1" applyFill="1" applyBorder="1" applyAlignment="1" applyProtection="1">
      <alignment horizontal="left" vertical="center"/>
    </xf>
    <xf numFmtId="0" fontId="5" fillId="24" borderId="0" xfId="0" applyNumberFormat="1" applyFont="1" applyFill="1" applyBorder="1" applyAlignment="1" applyProtection="1">
      <alignment horizontal="center" vertical="center"/>
    </xf>
    <xf numFmtId="0" fontId="7" fillId="24" borderId="0" xfId="0" applyNumberFormat="1" applyFont="1" applyFill="1" applyBorder="1" applyAlignment="1" applyProtection="1">
      <alignment horizontal="center" vertical="center"/>
    </xf>
    <xf numFmtId="178" fontId="5" fillId="0" borderId="11" xfId="0" applyNumberFormat="1" applyFont="1" applyFill="1" applyBorder="1" applyAlignment="1" applyProtection="1">
      <alignment horizontal="right" vertical="center"/>
    </xf>
    <xf numFmtId="0" fontId="0" fillId="0" borderId="0" xfId="0" applyAlignment="1">
      <alignment shrinkToFit="1"/>
    </xf>
    <xf numFmtId="0" fontId="5" fillId="24" borderId="12" xfId="0" applyNumberFormat="1" applyFont="1" applyFill="1" applyBorder="1" applyAlignment="1" applyProtection="1">
      <alignment vertical="center" shrinkToFit="1"/>
    </xf>
    <xf numFmtId="0" fontId="5" fillId="24" borderId="12" xfId="0" applyNumberFormat="1" applyFont="1" applyFill="1" applyBorder="1" applyAlignment="1" applyProtection="1">
      <alignment vertical="center"/>
    </xf>
    <xf numFmtId="0" fontId="5" fillId="24" borderId="12" xfId="0" applyNumberFormat="1" applyFont="1" applyFill="1" applyBorder="1" applyAlignment="1" applyProtection="1">
      <alignment horizontal="right" vertical="center"/>
    </xf>
    <xf numFmtId="0" fontId="5" fillId="24" borderId="11" xfId="0" applyNumberFormat="1" applyFont="1" applyFill="1" applyBorder="1" applyAlignment="1" applyProtection="1">
      <alignment horizontal="center" vertical="center" shrinkToFit="1"/>
    </xf>
    <xf numFmtId="0" fontId="5" fillId="24" borderId="11" xfId="0" applyNumberFormat="1" applyFont="1" applyFill="1" applyBorder="1" applyAlignment="1" applyProtection="1">
      <alignment horizontal="center" vertical="center"/>
    </xf>
    <xf numFmtId="0" fontId="5" fillId="24" borderId="13" xfId="0" applyNumberFormat="1" applyFont="1" applyFill="1" applyBorder="1" applyAlignment="1" applyProtection="1">
      <alignment horizontal="center" vertical="center"/>
    </xf>
    <xf numFmtId="179" fontId="5" fillId="24" borderId="11" xfId="0" applyNumberFormat="1" applyFont="1" applyFill="1" applyBorder="1" applyAlignment="1" applyProtection="1">
      <alignment horizontal="center" vertical="center"/>
    </xf>
    <xf numFmtId="0" fontId="5" fillId="24" borderId="11" xfId="0" applyNumberFormat="1" applyFont="1" applyFill="1" applyBorder="1" applyAlignment="1" applyProtection="1">
      <alignment vertical="center" shrinkToFit="1"/>
    </xf>
    <xf numFmtId="0" fontId="5" fillId="24" borderId="14" xfId="0" applyNumberFormat="1" applyFont="1" applyFill="1" applyBorder="1" applyAlignment="1" applyProtection="1">
      <alignment horizontal="center" vertical="center"/>
    </xf>
    <xf numFmtId="0" fontId="5" fillId="24" borderId="11" xfId="0" applyNumberFormat="1" applyFont="1" applyFill="1" applyBorder="1" applyAlignment="1" applyProtection="1">
      <alignment vertical="center"/>
    </xf>
    <xf numFmtId="176" fontId="5" fillId="0" borderId="11" xfId="0" applyNumberFormat="1" applyFont="1" applyFill="1" applyBorder="1" applyAlignment="1" applyProtection="1">
      <alignment horizontal="right" vertical="center"/>
    </xf>
    <xf numFmtId="177" fontId="5" fillId="0" borderId="11" xfId="0" applyNumberFormat="1" applyFont="1" applyFill="1" applyBorder="1" applyAlignment="1" applyProtection="1">
      <alignment horizontal="right" vertical="center"/>
    </xf>
    <xf numFmtId="179" fontId="5" fillId="0" borderId="11" xfId="0" applyNumberFormat="1" applyFont="1" applyFill="1" applyBorder="1" applyAlignment="1" applyProtection="1">
      <alignment horizontal="right" vertical="center"/>
    </xf>
    <xf numFmtId="0" fontId="5" fillId="24" borderId="15" xfId="0" applyNumberFormat="1" applyFont="1" applyFill="1" applyBorder="1" applyAlignment="1" applyProtection="1">
      <alignment vertical="center" shrinkToFit="1"/>
    </xf>
    <xf numFmtId="0" fontId="5" fillId="24" borderId="15" xfId="0" applyNumberFormat="1" applyFont="1" applyFill="1" applyBorder="1" applyAlignment="1" applyProtection="1">
      <alignment horizontal="center" vertical="center"/>
    </xf>
    <xf numFmtId="0" fontId="0" fillId="0" borderId="0" xfId="0" applyFill="1" applyAlignment="1">
      <alignment shrinkToFit="1"/>
    </xf>
    <xf numFmtId="0" fontId="5" fillId="0" borderId="12" xfId="0" applyNumberFormat="1" applyFont="1" applyFill="1" applyBorder="1" applyAlignment="1" applyProtection="1">
      <alignment vertical="center" shrinkToFit="1"/>
    </xf>
    <xf numFmtId="0" fontId="5" fillId="0" borderId="12" xfId="0" applyNumberFormat="1" applyFont="1" applyFill="1" applyBorder="1" applyAlignment="1" applyProtection="1">
      <alignment vertical="center"/>
    </xf>
    <xf numFmtId="0" fontId="5" fillId="0" borderId="12" xfId="0" applyNumberFormat="1" applyFont="1" applyFill="1" applyBorder="1" applyAlignment="1" applyProtection="1">
      <alignment horizontal="right" vertical="center"/>
    </xf>
    <xf numFmtId="0" fontId="5" fillId="0" borderId="11" xfId="0" applyNumberFormat="1" applyFont="1" applyFill="1" applyBorder="1" applyAlignment="1" applyProtection="1">
      <alignment horizontal="center" vertical="center" shrinkToFit="1"/>
    </xf>
    <xf numFmtId="0" fontId="5" fillId="0" borderId="11" xfId="0" applyNumberFormat="1" applyFont="1" applyFill="1" applyBorder="1" applyAlignment="1" applyProtection="1">
      <alignment horizontal="center" vertical="center"/>
    </xf>
    <xf numFmtId="0" fontId="5" fillId="0" borderId="11" xfId="0" applyNumberFormat="1" applyFont="1" applyFill="1" applyBorder="1" applyAlignment="1" applyProtection="1">
      <alignment vertical="center" shrinkToFit="1"/>
    </xf>
    <xf numFmtId="0" fontId="5" fillId="0" borderId="11" xfId="0" applyNumberFormat="1" applyFont="1" applyFill="1" applyBorder="1" applyAlignment="1" applyProtection="1">
      <alignment vertical="center"/>
    </xf>
    <xf numFmtId="178" fontId="5" fillId="0" borderId="11" xfId="0" applyNumberFormat="1" applyFont="1" applyFill="1" applyBorder="1" applyAlignment="1" applyProtection="1">
      <alignment horizontal="center" vertical="center"/>
    </xf>
    <xf numFmtId="0" fontId="5" fillId="0" borderId="15" xfId="0" applyNumberFormat="1" applyFont="1" applyFill="1" applyBorder="1" applyAlignment="1" applyProtection="1">
      <alignment horizontal="center" vertical="center"/>
    </xf>
    <xf numFmtId="178" fontId="5" fillId="0" borderId="15" xfId="0" applyNumberFormat="1" applyFont="1" applyFill="1" applyBorder="1" applyAlignment="1" applyProtection="1">
      <alignment horizontal="right" vertical="center"/>
    </xf>
    <xf numFmtId="0" fontId="5" fillId="0" borderId="16" xfId="0" applyNumberFormat="1" applyFont="1" applyFill="1" applyBorder="1" applyAlignment="1" applyProtection="1">
      <alignment vertical="center"/>
    </xf>
    <xf numFmtId="178" fontId="9" fillId="0" borderId="10" xfId="0" applyNumberFormat="1" applyFont="1" applyFill="1" applyBorder="1" applyAlignment="1" applyProtection="1">
      <alignment horizontal="right" vertical="center"/>
    </xf>
    <xf numFmtId="0" fontId="5" fillId="0" borderId="10" xfId="0" applyNumberFormat="1" applyFont="1" applyFill="1" applyBorder="1" applyAlignment="1" applyProtection="1">
      <alignment vertical="center" shrinkToFit="1"/>
    </xf>
    <xf numFmtId="0" fontId="5" fillId="0" borderId="17" xfId="0" applyNumberFormat="1" applyFont="1" applyFill="1" applyBorder="1" applyAlignment="1" applyProtection="1">
      <alignment horizontal="center" vertical="center"/>
    </xf>
    <xf numFmtId="177" fontId="5" fillId="0" borderId="18" xfId="0" applyNumberFormat="1" applyFont="1" applyFill="1" applyBorder="1" applyAlignment="1" applyProtection="1">
      <alignment horizontal="right" vertical="center"/>
    </xf>
    <xf numFmtId="178" fontId="9" fillId="0" borderId="19" xfId="0" applyNumberFormat="1" applyFont="1" applyFill="1" applyBorder="1" applyAlignment="1" applyProtection="1">
      <alignment horizontal="right" vertical="center"/>
    </xf>
    <xf numFmtId="178" fontId="5" fillId="0" borderId="15" xfId="0" applyNumberFormat="1" applyFont="1" applyFill="1" applyBorder="1" applyAlignment="1" applyProtection="1">
      <alignment horizontal="center" vertical="center"/>
    </xf>
    <xf numFmtId="178" fontId="5" fillId="0" borderId="16" xfId="0" applyNumberFormat="1" applyFont="1" applyFill="1" applyBorder="1" applyAlignment="1" applyProtection="1">
      <alignment horizontal="center" vertical="center"/>
    </xf>
    <xf numFmtId="0" fontId="9" fillId="0" borderId="10" xfId="0" applyNumberFormat="1" applyFont="1" applyFill="1" applyBorder="1" applyAlignment="1" applyProtection="1">
      <alignment horizontal="center" vertical="center"/>
    </xf>
    <xf numFmtId="178" fontId="9" fillId="0" borderId="10" xfId="0" applyNumberFormat="1" applyFont="1" applyFill="1" applyBorder="1" applyAlignment="1" applyProtection="1">
      <alignment horizontal="center" vertical="center"/>
    </xf>
    <xf numFmtId="178" fontId="10" fillId="0" borderId="10" xfId="0" applyNumberFormat="1" applyFont="1" applyFill="1" applyBorder="1" applyAlignment="1" applyProtection="1">
      <alignment horizontal="right" vertical="center"/>
    </xf>
    <xf numFmtId="0" fontId="5" fillId="0" borderId="20" xfId="0" applyNumberFormat="1" applyFont="1" applyFill="1" applyBorder="1" applyAlignment="1" applyProtection="1">
      <alignment vertical="center" shrinkToFit="1"/>
    </xf>
    <xf numFmtId="0" fontId="5" fillId="0" borderId="21" xfId="0" applyNumberFormat="1" applyFont="1" applyFill="1" applyBorder="1" applyAlignment="1" applyProtection="1">
      <alignment horizontal="center" vertical="center"/>
    </xf>
    <xf numFmtId="178" fontId="10" fillId="0" borderId="19" xfId="0" applyNumberFormat="1" applyFont="1" applyFill="1" applyBorder="1" applyAlignment="1" applyProtection="1">
      <alignment horizontal="right" vertical="center"/>
    </xf>
    <xf numFmtId="0" fontId="5" fillId="0" borderId="22" xfId="0" applyNumberFormat="1" applyFont="1" applyFill="1" applyBorder="1" applyAlignment="1" applyProtection="1">
      <alignment horizontal="center" vertical="center"/>
    </xf>
    <xf numFmtId="178" fontId="5" fillId="0" borderId="20" xfId="0" applyNumberFormat="1" applyFont="1" applyFill="1" applyBorder="1" applyAlignment="1" applyProtection="1">
      <alignment horizontal="center" vertical="center"/>
    </xf>
    <xf numFmtId="0" fontId="5" fillId="0" borderId="20" xfId="0" applyNumberFormat="1" applyFont="1" applyFill="1" applyBorder="1" applyAlignment="1" applyProtection="1">
      <alignment vertical="center"/>
    </xf>
    <xf numFmtId="0" fontId="5" fillId="0" borderId="15" xfId="0" applyNumberFormat="1" applyFont="1" applyFill="1" applyBorder="1" applyAlignment="1" applyProtection="1">
      <alignment vertical="center" shrinkToFit="1"/>
    </xf>
    <xf numFmtId="0" fontId="5" fillId="0" borderId="15" xfId="0" applyNumberFormat="1" applyFont="1" applyFill="1" applyBorder="1" applyAlignment="1" applyProtection="1">
      <alignment vertical="center"/>
    </xf>
    <xf numFmtId="178" fontId="9" fillId="0" borderId="19" xfId="0" applyNumberFormat="1" applyFont="1" applyFill="1" applyBorder="1" applyAlignment="1" applyProtection="1">
      <alignment horizontal="center" vertical="center"/>
    </xf>
    <xf numFmtId="178" fontId="5" fillId="0" borderId="18" xfId="0" applyNumberFormat="1" applyFont="1" applyFill="1" applyBorder="1" applyAlignment="1" applyProtection="1">
      <alignment horizontal="right" vertical="center"/>
    </xf>
    <xf numFmtId="178" fontId="5" fillId="0" borderId="16" xfId="0" applyNumberFormat="1" applyFont="1" applyFill="1" applyBorder="1" applyAlignment="1" applyProtection="1">
      <alignment horizontal="right" vertical="center"/>
    </xf>
    <xf numFmtId="0" fontId="5" fillId="0" borderId="0" xfId="0" applyNumberFormat="1" applyFont="1" applyFill="1" applyBorder="1" applyAlignment="1" applyProtection="1">
      <alignment vertical="center" shrinkToFit="1"/>
    </xf>
    <xf numFmtId="0" fontId="5"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right" vertical="center"/>
    </xf>
    <xf numFmtId="0" fontId="5" fillId="0" borderId="12" xfId="0" applyNumberFormat="1" applyFont="1" applyFill="1" applyBorder="1" applyAlignment="1" applyProtection="1">
      <alignment horizontal="center" vertical="center" wrapText="1"/>
    </xf>
    <xf numFmtId="0" fontId="5" fillId="0" borderId="12" xfId="0" applyNumberFormat="1" applyFont="1" applyFill="1" applyBorder="1" applyAlignment="1" applyProtection="1">
      <alignment vertical="center" wrapText="1"/>
    </xf>
    <xf numFmtId="0" fontId="5" fillId="0" borderId="11" xfId="0" applyNumberFormat="1" applyFont="1" applyFill="1" applyBorder="1" applyAlignment="1" applyProtection="1">
      <alignment horizontal="center" vertical="center" wrapText="1"/>
    </xf>
    <xf numFmtId="0" fontId="5" fillId="0" borderId="11" xfId="0" applyNumberFormat="1" applyFont="1" applyFill="1" applyBorder="1" applyAlignment="1" applyProtection="1">
      <alignment horizontal="left" vertical="center" wrapText="1"/>
    </xf>
    <xf numFmtId="0" fontId="5" fillId="0" borderId="11" xfId="0" applyNumberFormat="1" applyFont="1" applyFill="1" applyBorder="1" applyAlignment="1" applyProtection="1">
      <alignment horizontal="left" vertical="center" shrinkToFit="1"/>
    </xf>
    <xf numFmtId="0" fontId="5" fillId="0" borderId="23" xfId="0" applyNumberFormat="1" applyFont="1" applyFill="1" applyBorder="1" applyAlignment="1" applyProtection="1">
      <alignment horizontal="center" vertical="center"/>
    </xf>
    <xf numFmtId="0" fontId="5" fillId="0" borderId="18" xfId="0" applyNumberFormat="1" applyFont="1" applyFill="1" applyBorder="1" applyAlignment="1" applyProtection="1">
      <alignment horizontal="center" vertical="center"/>
    </xf>
    <xf numFmtId="0" fontId="5" fillId="0" borderId="18" xfId="0" applyNumberFormat="1" applyFont="1" applyFill="1" applyBorder="1" applyAlignment="1" applyProtection="1">
      <alignment horizontal="left" vertical="center" shrinkToFit="1"/>
    </xf>
    <xf numFmtId="0" fontId="5" fillId="0" borderId="10" xfId="0" applyNumberFormat="1" applyFont="1" applyFill="1" applyBorder="1" applyAlignment="1" applyProtection="1">
      <alignment horizontal="center" vertical="center" wrapText="1"/>
    </xf>
    <xf numFmtId="0" fontId="5" fillId="0" borderId="18" xfId="0" applyNumberFormat="1" applyFont="1" applyFill="1" applyBorder="1" applyAlignment="1" applyProtection="1">
      <alignment horizontal="center" vertical="center" wrapText="1"/>
    </xf>
    <xf numFmtId="177" fontId="5" fillId="0" borderId="17" xfId="0" applyNumberFormat="1" applyFont="1" applyFill="1" applyBorder="1" applyAlignment="1" applyProtection="1">
      <alignment horizontal="right" vertical="center"/>
    </xf>
    <xf numFmtId="0" fontId="5" fillId="0" borderId="16" xfId="0" applyNumberFormat="1" applyFont="1" applyFill="1" applyBorder="1" applyAlignment="1" applyProtection="1">
      <alignment horizontal="center" vertical="center" wrapText="1"/>
    </xf>
    <xf numFmtId="0" fontId="5" fillId="0" borderId="21" xfId="0" applyNumberFormat="1" applyFont="1" applyFill="1" applyBorder="1" applyAlignment="1" applyProtection="1">
      <alignment horizontal="center" vertical="center" wrapText="1"/>
    </xf>
    <xf numFmtId="0" fontId="5" fillId="0" borderId="16" xfId="0" applyNumberFormat="1" applyFont="1" applyFill="1" applyBorder="1" applyAlignment="1" applyProtection="1">
      <alignment horizontal="left" vertical="center" shrinkToFit="1"/>
    </xf>
    <xf numFmtId="177" fontId="5" fillId="0" borderId="19" xfId="0" applyNumberFormat="1" applyFont="1" applyFill="1" applyBorder="1" applyAlignment="1" applyProtection="1">
      <alignment horizontal="right" vertical="center"/>
    </xf>
    <xf numFmtId="0" fontId="5" fillId="0" borderId="10" xfId="0" applyNumberFormat="1" applyFont="1" applyFill="1" applyBorder="1" applyAlignment="1" applyProtection="1">
      <alignment horizontal="left" vertical="center" shrinkToFit="1"/>
    </xf>
    <xf numFmtId="178" fontId="0" fillId="0" borderId="10" xfId="0" applyNumberFormat="1" applyFont="1" applyFill="1" applyBorder="1" applyAlignment="1" applyProtection="1">
      <alignment horizontal="center" vertical="center"/>
    </xf>
    <xf numFmtId="0" fontId="5" fillId="0" borderId="21" xfId="0" applyNumberFormat="1" applyFont="1" applyFill="1" applyBorder="1" applyAlignment="1" applyProtection="1">
      <alignment horizontal="left" vertical="center" shrinkToFit="1"/>
    </xf>
    <xf numFmtId="178" fontId="5" fillId="0" borderId="17" xfId="0" applyNumberFormat="1" applyFont="1" applyFill="1" applyBorder="1" applyAlignment="1" applyProtection="1">
      <alignment horizontal="right" vertical="center"/>
    </xf>
    <xf numFmtId="178" fontId="5" fillId="0" borderId="10" xfId="0" applyNumberFormat="1" applyFont="1" applyFill="1" applyBorder="1" applyAlignment="1" applyProtection="1">
      <alignment horizontal="center" vertical="center"/>
    </xf>
    <xf numFmtId="178" fontId="5" fillId="0" borderId="17" xfId="0" applyNumberFormat="1" applyFont="1" applyFill="1" applyBorder="1" applyAlignment="1" applyProtection="1">
      <alignment horizontal="center" vertical="center"/>
    </xf>
    <xf numFmtId="0" fontId="5" fillId="0" borderId="16" xfId="0" applyNumberFormat="1" applyFont="1" applyFill="1" applyBorder="1" applyAlignment="1" applyProtection="1">
      <alignment horizontal="center" vertical="center"/>
    </xf>
    <xf numFmtId="0" fontId="5" fillId="0" borderId="15" xfId="0" applyNumberFormat="1" applyFont="1" applyFill="1" applyBorder="1" applyAlignment="1" applyProtection="1">
      <alignment horizontal="left" vertical="center" wrapText="1"/>
    </xf>
    <xf numFmtId="0" fontId="5" fillId="0" borderId="17" xfId="0" applyNumberFormat="1" applyFont="1" applyFill="1" applyBorder="1" applyAlignment="1" applyProtection="1">
      <alignment vertical="center"/>
    </xf>
    <xf numFmtId="0" fontId="5" fillId="0" borderId="10" xfId="0" applyNumberFormat="1" applyFont="1" applyFill="1" applyBorder="1" applyAlignment="1" applyProtection="1">
      <alignment horizontal="center" vertical="center" shrinkToFit="1"/>
    </xf>
    <xf numFmtId="0" fontId="5" fillId="0" borderId="24" xfId="0" applyNumberFormat="1" applyFont="1" applyFill="1" applyBorder="1" applyAlignment="1" applyProtection="1">
      <alignment vertical="center"/>
    </xf>
    <xf numFmtId="0" fontId="5" fillId="0" borderId="24" xfId="0" applyNumberFormat="1" applyFont="1" applyFill="1" applyBorder="1" applyAlignment="1" applyProtection="1">
      <alignment vertical="center" shrinkToFit="1"/>
    </xf>
    <xf numFmtId="0" fontId="5" fillId="0" borderId="24" xfId="0" applyNumberFormat="1" applyFont="1" applyFill="1" applyBorder="1" applyAlignment="1" applyProtection="1">
      <alignment horizontal="right" vertical="center"/>
    </xf>
    <xf numFmtId="0" fontId="5" fillId="0" borderId="0" xfId="0" applyNumberFormat="1" applyFont="1" applyFill="1" applyBorder="1" applyAlignment="1" applyProtection="1">
      <alignment horizontal="center" vertical="center"/>
    </xf>
    <xf numFmtId="179" fontId="5" fillId="0" borderId="11" xfId="0" applyNumberFormat="1" applyFont="1" applyFill="1" applyBorder="1" applyAlignment="1" applyProtection="1">
      <alignment horizontal="center" vertical="center"/>
    </xf>
    <xf numFmtId="0" fontId="5" fillId="0" borderId="13" xfId="0" applyNumberFormat="1" applyFont="1" applyFill="1" applyBorder="1" applyAlignment="1" applyProtection="1">
      <alignment vertical="center"/>
    </xf>
    <xf numFmtId="179" fontId="5" fillId="0" borderId="13" xfId="0" applyNumberFormat="1" applyFont="1" applyFill="1" applyBorder="1" applyAlignment="1" applyProtection="1">
      <alignment horizontal="right" vertical="center"/>
    </xf>
    <xf numFmtId="0" fontId="5" fillId="0" borderId="13" xfId="0" applyNumberFormat="1" applyFont="1" applyFill="1" applyBorder="1" applyAlignment="1" applyProtection="1">
      <alignment horizontal="center" vertical="center"/>
    </xf>
    <xf numFmtId="0" fontId="5" fillId="0" borderId="13" xfId="0" applyNumberFormat="1" applyFont="1" applyFill="1" applyBorder="1" applyAlignment="1" applyProtection="1">
      <alignment vertical="center" wrapText="1"/>
    </xf>
    <xf numFmtId="0" fontId="5" fillId="0" borderId="25" xfId="0" applyNumberFormat="1" applyFont="1" applyFill="1" applyBorder="1" applyAlignment="1" applyProtection="1">
      <alignment vertical="center"/>
    </xf>
    <xf numFmtId="0" fontId="5" fillId="0" borderId="26" xfId="0" applyNumberFormat="1" applyFont="1" applyFill="1" applyBorder="1" applyAlignment="1" applyProtection="1">
      <alignment vertical="center"/>
    </xf>
    <xf numFmtId="178" fontId="5" fillId="0" borderId="20" xfId="0" applyNumberFormat="1" applyFont="1" applyFill="1" applyBorder="1" applyAlignment="1" applyProtection="1">
      <alignment horizontal="right" vertical="center"/>
    </xf>
    <xf numFmtId="178" fontId="5" fillId="0" borderId="13" xfId="0" applyNumberFormat="1" applyFont="1" applyFill="1" applyBorder="1" applyAlignment="1" applyProtection="1">
      <alignment horizontal="right" vertical="center"/>
    </xf>
    <xf numFmtId="178" fontId="9" fillId="0" borderId="22" xfId="0" applyNumberFormat="1" applyFont="1" applyFill="1" applyBorder="1" applyAlignment="1" applyProtection="1">
      <alignment horizontal="center" vertical="center"/>
    </xf>
    <xf numFmtId="0" fontId="6" fillId="0" borderId="0" xfId="0" applyNumberFormat="1" applyFont="1" applyFill="1" applyBorder="1" applyAlignment="1" applyProtection="1">
      <alignment horizontal="center" vertical="center"/>
    </xf>
    <xf numFmtId="0" fontId="9" fillId="0" borderId="19" xfId="0" applyNumberFormat="1" applyFont="1" applyFill="1" applyBorder="1" applyAlignment="1" applyProtection="1">
      <alignment horizontal="center" vertical="center"/>
    </xf>
    <xf numFmtId="177" fontId="0" fillId="0" borderId="0" xfId="0" applyNumberFormat="1" applyFill="1"/>
    <xf numFmtId="0" fontId="11" fillId="0" borderId="0" xfId="0" applyNumberFormat="1" applyFont="1" applyFill="1" applyBorder="1" applyAlignment="1" applyProtection="1">
      <alignment horizontal="center" vertical="center"/>
    </xf>
    <xf numFmtId="177" fontId="2" fillId="0" borderId="0" xfId="0" applyNumberFormat="1" applyFont="1" applyFill="1" applyBorder="1" applyAlignment="1" applyProtection="1"/>
    <xf numFmtId="177" fontId="11" fillId="0" borderId="0" xfId="0" applyNumberFormat="1" applyFont="1" applyFill="1" applyBorder="1" applyAlignment="1" applyProtection="1">
      <alignment horizontal="center" vertical="center"/>
    </xf>
    <xf numFmtId="0" fontId="2" fillId="0" borderId="12" xfId="0" applyNumberFormat="1" applyFont="1" applyFill="1" applyBorder="1" applyAlignment="1" applyProtection="1">
      <alignment vertical="center"/>
    </xf>
    <xf numFmtId="177" fontId="2" fillId="0" borderId="12" xfId="0" applyNumberFormat="1" applyFont="1" applyFill="1" applyBorder="1" applyAlignment="1" applyProtection="1">
      <alignment vertical="center"/>
    </xf>
    <xf numFmtId="177" fontId="2" fillId="0" borderId="12" xfId="0" applyNumberFormat="1" applyFont="1" applyFill="1" applyBorder="1" applyAlignment="1" applyProtection="1"/>
    <xf numFmtId="177" fontId="2" fillId="0" borderId="12" xfId="0" applyNumberFormat="1" applyFont="1" applyFill="1" applyBorder="1" applyAlignment="1" applyProtection="1">
      <alignment horizontal="right" vertical="center"/>
    </xf>
    <xf numFmtId="177" fontId="5" fillId="0" borderId="11" xfId="0" applyNumberFormat="1" applyFont="1" applyFill="1" applyBorder="1" applyAlignment="1" applyProtection="1">
      <alignment horizontal="center" vertical="center"/>
    </xf>
    <xf numFmtId="177" fontId="5" fillId="0" borderId="11" xfId="0" applyNumberFormat="1" applyFont="1" applyFill="1" applyBorder="1" applyAlignment="1" applyProtection="1">
      <alignment horizontal="center" vertical="center" wrapText="1"/>
    </xf>
    <xf numFmtId="179" fontId="5" fillId="0" borderId="11" xfId="0" applyNumberFormat="1" applyFont="1" applyFill="1" applyBorder="1" applyAlignment="1" applyProtection="1">
      <alignment horizontal="center" vertical="center" wrapText="1"/>
    </xf>
    <xf numFmtId="177" fontId="5" fillId="0" borderId="15" xfId="0" applyNumberFormat="1" applyFont="1" applyFill="1" applyBorder="1" applyAlignment="1" applyProtection="1">
      <alignment horizontal="right" vertical="center"/>
    </xf>
    <xf numFmtId="179" fontId="5" fillId="0" borderId="15" xfId="0" applyNumberFormat="1" applyFont="1" applyFill="1" applyBorder="1" applyAlignment="1" applyProtection="1">
      <alignment horizontal="right" vertical="center"/>
    </xf>
    <xf numFmtId="0" fontId="5" fillId="0" borderId="24" xfId="0" applyNumberFormat="1" applyFont="1" applyFill="1" applyBorder="1" applyAlignment="1" applyProtection="1">
      <alignment horizontal="center" vertical="center"/>
    </xf>
    <xf numFmtId="177" fontId="5" fillId="0" borderId="24" xfId="0" applyNumberFormat="1" applyFont="1" applyFill="1" applyBorder="1" applyAlignment="1" applyProtection="1"/>
    <xf numFmtId="177" fontId="5" fillId="0" borderId="24" xfId="0" applyNumberFormat="1" applyFont="1" applyFill="1" applyBorder="1" applyAlignment="1" applyProtection="1">
      <alignment horizontal="right" vertical="center"/>
    </xf>
    <xf numFmtId="0" fontId="5" fillId="0" borderId="12" xfId="0" applyNumberFormat="1" applyFont="1" applyFill="1" applyBorder="1" applyAlignment="1" applyProtection="1">
      <alignment horizontal="right"/>
    </xf>
    <xf numFmtId="0" fontId="5" fillId="0" borderId="27" xfId="0" applyNumberFormat="1" applyFont="1" applyFill="1" applyBorder="1" applyAlignment="1" applyProtection="1">
      <alignment vertical="center"/>
    </xf>
    <xf numFmtId="178" fontId="5" fillId="0" borderId="27" xfId="0" applyNumberFormat="1" applyFont="1" applyFill="1" applyBorder="1" applyAlignment="1" applyProtection="1">
      <alignment horizontal="right" vertical="center"/>
    </xf>
    <xf numFmtId="178" fontId="5" fillId="0" borderId="28" xfId="0" applyNumberFormat="1" applyFont="1" applyFill="1" applyBorder="1" applyAlignment="1" applyProtection="1">
      <alignment horizontal="right" vertical="center"/>
    </xf>
    <xf numFmtId="178" fontId="5" fillId="0" borderId="14" xfId="0" applyNumberFormat="1" applyFont="1" applyFill="1" applyBorder="1" applyAlignment="1" applyProtection="1">
      <alignment horizontal="right" vertical="center"/>
    </xf>
    <xf numFmtId="0" fontId="5" fillId="0" borderId="0" xfId="0" applyNumberFormat="1" applyFont="1" applyFill="1" applyBorder="1" applyAlignment="1" applyProtection="1"/>
    <xf numFmtId="0" fontId="7" fillId="0" borderId="0" xfId="0" applyNumberFormat="1" applyFont="1" applyFill="1" applyBorder="1" applyAlignment="1" applyProtection="1">
      <alignment horizontal="center" vertical="center"/>
    </xf>
    <xf numFmtId="0" fontId="5" fillId="0" borderId="29" xfId="0" applyNumberFormat="1" applyFont="1" applyFill="1" applyBorder="1" applyAlignment="1" applyProtection="1">
      <alignment horizontal="center" vertical="center"/>
    </xf>
    <xf numFmtId="0" fontId="5" fillId="0" borderId="10" xfId="0" applyNumberFormat="1" applyFont="1" applyFill="1" applyBorder="1" applyAlignment="1" applyProtection="1">
      <alignment horizontal="left" vertical="center"/>
    </xf>
    <xf numFmtId="178" fontId="5" fillId="0" borderId="22" xfId="0" applyNumberFormat="1" applyFont="1" applyFill="1" applyBorder="1" applyAlignment="1" applyProtection="1">
      <alignment horizontal="right" vertical="center"/>
    </xf>
    <xf numFmtId="180" fontId="5" fillId="0" borderId="10" xfId="0" applyNumberFormat="1" applyFont="1" applyFill="1" applyBorder="1" applyAlignment="1" applyProtection="1">
      <alignment horizontal="right" vertical="center"/>
    </xf>
    <xf numFmtId="180" fontId="5" fillId="0" borderId="19" xfId="0" applyNumberFormat="1" applyFont="1" applyFill="1" applyBorder="1" applyAlignment="1" applyProtection="1">
      <alignment horizontal="right" vertical="center"/>
    </xf>
    <xf numFmtId="178" fontId="5" fillId="0" borderId="30" xfId="0" applyNumberFormat="1" applyFont="1" applyFill="1" applyBorder="1" applyAlignment="1" applyProtection="1">
      <alignment horizontal="right" vertical="center"/>
    </xf>
    <xf numFmtId="178" fontId="5" fillId="0" borderId="31" xfId="0" applyNumberFormat="1" applyFont="1" applyFill="1" applyBorder="1" applyAlignment="1" applyProtection="1">
      <alignment horizontal="right" vertical="center"/>
    </xf>
    <xf numFmtId="180" fontId="5" fillId="0" borderId="10" xfId="0" applyNumberFormat="1" applyFont="1" applyFill="1" applyBorder="1" applyAlignment="1" applyProtection="1">
      <alignment horizontal="center" vertical="center"/>
    </xf>
    <xf numFmtId="178" fontId="5" fillId="0" borderId="21" xfId="0" applyNumberFormat="1" applyFont="1" applyFill="1" applyBorder="1" applyAlignment="1" applyProtection="1">
      <alignment horizontal="right" vertical="center"/>
    </xf>
    <xf numFmtId="0" fontId="5" fillId="24" borderId="24" xfId="0" applyNumberFormat="1" applyFont="1" applyFill="1" applyBorder="1" applyAlignment="1" applyProtection="1">
      <alignment horizontal="right" vertical="center"/>
    </xf>
    <xf numFmtId="0" fontId="5" fillId="0" borderId="0" xfId="0" applyFont="1"/>
    <xf numFmtId="0" fontId="2" fillId="0" borderId="0" xfId="0" applyFont="1"/>
    <xf numFmtId="178" fontId="5" fillId="24" borderId="23" xfId="0" applyNumberFormat="1" applyFont="1" applyFill="1" applyBorder="1" applyAlignment="1" applyProtection="1">
      <alignment horizontal="right" vertical="center"/>
    </xf>
    <xf numFmtId="0" fontId="5" fillId="24" borderId="10" xfId="0" applyNumberFormat="1" applyFont="1" applyFill="1" applyBorder="1" applyAlignment="1" applyProtection="1">
      <alignment vertical="center" shrinkToFit="1"/>
    </xf>
    <xf numFmtId="178" fontId="5" fillId="24" borderId="20" xfId="0" applyNumberFormat="1" applyFont="1" applyFill="1" applyBorder="1" applyAlignment="1" applyProtection="1">
      <alignment horizontal="right" vertical="center"/>
    </xf>
    <xf numFmtId="178" fontId="5" fillId="0" borderId="20" xfId="0" applyNumberFormat="1" applyFont="1" applyFill="1" applyBorder="1" applyAlignment="1" applyProtection="1">
      <alignment vertical="center"/>
    </xf>
    <xf numFmtId="178" fontId="5" fillId="24" borderId="14" xfId="0" applyNumberFormat="1" applyFont="1" applyFill="1" applyBorder="1" applyAlignment="1" applyProtection="1">
      <alignment horizontal="right" vertical="center"/>
    </xf>
    <xf numFmtId="178" fontId="5" fillId="24" borderId="15" xfId="0" applyNumberFormat="1" applyFont="1" applyFill="1" applyBorder="1" applyAlignment="1" applyProtection="1">
      <alignment horizontal="right" vertical="center"/>
    </xf>
    <xf numFmtId="178" fontId="5" fillId="24" borderId="11" xfId="0" applyNumberFormat="1" applyFont="1" applyFill="1" applyBorder="1" applyAlignment="1" applyProtection="1">
      <alignment horizontal="right" vertical="center"/>
    </xf>
    <xf numFmtId="178" fontId="5" fillId="24" borderId="18" xfId="0" applyNumberFormat="1" applyFont="1" applyFill="1" applyBorder="1" applyAlignment="1" applyProtection="1">
      <alignment horizontal="right" vertical="center"/>
    </xf>
    <xf numFmtId="0" fontId="5" fillId="0" borderId="10" xfId="0" applyFont="1" applyBorder="1" applyAlignment="1">
      <alignment horizontal="center" vertical="center"/>
    </xf>
    <xf numFmtId="0" fontId="5" fillId="0" borderId="10" xfId="0" applyFont="1" applyFill="1" applyBorder="1" applyAlignment="1">
      <alignment horizontal="center" vertical="center"/>
    </xf>
    <xf numFmtId="0" fontId="5" fillId="0" borderId="10" xfId="0" applyFont="1" applyBorder="1" applyAlignment="1">
      <alignment horizontal="left" vertical="center"/>
    </xf>
    <xf numFmtId="178" fontId="13" fillId="0" borderId="10" xfId="0" applyNumberFormat="1" applyFont="1" applyFill="1" applyBorder="1" applyAlignment="1" applyProtection="1">
      <alignment horizontal="right" vertical="center"/>
    </xf>
    <xf numFmtId="178" fontId="5" fillId="0" borderId="23" xfId="0" applyNumberFormat="1" applyFont="1" applyFill="1" applyBorder="1" applyAlignment="1" applyProtection="1">
      <alignment horizontal="right" vertical="center"/>
    </xf>
    <xf numFmtId="0" fontId="2" fillId="0" borderId="0" xfId="0" applyFont="1" applyFill="1"/>
    <xf numFmtId="0" fontId="14" fillId="0" borderId="0" xfId="0" applyNumberFormat="1" applyFont="1" applyFill="1" applyBorder="1" applyAlignment="1" applyProtection="1"/>
    <xf numFmtId="0" fontId="2" fillId="0" borderId="0" xfId="0" applyNumberFormat="1" applyFont="1" applyFill="1" applyBorder="1" applyAlignment="1" applyProtection="1">
      <alignment vertical="center"/>
    </xf>
    <xf numFmtId="180" fontId="5" fillId="0" borderId="18" xfId="0" applyNumberFormat="1" applyFont="1" applyFill="1" applyBorder="1" applyAlignment="1" applyProtection="1">
      <alignment horizontal="right" vertical="center"/>
    </xf>
    <xf numFmtId="180" fontId="5" fillId="0" borderId="11" xfId="0" applyNumberFormat="1" applyFont="1" applyFill="1" applyBorder="1" applyAlignment="1" applyProtection="1">
      <alignment horizontal="right" vertical="center"/>
    </xf>
    <xf numFmtId="180" fontId="5" fillId="0" borderId="16" xfId="0" applyNumberFormat="1" applyFont="1" applyFill="1" applyBorder="1" applyAlignment="1" applyProtection="1">
      <alignment horizontal="right" vertical="center"/>
    </xf>
    <xf numFmtId="178" fontId="5" fillId="0" borderId="19" xfId="0" applyNumberFormat="1" applyFont="1" applyFill="1" applyBorder="1" applyAlignment="1" applyProtection="1">
      <alignment horizontal="right" vertical="center"/>
    </xf>
    <xf numFmtId="180" fontId="5" fillId="0" borderId="21" xfId="0" applyNumberFormat="1" applyFont="1" applyFill="1" applyBorder="1" applyAlignment="1" applyProtection="1">
      <alignment horizontal="right" vertical="center"/>
    </xf>
    <xf numFmtId="0" fontId="5" fillId="0" borderId="22" xfId="0" applyNumberFormat="1" applyFont="1" applyFill="1" applyBorder="1" applyAlignment="1" applyProtection="1">
      <alignment vertical="center" shrinkToFit="1"/>
    </xf>
    <xf numFmtId="0" fontId="0" fillId="0" borderId="0" xfId="76" applyFont="1" applyAlignment="1"/>
    <xf numFmtId="0" fontId="12" fillId="0" borderId="0" xfId="76" applyFont="1" applyAlignment="1"/>
    <xf numFmtId="0" fontId="12" fillId="0" borderId="0" xfId="76" applyFont="1" applyAlignment="1">
      <alignment horizontal="center"/>
    </xf>
    <xf numFmtId="0" fontId="12" fillId="0" borderId="0" xfId="76" applyFont="1" applyAlignment="1">
      <alignment horizontal="right"/>
    </xf>
    <xf numFmtId="0" fontId="3" fillId="0" borderId="0" xfId="76" applyFont="1" applyFill="1" applyAlignment="1"/>
    <xf numFmtId="0" fontId="0" fillId="0" borderId="0" xfId="76" applyFont="1" applyFill="1" applyAlignment="1">
      <alignment horizontal="right"/>
    </xf>
    <xf numFmtId="0" fontId="16" fillId="0" borderId="0" xfId="76" applyFont="1" applyFill="1" applyBorder="1" applyAlignment="1">
      <alignment horizontal="center"/>
    </xf>
    <xf numFmtId="0" fontId="16" fillId="0" borderId="0" xfId="76" applyFont="1" applyFill="1" applyBorder="1" applyAlignment="1">
      <alignment horizontal="right"/>
    </xf>
    <xf numFmtId="0" fontId="17" fillId="0" borderId="0" xfId="76" applyFont="1" applyFill="1" applyBorder="1" applyAlignment="1">
      <alignment horizontal="right"/>
    </xf>
    <xf numFmtId="0" fontId="18" fillId="0" borderId="10" xfId="76" applyFont="1" applyFill="1" applyBorder="1" applyAlignment="1">
      <alignment horizontal="center" vertical="center" wrapText="1"/>
    </xf>
    <xf numFmtId="0" fontId="14" fillId="0" borderId="10" xfId="76" applyFont="1" applyFill="1" applyBorder="1" applyAlignment="1">
      <alignment horizontal="center" vertical="center" wrapText="1"/>
    </xf>
    <xf numFmtId="179" fontId="14" fillId="0" borderId="10" xfId="76" applyNumberFormat="1" applyFont="1" applyFill="1" applyBorder="1" applyAlignment="1">
      <alignment horizontal="right" vertical="center"/>
    </xf>
    <xf numFmtId="181" fontId="14" fillId="0" borderId="10" xfId="76" applyNumberFormat="1" applyFont="1" applyFill="1" applyBorder="1" applyAlignment="1">
      <alignment horizontal="center" vertical="center"/>
    </xf>
    <xf numFmtId="179" fontId="18" fillId="0" borderId="10" xfId="76" applyNumberFormat="1" applyFont="1" applyFill="1" applyBorder="1" applyAlignment="1">
      <alignment horizontal="right" vertical="center"/>
    </xf>
    <xf numFmtId="181" fontId="18" fillId="0" borderId="10" xfId="76" applyNumberFormat="1" applyFont="1" applyFill="1" applyBorder="1" applyAlignment="1">
      <alignment horizontal="center" vertical="center"/>
    </xf>
    <xf numFmtId="0" fontId="0" fillId="0" borderId="0" xfId="76" applyFont="1" applyBorder="1" applyAlignment="1"/>
    <xf numFmtId="0" fontId="0" fillId="0" borderId="0" xfId="76" applyFont="1" applyAlignment="1">
      <alignment horizontal="right"/>
    </xf>
    <xf numFmtId="0" fontId="12" fillId="0" borderId="0" xfId="0" applyFont="1"/>
    <xf numFmtId="0" fontId="0" fillId="0" borderId="0" xfId="0" applyFont="1"/>
    <xf numFmtId="0" fontId="19" fillId="0" borderId="0" xfId="0" applyFont="1" applyAlignment="1">
      <alignment horizontal="center"/>
    </xf>
    <xf numFmtId="0" fontId="20" fillId="24" borderId="0" xfId="0" applyNumberFormat="1" applyFont="1" applyFill="1" applyBorder="1" applyAlignment="1" applyProtection="1">
      <alignment vertical="center"/>
    </xf>
    <xf numFmtId="0" fontId="21" fillId="0" borderId="10" xfId="0" applyNumberFormat="1" applyFont="1" applyFill="1" applyBorder="1" applyAlignment="1" applyProtection="1">
      <alignment horizontal="center" vertical="center"/>
    </xf>
    <xf numFmtId="0" fontId="9" fillId="0" borderId="10" xfId="0" applyNumberFormat="1" applyFont="1" applyFill="1" applyBorder="1" applyAlignment="1" applyProtection="1">
      <alignment horizontal="center" vertical="center" wrapText="1"/>
    </xf>
    <xf numFmtId="0" fontId="21" fillId="0" borderId="10" xfId="0" applyNumberFormat="1" applyFont="1" applyFill="1" applyBorder="1" applyAlignment="1" applyProtection="1">
      <alignment horizontal="left" vertical="center"/>
    </xf>
    <xf numFmtId="178" fontId="21" fillId="0" borderId="10" xfId="0" applyNumberFormat="1" applyFont="1" applyFill="1" applyBorder="1" applyAlignment="1" applyProtection="1">
      <alignment horizontal="right" vertical="center" wrapText="1"/>
    </xf>
    <xf numFmtId="0" fontId="21" fillId="0" borderId="10" xfId="0" applyNumberFormat="1" applyFont="1" applyFill="1" applyBorder="1" applyAlignment="1" applyProtection="1">
      <alignment vertical="center"/>
    </xf>
    <xf numFmtId="0" fontId="17" fillId="0" borderId="10" xfId="0" applyNumberFormat="1" applyFont="1" applyFill="1" applyBorder="1" applyAlignment="1" applyProtection="1">
      <alignment vertical="center"/>
    </xf>
    <xf numFmtId="49" fontId="21" fillId="0" borderId="10" xfId="0" applyNumberFormat="1" applyFont="1" applyFill="1" applyBorder="1" applyAlignment="1" applyProtection="1">
      <alignment horizontal="center" vertical="center" wrapText="1"/>
    </xf>
    <xf numFmtId="178" fontId="17" fillId="0" borderId="10" xfId="0" applyNumberFormat="1" applyFont="1" applyFill="1" applyBorder="1" applyAlignment="1" applyProtection="1">
      <alignment horizontal="right" vertical="center" wrapText="1"/>
    </xf>
    <xf numFmtId="0" fontId="12" fillId="0" borderId="0" xfId="0" applyFont="1" applyAlignment="1">
      <alignment horizontal="center"/>
    </xf>
    <xf numFmtId="0" fontId="18" fillId="0" borderId="0" xfId="0" applyFont="1" applyBorder="1" applyAlignment="1">
      <alignment horizontal="center"/>
    </xf>
    <xf numFmtId="0" fontId="14" fillId="0" borderId="0" xfId="0" applyFont="1" applyBorder="1" applyAlignment="1">
      <alignment horizontal="right"/>
    </xf>
    <xf numFmtId="0" fontId="18" fillId="24" borderId="32" xfId="0" applyFont="1" applyFill="1" applyBorder="1" applyAlignment="1">
      <alignment horizontal="center" vertical="center" wrapText="1"/>
    </xf>
    <xf numFmtId="0" fontId="18" fillId="24" borderId="33" xfId="0" applyFont="1" applyFill="1" applyBorder="1" applyAlignment="1">
      <alignment horizontal="center" vertical="center" wrapText="1"/>
    </xf>
    <xf numFmtId="0" fontId="18" fillId="24" borderId="34" xfId="0" applyFont="1" applyFill="1" applyBorder="1" applyAlignment="1">
      <alignment horizontal="center" vertical="center" wrapText="1"/>
    </xf>
    <xf numFmtId="0" fontId="14" fillId="0" borderId="35" xfId="0" applyFont="1" applyFill="1" applyBorder="1" applyAlignment="1">
      <alignment horizontal="center" vertical="center"/>
    </xf>
    <xf numFmtId="177" fontId="14" fillId="0" borderId="36" xfId="0" applyNumberFormat="1" applyFont="1" applyFill="1" applyBorder="1" applyAlignment="1">
      <alignment vertical="center"/>
    </xf>
    <xf numFmtId="177" fontId="14" fillId="0" borderId="37" xfId="0" applyNumberFormat="1" applyFont="1" applyFill="1" applyBorder="1" applyAlignment="1">
      <alignment vertical="center"/>
    </xf>
    <xf numFmtId="177" fontId="14" fillId="0" borderId="38" xfId="0" applyNumberFormat="1" applyFont="1" applyFill="1" applyBorder="1" applyAlignment="1">
      <alignment vertical="center"/>
    </xf>
    <xf numFmtId="177" fontId="14" fillId="0" borderId="39" xfId="0" applyNumberFormat="1" applyFont="1" applyFill="1" applyBorder="1" applyAlignment="1">
      <alignment vertical="center"/>
    </xf>
    <xf numFmtId="0" fontId="14" fillId="0" borderId="40" xfId="0" applyFont="1" applyFill="1" applyBorder="1" applyAlignment="1">
      <alignment horizontal="center" vertical="center"/>
    </xf>
    <xf numFmtId="177" fontId="14" fillId="0" borderId="41" xfId="0" applyNumberFormat="1" applyFont="1" applyFill="1" applyBorder="1" applyAlignment="1">
      <alignment vertical="center"/>
    </xf>
    <xf numFmtId="177" fontId="14" fillId="0" borderId="10" xfId="0" applyNumberFormat="1" applyFont="1" applyFill="1" applyBorder="1" applyAlignment="1">
      <alignment vertical="center"/>
    </xf>
    <xf numFmtId="177" fontId="14" fillId="0" borderId="42" xfId="0" applyNumberFormat="1" applyFont="1" applyFill="1" applyBorder="1" applyAlignment="1">
      <alignment vertical="center"/>
    </xf>
    <xf numFmtId="0" fontId="14" fillId="0" borderId="33" xfId="0" applyFont="1" applyFill="1" applyBorder="1" applyAlignment="1">
      <alignment horizontal="center" vertical="center"/>
    </xf>
    <xf numFmtId="181" fontId="14" fillId="0" borderId="34" xfId="0" applyNumberFormat="1" applyFont="1" applyFill="1" applyBorder="1" applyAlignment="1">
      <alignment horizontal="right" vertical="center"/>
    </xf>
    <xf numFmtId="181" fontId="14" fillId="0" borderId="32" xfId="0" applyNumberFormat="1" applyFont="1" applyFill="1" applyBorder="1" applyAlignment="1">
      <alignment horizontal="right" vertical="center"/>
    </xf>
    <xf numFmtId="181" fontId="14" fillId="0" borderId="43" xfId="0" applyNumberFormat="1" applyFont="1" applyFill="1" applyBorder="1" applyAlignment="1">
      <alignment horizontal="right" vertical="center"/>
    </xf>
    <xf numFmtId="0" fontId="14" fillId="0" borderId="44" xfId="0" applyFont="1" applyFill="1" applyBorder="1" applyAlignment="1">
      <alignment horizontal="center" vertical="center"/>
    </xf>
    <xf numFmtId="177" fontId="14" fillId="0" borderId="45" xfId="0" applyNumberFormat="1" applyFont="1" applyFill="1" applyBorder="1" applyAlignment="1">
      <alignment vertical="center"/>
    </xf>
    <xf numFmtId="177" fontId="14" fillId="0" borderId="29" xfId="0" applyNumberFormat="1" applyFont="1" applyFill="1" applyBorder="1" applyAlignment="1">
      <alignment vertical="center"/>
    </xf>
    <xf numFmtId="0" fontId="14" fillId="0" borderId="46" xfId="0" applyFont="1" applyFill="1" applyBorder="1" applyAlignment="1">
      <alignment horizontal="center" vertical="center"/>
    </xf>
    <xf numFmtId="181" fontId="14" fillId="0" borderId="47" xfId="0" applyNumberFormat="1" applyFont="1" applyFill="1" applyBorder="1" applyAlignment="1">
      <alignment horizontal="right" vertical="center"/>
    </xf>
    <xf numFmtId="181" fontId="14" fillId="0" borderId="48" xfId="0" applyNumberFormat="1" applyFont="1" applyFill="1" applyBorder="1" applyAlignment="1">
      <alignment horizontal="right" vertical="center"/>
    </xf>
    <xf numFmtId="181" fontId="14" fillId="0" borderId="49" xfId="0" applyNumberFormat="1" applyFont="1" applyFill="1" applyBorder="1" applyAlignment="1">
      <alignment horizontal="right" vertical="center"/>
    </xf>
    <xf numFmtId="177" fontId="14" fillId="0" borderId="50" xfId="0" applyNumberFormat="1" applyFont="1" applyFill="1" applyBorder="1" applyAlignment="1">
      <alignment vertical="center"/>
    </xf>
    <xf numFmtId="177" fontId="14" fillId="0" borderId="51" xfId="0" applyNumberFormat="1" applyFont="1" applyFill="1" applyBorder="1" applyAlignment="1">
      <alignment vertical="center"/>
    </xf>
    <xf numFmtId="177" fontId="14" fillId="0" borderId="52" xfId="0" applyNumberFormat="1" applyFont="1" applyFill="1" applyBorder="1" applyAlignment="1">
      <alignment vertical="center"/>
    </xf>
    <xf numFmtId="177" fontId="14" fillId="0" borderId="53" xfId="0" applyNumberFormat="1" applyFont="1" applyFill="1" applyBorder="1" applyAlignment="1">
      <alignment vertical="center"/>
    </xf>
    <xf numFmtId="177" fontId="14" fillId="0" borderId="54" xfId="0" applyNumberFormat="1" applyFont="1" applyFill="1" applyBorder="1" applyAlignment="1">
      <alignment vertical="center"/>
    </xf>
    <xf numFmtId="177" fontId="14" fillId="0" borderId="55" xfId="0" applyNumberFormat="1" applyFont="1" applyFill="1" applyBorder="1" applyAlignment="1">
      <alignment vertical="center"/>
    </xf>
    <xf numFmtId="177" fontId="14" fillId="0" borderId="56" xfId="0" applyNumberFormat="1" applyFont="1" applyFill="1" applyBorder="1" applyAlignment="1">
      <alignment vertical="center"/>
    </xf>
    <xf numFmtId="177" fontId="14" fillId="0" borderId="57" xfId="0" applyNumberFormat="1" applyFont="1" applyFill="1" applyBorder="1" applyAlignment="1">
      <alignment vertical="center"/>
    </xf>
    <xf numFmtId="0" fontId="14" fillId="0" borderId="58" xfId="0" applyFont="1" applyFill="1" applyBorder="1" applyAlignment="1">
      <alignment horizontal="center" vertical="center"/>
    </xf>
    <xf numFmtId="181" fontId="14" fillId="0" borderId="59" xfId="0" applyNumberFormat="1" applyFont="1" applyFill="1" applyBorder="1" applyAlignment="1">
      <alignment horizontal="right" vertical="center"/>
    </xf>
    <xf numFmtId="181" fontId="14" fillId="0" borderId="60" xfId="0" applyNumberFormat="1" applyFont="1" applyFill="1" applyBorder="1" applyAlignment="1">
      <alignment horizontal="right" vertical="center"/>
    </xf>
    <xf numFmtId="181" fontId="14" fillId="0" borderId="61" xfId="0" applyNumberFormat="1" applyFont="1" applyFill="1" applyBorder="1" applyAlignment="1">
      <alignment horizontal="right" vertical="center"/>
    </xf>
    <xf numFmtId="0" fontId="0" fillId="0" borderId="0" xfId="0" applyBorder="1"/>
    <xf numFmtId="0" fontId="0" fillId="0" borderId="0" xfId="0" applyAlignment="1">
      <alignment horizontal="center"/>
    </xf>
    <xf numFmtId="0" fontId="22" fillId="0" borderId="0" xfId="91" applyFont="1" applyAlignment="1"/>
    <xf numFmtId="0" fontId="0" fillId="0" borderId="0" xfId="78" applyFont="1">
      <alignment vertical="center"/>
    </xf>
    <xf numFmtId="0" fontId="0" fillId="0" borderId="0" xfId="78" applyFont="1" applyAlignment="1">
      <alignment vertical="center" wrapText="1"/>
    </xf>
    <xf numFmtId="0" fontId="51" fillId="0" borderId="0" xfId="91" applyAlignment="1"/>
    <xf numFmtId="0" fontId="15" fillId="0" borderId="0" xfId="78" applyFont="1" applyAlignment="1">
      <alignment vertical="center"/>
    </xf>
    <xf numFmtId="0" fontId="14" fillId="0" borderId="0" xfId="91" applyFont="1" applyAlignment="1">
      <alignment horizontal="right" vertical="center"/>
    </xf>
    <xf numFmtId="0" fontId="0" fillId="0" borderId="0" xfId="0" applyFont="1" applyAlignment="1">
      <alignment horizontal="right"/>
    </xf>
    <xf numFmtId="0" fontId="22" fillId="0" borderId="10" xfId="0" applyFont="1" applyBorder="1" applyAlignment="1">
      <alignment horizontal="center" vertical="center"/>
    </xf>
    <xf numFmtId="0" fontId="14" fillId="0" borderId="40" xfId="0" applyFont="1" applyBorder="1" applyAlignment="1">
      <alignment horizontal="left" vertical="center"/>
    </xf>
    <xf numFmtId="0" fontId="14" fillId="0" borderId="62" xfId="0" applyFont="1" applyBorder="1" applyAlignment="1">
      <alignment horizontal="left" vertical="center"/>
    </xf>
    <xf numFmtId="0" fontId="14" fillId="0" borderId="63" xfId="0" applyFont="1" applyBorder="1" applyAlignment="1">
      <alignment horizontal="center" vertical="center"/>
    </xf>
    <xf numFmtId="0" fontId="14" fillId="0" borderId="14" xfId="0" applyFont="1" applyBorder="1" applyAlignment="1">
      <alignment horizontal="center" vertical="center"/>
    </xf>
    <xf numFmtId="0" fontId="14" fillId="0" borderId="13" xfId="0" applyFont="1" applyBorder="1" applyAlignment="1">
      <alignment horizontal="center" vertical="center"/>
    </xf>
    <xf numFmtId="4" fontId="14" fillId="0" borderId="11" xfId="0" applyNumberFormat="1" applyFont="1" applyBorder="1" applyAlignment="1">
      <alignment horizontal="right" vertical="center"/>
    </xf>
    <xf numFmtId="0" fontId="14" fillId="0" borderId="11" xfId="0" applyFont="1" applyBorder="1" applyAlignment="1">
      <alignment horizontal="center" vertical="center"/>
    </xf>
    <xf numFmtId="0" fontId="14" fillId="0" borderId="11" xfId="0" applyFont="1" applyBorder="1" applyAlignment="1">
      <alignment horizontal="right" vertical="center"/>
    </xf>
    <xf numFmtId="0" fontId="14" fillId="0" borderId="0" xfId="0" applyFont="1" applyAlignment="1">
      <alignment horizontal="left" vertical="center" wrapText="1"/>
    </xf>
    <xf numFmtId="0" fontId="12" fillId="0" borderId="0" xfId="0" applyFont="1" applyAlignment="1">
      <alignment vertical="center" wrapText="1"/>
    </xf>
    <xf numFmtId="0" fontId="14" fillId="0" borderId="0" xfId="78" applyFont="1">
      <alignment vertical="center"/>
    </xf>
    <xf numFmtId="0" fontId="14" fillId="0" borderId="0" xfId="78" applyFont="1" applyAlignment="1">
      <alignment vertical="center" wrapText="1"/>
    </xf>
    <xf numFmtId="0" fontId="14" fillId="0" borderId="0" xfId="91" applyFont="1" applyAlignment="1"/>
    <xf numFmtId="0" fontId="14" fillId="0" borderId="0" xfId="0" applyFont="1"/>
    <xf numFmtId="0" fontId="17" fillId="0" borderId="0" xfId="0" applyFont="1" applyFill="1" applyAlignment="1">
      <alignment horizontal="left"/>
    </xf>
    <xf numFmtId="0" fontId="12" fillId="0" borderId="0" xfId="0" applyFont="1" applyAlignment="1">
      <alignment horizontal="right"/>
    </xf>
    <xf numFmtId="0" fontId="22" fillId="0" borderId="10" xfId="0" applyFont="1" applyBorder="1" applyAlignment="1">
      <alignment horizontal="center" vertical="center" wrapText="1"/>
    </xf>
    <xf numFmtId="0" fontId="22" fillId="0" borderId="40" xfId="0" applyFont="1" applyBorder="1" applyAlignment="1">
      <alignment horizontal="center" vertical="center" wrapText="1"/>
    </xf>
    <xf numFmtId="0" fontId="14" fillId="0" borderId="29" xfId="0" applyFont="1" applyBorder="1" applyAlignment="1">
      <alignment horizontal="left" vertical="center"/>
    </xf>
    <xf numFmtId="0" fontId="18" fillId="0" borderId="29" xfId="0" applyFont="1" applyBorder="1" applyAlignment="1">
      <alignment horizontal="center" vertical="center"/>
    </xf>
    <xf numFmtId="3" fontId="18" fillId="0" borderId="29" xfId="0" applyNumberFormat="1" applyFont="1" applyBorder="1" applyAlignment="1">
      <alignment horizontal="center" vertical="center"/>
    </xf>
    <xf numFmtId="182" fontId="18" fillId="0" borderId="10" xfId="0" applyNumberFormat="1" applyFont="1" applyBorder="1" applyAlignment="1">
      <alignment horizontal="left" vertical="center"/>
    </xf>
    <xf numFmtId="0" fontId="18" fillId="0" borderId="10" xfId="0" applyFont="1" applyBorder="1" applyAlignment="1">
      <alignment vertical="center"/>
    </xf>
    <xf numFmtId="3" fontId="18" fillId="0" borderId="10" xfId="0" applyNumberFormat="1" applyFont="1" applyBorder="1" applyAlignment="1">
      <alignment horizontal="center" vertical="center"/>
    </xf>
    <xf numFmtId="3" fontId="14" fillId="0" borderId="10" xfId="0" applyNumberFormat="1" applyFont="1" applyBorder="1" applyAlignment="1">
      <alignment vertical="center"/>
    </xf>
    <xf numFmtId="3" fontId="14" fillId="0" borderId="10" xfId="0" applyNumberFormat="1" applyFont="1" applyBorder="1" applyAlignment="1">
      <alignment horizontal="center" vertical="center"/>
    </xf>
    <xf numFmtId="182" fontId="14" fillId="0" borderId="10" xfId="0" applyNumberFormat="1" applyFont="1" applyBorder="1" applyAlignment="1">
      <alignment horizontal="left" vertical="center"/>
    </xf>
    <xf numFmtId="0" fontId="14" fillId="0" borderId="10" xfId="0" applyFont="1" applyBorder="1" applyAlignment="1">
      <alignment vertical="center"/>
    </xf>
    <xf numFmtId="3" fontId="14" fillId="0" borderId="10" xfId="0" applyNumberFormat="1" applyFont="1" applyBorder="1"/>
    <xf numFmtId="0" fontId="14" fillId="0" borderId="10" xfId="0" applyFont="1" applyBorder="1" applyAlignment="1">
      <alignment horizontal="left" vertical="center"/>
    </xf>
    <xf numFmtId="3" fontId="18" fillId="0" borderId="10" xfId="0" applyNumberFormat="1" applyFont="1" applyBorder="1" applyAlignment="1">
      <alignment vertical="center"/>
    </xf>
    <xf numFmtId="0" fontId="0" fillId="0" borderId="51" xfId="0" applyFont="1" applyBorder="1" applyAlignment="1">
      <alignment horizontal="right"/>
    </xf>
    <xf numFmtId="9" fontId="14" fillId="0" borderId="10" xfId="0" applyNumberFormat="1" applyFont="1" applyBorder="1"/>
    <xf numFmtId="183" fontId="14" fillId="0" borderId="10" xfId="0" applyNumberFormat="1" applyFont="1" applyBorder="1"/>
    <xf numFmtId="183" fontId="18" fillId="0" borderId="10" xfId="0" applyNumberFormat="1" applyFont="1" applyBorder="1"/>
    <xf numFmtId="0" fontId="12" fillId="0" borderId="0" xfId="0" applyFont="1" applyAlignment="1">
      <alignment horizontal="left"/>
    </xf>
    <xf numFmtId="0" fontId="18" fillId="0" borderId="10" xfId="0" applyFont="1" applyBorder="1" applyAlignment="1">
      <alignment horizontal="center" vertical="center"/>
    </xf>
    <xf numFmtId="9" fontId="18" fillId="0" borderId="10" xfId="0" applyNumberFormat="1" applyFont="1" applyBorder="1" applyAlignment="1">
      <alignment vertical="center"/>
    </xf>
    <xf numFmtId="0" fontId="18" fillId="0" borderId="10" xfId="0" applyFont="1" applyBorder="1" applyAlignment="1">
      <alignment vertical="center" wrapText="1"/>
    </xf>
    <xf numFmtId="0" fontId="14" fillId="0" borderId="10" xfId="0" applyFont="1" applyBorder="1" applyAlignment="1">
      <alignment vertical="center" wrapText="1"/>
    </xf>
    <xf numFmtId="0" fontId="0" fillId="0" borderId="0" xfId="0" applyAlignment="1">
      <alignment vertical="center"/>
    </xf>
    <xf numFmtId="184" fontId="14" fillId="0" borderId="10" xfId="0" applyNumberFormat="1" applyFont="1" applyBorder="1" applyAlignment="1">
      <alignment horizontal="center" vertical="center" wrapText="1"/>
    </xf>
    <xf numFmtId="9" fontId="14" fillId="0" borderId="10" xfId="0" applyNumberFormat="1" applyFont="1" applyBorder="1" applyAlignment="1">
      <alignment horizontal="center" vertical="center" wrapText="1"/>
    </xf>
    <xf numFmtId="0" fontId="14" fillId="0" borderId="10" xfId="0" applyFont="1" applyFill="1" applyBorder="1" applyAlignment="1">
      <alignment horizontal="left" vertical="center" wrapText="1"/>
    </xf>
    <xf numFmtId="0" fontId="14" fillId="0" borderId="10" xfId="0" applyFont="1" applyBorder="1" applyAlignment="1">
      <alignment horizontal="center" vertical="center" wrapText="1"/>
    </xf>
    <xf numFmtId="184" fontId="14" fillId="0" borderId="10" xfId="0" applyNumberFormat="1" applyFont="1" applyFill="1" applyBorder="1" applyAlignment="1">
      <alignment horizontal="center" vertical="center" wrapText="1"/>
    </xf>
    <xf numFmtId="0" fontId="14" fillId="0" borderId="10" xfId="0" applyFont="1" applyBorder="1" applyAlignment="1">
      <alignment horizontal="left" vertical="center" wrapText="1"/>
    </xf>
    <xf numFmtId="0" fontId="14" fillId="0" borderId="10" xfId="0" applyFont="1" applyFill="1" applyBorder="1" applyAlignment="1">
      <alignment horizontal="center" vertical="center" wrapText="1"/>
    </xf>
    <xf numFmtId="0" fontId="18" fillId="0" borderId="10" xfId="0" applyFont="1" applyBorder="1" applyAlignment="1">
      <alignment horizontal="center" vertical="center" wrapText="1"/>
    </xf>
    <xf numFmtId="184" fontId="18" fillId="0" borderId="10" xfId="0" applyNumberFormat="1" applyFont="1" applyBorder="1" applyAlignment="1">
      <alignment horizontal="center" vertical="center" wrapText="1"/>
    </xf>
    <xf numFmtId="38" fontId="14" fillId="0" borderId="10" xfId="0" applyNumberFormat="1" applyFont="1" applyBorder="1" applyAlignment="1">
      <alignment vertical="center" wrapText="1"/>
    </xf>
    <xf numFmtId="183" fontId="14" fillId="0" borderId="10" xfId="0" applyNumberFormat="1" applyFont="1" applyFill="1" applyBorder="1" applyAlignment="1">
      <alignment horizontal="right" vertical="center" wrapText="1"/>
    </xf>
    <xf numFmtId="9" fontId="14" fillId="0" borderId="10" xfId="0" applyNumberFormat="1" applyFont="1" applyFill="1" applyBorder="1" applyAlignment="1">
      <alignment horizontal="center" vertical="center" wrapText="1"/>
    </xf>
    <xf numFmtId="0" fontId="0" fillId="0" borderId="0" xfId="0" applyFont="1" applyAlignment="1">
      <alignment vertical="center"/>
    </xf>
    <xf numFmtId="0" fontId="3" fillId="24" borderId="0" xfId="77" applyFont="1" applyFill="1" applyAlignment="1">
      <alignment vertical="center"/>
    </xf>
    <xf numFmtId="0" fontId="23" fillId="0" borderId="0" xfId="0" applyFont="1" applyBorder="1" applyAlignment="1">
      <alignment vertical="center" wrapText="1"/>
    </xf>
    <xf numFmtId="0" fontId="0" fillId="0" borderId="0" xfId="0" applyFont="1" applyBorder="1" applyAlignment="1">
      <alignment horizontal="right" vertical="center" wrapText="1"/>
    </xf>
    <xf numFmtId="0" fontId="22" fillId="0" borderId="10" xfId="0" applyFont="1" applyFill="1" applyBorder="1" applyAlignment="1">
      <alignment horizontal="distributed" vertical="center"/>
    </xf>
    <xf numFmtId="43" fontId="14" fillId="0" borderId="10" xfId="110" applyFont="1" applyBorder="1" applyAlignment="1">
      <alignment vertical="center" wrapText="1"/>
    </xf>
    <xf numFmtId="0" fontId="51" fillId="0" borderId="0" xfId="77" applyFill="1" applyAlignment="1"/>
    <xf numFmtId="0" fontId="14" fillId="25" borderId="0" xfId="77" applyFont="1" applyFill="1" applyAlignment="1"/>
    <xf numFmtId="185" fontId="3" fillId="0" borderId="0" xfId="89" applyNumberFormat="1" applyFont="1" applyFill="1" applyBorder="1" applyAlignment="1">
      <alignment horizontal="left" vertical="center"/>
    </xf>
    <xf numFmtId="177" fontId="0" fillId="0" borderId="0" xfId="89" applyNumberFormat="1" applyFont="1" applyFill="1" applyBorder="1" applyAlignment="1">
      <alignment horizontal="right" vertical="center" wrapText="1"/>
    </xf>
    <xf numFmtId="0" fontId="24" fillId="0" borderId="0" xfId="101" applyFont="1" applyFill="1" applyBorder="1" applyAlignment="1">
      <alignment horizontal="center" vertical="center"/>
    </xf>
    <xf numFmtId="0" fontId="14" fillId="25" borderId="10" xfId="101" applyFont="1" applyFill="1" applyBorder="1" applyAlignment="1">
      <alignment horizontal="center" vertical="center"/>
    </xf>
    <xf numFmtId="185" fontId="14" fillId="25" borderId="10" xfId="89" applyNumberFormat="1" applyFont="1" applyFill="1" applyBorder="1" applyAlignment="1">
      <alignment horizontal="center" vertical="center"/>
    </xf>
    <xf numFmtId="0" fontId="14" fillId="25" borderId="10" xfId="101" applyFont="1" applyFill="1" applyBorder="1" applyAlignment="1">
      <alignment horizontal="left" vertical="center"/>
    </xf>
    <xf numFmtId="184" fontId="14" fillId="25" borderId="10" xfId="110" applyNumberFormat="1" applyFont="1" applyFill="1" applyBorder="1" applyAlignment="1">
      <alignment vertical="center"/>
    </xf>
    <xf numFmtId="184" fontId="14" fillId="0" borderId="10" xfId="110" applyNumberFormat="1" applyFont="1" applyFill="1" applyBorder="1" applyAlignment="1">
      <alignment vertical="center"/>
    </xf>
    <xf numFmtId="0" fontId="14" fillId="25" borderId="10" xfId="101" applyFont="1" applyFill="1" applyBorder="1" applyAlignment="1">
      <alignment vertical="center"/>
    </xf>
    <xf numFmtId="184" fontId="56" fillId="0" borderId="10" xfId="110" applyNumberFormat="1" applyFont="1" applyFill="1" applyBorder="1" applyAlignment="1">
      <alignment vertical="center"/>
    </xf>
    <xf numFmtId="186" fontId="56" fillId="0" borderId="10" xfId="100" applyNumberFormat="1" applyFont="1" applyFill="1" applyBorder="1" applyAlignment="1">
      <alignment horizontal="right" vertical="center"/>
    </xf>
    <xf numFmtId="0" fontId="14" fillId="25" borderId="10" xfId="101" applyFont="1" applyFill="1" applyBorder="1" applyAlignment="1">
      <alignment horizontal="left" vertical="center" wrapText="1"/>
    </xf>
    <xf numFmtId="0" fontId="2" fillId="25" borderId="10" xfId="101" applyFont="1" applyFill="1" applyBorder="1" applyAlignment="1">
      <alignment horizontal="left" vertical="center"/>
    </xf>
    <xf numFmtId="0" fontId="14" fillId="25" borderId="10" xfId="77" applyFont="1" applyFill="1" applyBorder="1" applyAlignment="1">
      <alignment horizontal="left" vertical="center"/>
    </xf>
    <xf numFmtId="0" fontId="14" fillId="25" borderId="10" xfId="77" applyFont="1" applyFill="1" applyBorder="1" applyAlignment="1">
      <alignment horizontal="left" vertical="center" wrapText="1"/>
    </xf>
    <xf numFmtId="184" fontId="56" fillId="25" borderId="10" xfId="110" applyNumberFormat="1" applyFont="1" applyFill="1" applyBorder="1" applyAlignment="1">
      <alignment vertical="center"/>
    </xf>
    <xf numFmtId="0" fontId="14" fillId="25" borderId="10" xfId="77" applyFont="1" applyFill="1" applyBorder="1" applyAlignment="1">
      <alignment horizontal="distributed" vertical="center"/>
    </xf>
    <xf numFmtId="0" fontId="14" fillId="0" borderId="0" xfId="101" applyFont="1" applyFill="1">
      <alignment vertical="center"/>
    </xf>
    <xf numFmtId="0" fontId="14" fillId="0" borderId="0" xfId="101" applyFont="1">
      <alignment vertical="center"/>
    </xf>
    <xf numFmtId="0" fontId="0" fillId="0" borderId="0" xfId="101" applyFont="1" applyAlignment="1">
      <alignment horizontal="right" vertical="center"/>
    </xf>
    <xf numFmtId="0" fontId="18" fillId="0" borderId="0" xfId="0" applyFont="1" applyFill="1" applyAlignment="1">
      <alignment vertical="center"/>
    </xf>
    <xf numFmtId="0" fontId="22" fillId="0" borderId="0" xfId="0" applyFont="1" applyFill="1"/>
    <xf numFmtId="0" fontId="0" fillId="0" borderId="0" xfId="0" applyFont="1" applyFill="1"/>
    <xf numFmtId="0" fontId="3" fillId="0" borderId="0" xfId="77" applyFont="1" applyFill="1" applyAlignment="1">
      <alignment vertical="center"/>
    </xf>
    <xf numFmtId="0" fontId="3" fillId="0" borderId="0" xfId="0" applyFont="1" applyFill="1"/>
    <xf numFmtId="0" fontId="0" fillId="0" borderId="0" xfId="0" applyFont="1" applyFill="1" applyAlignment="1">
      <alignment horizontal="right"/>
    </xf>
    <xf numFmtId="0" fontId="14" fillId="0" borderId="14" xfId="0" applyFont="1" applyFill="1" applyBorder="1" applyAlignment="1">
      <alignment horizontal="left" vertical="center"/>
    </xf>
    <xf numFmtId="41" fontId="14" fillId="0" borderId="63" xfId="0" applyNumberFormat="1" applyFont="1" applyFill="1" applyBorder="1" applyAlignment="1">
      <alignment horizontal="right" vertical="center"/>
    </xf>
    <xf numFmtId="41" fontId="14" fillId="0" borderId="64" xfId="0" applyNumberFormat="1" applyFont="1" applyFill="1" applyBorder="1" applyAlignment="1">
      <alignment horizontal="right" vertical="center"/>
    </xf>
    <xf numFmtId="0" fontId="14" fillId="0" borderId="65" xfId="0" applyFont="1" applyFill="1" applyBorder="1" applyAlignment="1">
      <alignment horizontal="left" vertical="center"/>
    </xf>
    <xf numFmtId="41" fontId="14" fillId="0" borderId="12" xfId="0" applyNumberFormat="1" applyFont="1" applyFill="1" applyBorder="1" applyAlignment="1">
      <alignment horizontal="right" vertical="center"/>
    </xf>
    <xf numFmtId="41" fontId="14" fillId="0" borderId="10" xfId="0" applyNumberFormat="1" applyFont="1" applyFill="1" applyBorder="1" applyAlignment="1">
      <alignment horizontal="right" vertical="center"/>
    </xf>
    <xf numFmtId="0" fontId="14" fillId="0" borderId="10" xfId="0" applyFont="1" applyFill="1" applyBorder="1" applyAlignment="1">
      <alignment horizontal="left" vertical="center"/>
    </xf>
    <xf numFmtId="41" fontId="14" fillId="0" borderId="40" xfId="0" applyNumberFormat="1" applyFont="1" applyFill="1" applyBorder="1" applyAlignment="1">
      <alignment horizontal="right" vertical="center"/>
    </xf>
    <xf numFmtId="41" fontId="14" fillId="0" borderId="62" xfId="0" applyNumberFormat="1" applyFont="1" applyFill="1" applyBorder="1" applyAlignment="1">
      <alignment horizontal="right" vertical="center"/>
    </xf>
    <xf numFmtId="0" fontId="0" fillId="0" borderId="10" xfId="0" applyFont="1" applyFill="1" applyBorder="1"/>
    <xf numFmtId="41" fontId="14" fillId="24" borderId="40" xfId="0" applyNumberFormat="1" applyFont="1" applyFill="1" applyBorder="1" applyAlignment="1">
      <alignment horizontal="right" vertical="center"/>
    </xf>
    <xf numFmtId="41" fontId="14" fillId="24" borderId="10" xfId="0" applyNumberFormat="1" applyFont="1" applyFill="1" applyBorder="1" applyAlignment="1">
      <alignment horizontal="right" vertical="center"/>
    </xf>
    <xf numFmtId="41" fontId="14" fillId="0" borderId="10" xfId="0" applyNumberFormat="1" applyFont="1" applyFill="1" applyBorder="1"/>
    <xf numFmtId="0" fontId="18" fillId="0" borderId="14" xfId="0" applyFont="1" applyFill="1" applyBorder="1" applyAlignment="1">
      <alignment horizontal="center" vertical="center"/>
    </xf>
    <xf numFmtId="41" fontId="18" fillId="0" borderId="63" xfId="0" applyNumberFormat="1" applyFont="1" applyFill="1" applyBorder="1" applyAlignment="1">
      <alignment horizontal="right" vertical="center"/>
    </xf>
    <xf numFmtId="177" fontId="0" fillId="0" borderId="0" xfId="0" applyNumberFormat="1" applyFont="1" applyFill="1"/>
    <xf numFmtId="182" fontId="0" fillId="0" borderId="0" xfId="0" applyNumberFormat="1" applyFont="1" applyFill="1"/>
    <xf numFmtId="0" fontId="0" fillId="24" borderId="0" xfId="0" applyFill="1"/>
    <xf numFmtId="0" fontId="0" fillId="0" borderId="0" xfId="0" applyFont="1" applyBorder="1"/>
    <xf numFmtId="0" fontId="0" fillId="0" borderId="0" xfId="0" applyFont="1" applyBorder="1" applyAlignment="1">
      <alignment horizontal="right"/>
    </xf>
    <xf numFmtId="0" fontId="0" fillId="0" borderId="10" xfId="0" applyFont="1" applyBorder="1" applyAlignment="1">
      <alignment horizontal="center" vertical="center" wrapText="1"/>
    </xf>
    <xf numFmtId="0" fontId="22" fillId="0" borderId="10" xfId="0" applyFont="1" applyFill="1" applyBorder="1" applyAlignment="1">
      <alignment horizontal="center" vertical="center" wrapText="1"/>
    </xf>
    <xf numFmtId="3" fontId="14" fillId="0" borderId="10" xfId="0" applyNumberFormat="1" applyFont="1" applyFill="1" applyBorder="1" applyAlignment="1" applyProtection="1">
      <alignment vertical="center"/>
    </xf>
    <xf numFmtId="0" fontId="0" fillId="0" borderId="10" xfId="0" applyFont="1" applyBorder="1"/>
    <xf numFmtId="3" fontId="14" fillId="24" borderId="10" xfId="0" applyNumberFormat="1" applyFont="1" applyFill="1" applyBorder="1" applyAlignment="1" applyProtection="1">
      <alignment vertical="center"/>
    </xf>
    <xf numFmtId="0" fontId="0" fillId="24" borderId="10" xfId="0" applyFont="1" applyFill="1" applyBorder="1"/>
    <xf numFmtId="0" fontId="0" fillId="24" borderId="0" xfId="0" applyFont="1" applyFill="1" applyBorder="1"/>
    <xf numFmtId="0" fontId="0" fillId="24" borderId="0" xfId="0" applyFont="1" applyFill="1"/>
    <xf numFmtId="0" fontId="18" fillId="0" borderId="10" xfId="0" applyFont="1" applyFill="1" applyBorder="1" applyAlignment="1">
      <alignment horizontal="center" vertical="center"/>
    </xf>
    <xf numFmtId="49" fontId="3" fillId="0" borderId="10" xfId="72" applyNumberFormat="1" applyFont="1" applyFill="1" applyBorder="1" applyAlignment="1" applyProtection="1">
      <alignment horizontal="distributed" vertical="center"/>
    </xf>
    <xf numFmtId="0" fontId="22"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vertical="center"/>
    </xf>
    <xf numFmtId="0" fontId="18" fillId="0" borderId="29" xfId="0" applyFont="1" applyFill="1" applyBorder="1" applyAlignment="1">
      <alignment horizontal="center" vertical="center"/>
    </xf>
    <xf numFmtId="0" fontId="14" fillId="24" borderId="10" xfId="0" applyFont="1" applyFill="1" applyBorder="1" applyAlignment="1">
      <alignment horizontal="left" vertical="center"/>
    </xf>
    <xf numFmtId="0" fontId="18" fillId="0" borderId="10" xfId="0" applyFont="1" applyFill="1" applyBorder="1" applyAlignment="1">
      <alignment horizontal="left" vertical="center"/>
    </xf>
    <xf numFmtId="0" fontId="0" fillId="24" borderId="0" xfId="0" applyFont="1" applyFill="1" applyAlignment="1">
      <alignment vertical="center"/>
    </xf>
    <xf numFmtId="0" fontId="22" fillId="24" borderId="0" xfId="0" applyFont="1" applyFill="1" applyAlignment="1">
      <alignment vertical="center"/>
    </xf>
    <xf numFmtId="0" fontId="0" fillId="24" borderId="0" xfId="0" applyFont="1" applyFill="1" applyAlignment="1">
      <alignment horizontal="right" vertical="center"/>
    </xf>
    <xf numFmtId="0" fontId="22" fillId="24" borderId="10" xfId="0" applyFont="1" applyFill="1" applyBorder="1" applyAlignment="1">
      <alignment horizontal="center" vertical="center"/>
    </xf>
    <xf numFmtId="0" fontId="22" fillId="24" borderId="10" xfId="0" applyFont="1" applyFill="1" applyBorder="1" applyAlignment="1">
      <alignment horizontal="center" vertical="center" wrapText="1"/>
    </xf>
    <xf numFmtId="181" fontId="14" fillId="0" borderId="10" xfId="0" applyNumberFormat="1" applyFont="1" applyFill="1" applyBorder="1" applyAlignment="1">
      <alignment horizontal="right" vertical="center"/>
    </xf>
    <xf numFmtId="41" fontId="14" fillId="0" borderId="10" xfId="0" applyNumberFormat="1" applyFont="1" applyFill="1" applyBorder="1" applyAlignment="1">
      <alignment horizontal="left" vertical="center"/>
    </xf>
    <xf numFmtId="41" fontId="18" fillId="0" borderId="10" xfId="0" applyNumberFormat="1" applyFont="1" applyFill="1" applyBorder="1" applyAlignment="1">
      <alignment horizontal="right" vertical="center"/>
    </xf>
    <xf numFmtId="181" fontId="18" fillId="0" borderId="10" xfId="0" applyNumberFormat="1" applyFont="1" applyFill="1" applyBorder="1" applyAlignment="1">
      <alignment horizontal="right" vertical="center"/>
    </xf>
    <xf numFmtId="41" fontId="26" fillId="0" borderId="10" xfId="0" applyNumberFormat="1" applyFont="1" applyFill="1" applyBorder="1" applyAlignment="1">
      <alignment horizontal="right" vertical="center"/>
    </xf>
    <xf numFmtId="183" fontId="0" fillId="24" borderId="10" xfId="0" applyNumberFormat="1" applyFont="1" applyFill="1" applyBorder="1" applyAlignment="1">
      <alignment vertical="center"/>
    </xf>
    <xf numFmtId="183" fontId="0" fillId="24" borderId="0" xfId="0" applyNumberFormat="1" applyFont="1" applyFill="1" applyAlignment="1">
      <alignment vertical="center"/>
    </xf>
    <xf numFmtId="0" fontId="0" fillId="24" borderId="0" xfId="0" applyFill="1" applyAlignment="1">
      <alignment vertical="center"/>
    </xf>
    <xf numFmtId="3" fontId="0" fillId="24" borderId="0" xfId="0" applyNumberFormat="1" applyFont="1" applyFill="1" applyAlignment="1">
      <alignment vertical="center"/>
    </xf>
    <xf numFmtId="0" fontId="3" fillId="24" borderId="0" xfId="0" applyFont="1" applyFill="1" applyAlignment="1">
      <alignment vertical="center"/>
    </xf>
    <xf numFmtId="0" fontId="0" fillId="0" borderId="51" xfId="0" applyFont="1" applyFill="1" applyBorder="1" applyAlignment="1">
      <alignment vertical="center"/>
    </xf>
    <xf numFmtId="181" fontId="14" fillId="0" borderId="10" xfId="0" applyNumberFormat="1" applyFont="1" applyFill="1" applyBorder="1" applyAlignment="1">
      <alignment horizontal="left" vertical="center"/>
    </xf>
    <xf numFmtId="0" fontId="0" fillId="0" borderId="0" xfId="0" applyFont="1" applyAlignment="1">
      <alignment horizontal="center" vertical="center"/>
    </xf>
    <xf numFmtId="0" fontId="3" fillId="0" borderId="0" xfId="0" applyFont="1" applyBorder="1" applyAlignment="1">
      <alignment vertical="center"/>
    </xf>
    <xf numFmtId="0" fontId="22" fillId="0" borderId="10" xfId="0" applyFont="1" applyFill="1" applyBorder="1" applyAlignment="1">
      <alignment horizontal="center" vertical="center"/>
    </xf>
    <xf numFmtId="187" fontId="14" fillId="0" borderId="10" xfId="110" applyNumberFormat="1" applyFont="1" applyBorder="1" applyAlignment="1">
      <alignment horizontal="right" vertical="center" wrapText="1"/>
    </xf>
    <xf numFmtId="0" fontId="3" fillId="0" borderId="0" xfId="102" applyFont="1">
      <alignment vertical="center"/>
    </xf>
    <xf numFmtId="43" fontId="14" fillId="0" borderId="10" xfId="110" applyNumberFormat="1" applyFont="1" applyBorder="1" applyAlignment="1">
      <alignment horizontal="right" vertical="center" wrapText="1"/>
    </xf>
    <xf numFmtId="4" fontId="0" fillId="0" borderId="10" xfId="0" applyNumberFormat="1" applyFont="1" applyBorder="1" applyAlignment="1">
      <alignment vertical="center" wrapText="1"/>
    </xf>
    <xf numFmtId="43" fontId="14" fillId="0" borderId="10" xfId="110" applyNumberFormat="1" applyFont="1" applyFill="1" applyBorder="1" applyAlignment="1">
      <alignment horizontal="right" vertical="center" wrapText="1"/>
    </xf>
    <xf numFmtId="0" fontId="0" fillId="0" borderId="0" xfId="0" applyFont="1" applyBorder="1" applyAlignment="1">
      <alignment vertical="center" wrapText="1"/>
    </xf>
    <xf numFmtId="0" fontId="5" fillId="0" borderId="0" xfId="0" applyFont="1" applyBorder="1" applyAlignment="1">
      <alignment vertical="center"/>
    </xf>
    <xf numFmtId="3" fontId="0" fillId="24" borderId="10" xfId="0" applyNumberFormat="1" applyFont="1" applyFill="1" applyBorder="1" applyAlignment="1">
      <alignment horizontal="left" vertical="center" wrapText="1"/>
    </xf>
    <xf numFmtId="3" fontId="0" fillId="24" borderId="10" xfId="0" applyNumberFormat="1" applyFont="1" applyFill="1" applyBorder="1" applyAlignment="1">
      <alignment horizontal="right" vertical="center" wrapText="1"/>
    </xf>
    <xf numFmtId="0" fontId="3" fillId="0" borderId="0" xfId="0" applyFont="1" applyBorder="1" applyAlignment="1">
      <alignment vertical="center" wrapText="1"/>
    </xf>
    <xf numFmtId="0" fontId="17" fillId="0" borderId="0" xfId="0" applyFont="1" applyBorder="1" applyAlignment="1">
      <alignment vertical="center" wrapText="1"/>
    </xf>
    <xf numFmtId="43" fontId="14" fillId="0" borderId="10" xfId="110" applyFont="1" applyFill="1" applyBorder="1" applyAlignment="1">
      <alignment vertical="center" wrapText="1"/>
    </xf>
    <xf numFmtId="0" fontId="23" fillId="0" borderId="0" xfId="0" applyFont="1" applyBorder="1" applyAlignment="1">
      <alignment horizontal="left" vertical="center" wrapText="1"/>
    </xf>
    <xf numFmtId="0" fontId="0" fillId="0" borderId="0" xfId="0" applyFont="1" applyFill="1" applyAlignment="1">
      <alignment vertical="center"/>
    </xf>
    <xf numFmtId="0" fontId="3" fillId="0" borderId="0" xfId="0" applyFont="1" applyFill="1" applyBorder="1" applyAlignment="1">
      <alignment vertical="center" wrapText="1"/>
    </xf>
    <xf numFmtId="0" fontId="23" fillId="0" borderId="0" xfId="0" applyFont="1" applyFill="1" applyBorder="1" applyAlignment="1">
      <alignment vertical="center" wrapText="1"/>
    </xf>
    <xf numFmtId="0" fontId="14" fillId="0" borderId="10" xfId="0" applyFont="1" applyFill="1" applyBorder="1" applyAlignment="1">
      <alignment vertical="center" wrapText="1"/>
    </xf>
    <xf numFmtId="187" fontId="14" fillId="0" borderId="10" xfId="110" applyNumberFormat="1" applyFont="1" applyFill="1" applyBorder="1" applyAlignment="1">
      <alignment horizontal="right" vertical="center" wrapText="1"/>
    </xf>
    <xf numFmtId="187" fontId="14" fillId="0" borderId="10" xfId="110" applyNumberFormat="1" applyFont="1" applyFill="1" applyBorder="1" applyAlignment="1">
      <alignment vertical="center" wrapText="1"/>
    </xf>
    <xf numFmtId="0" fontId="18" fillId="0" borderId="0" xfId="101" applyFont="1" applyAlignment="1">
      <alignment horizontal="center" vertical="center"/>
    </xf>
    <xf numFmtId="0" fontId="18" fillId="0" borderId="0" xfId="101" applyFont="1">
      <alignment vertical="center"/>
    </xf>
    <xf numFmtId="0" fontId="26" fillId="0" borderId="0" xfId="101" applyFont="1">
      <alignment vertical="center"/>
    </xf>
    <xf numFmtId="0" fontId="14" fillId="0" borderId="0" xfId="101" applyFont="1" applyAlignment="1">
      <alignment horizontal="center" vertical="center"/>
    </xf>
    <xf numFmtId="0" fontId="18" fillId="0" borderId="66" xfId="101" applyFont="1" applyFill="1" applyBorder="1" applyAlignment="1">
      <alignment horizontal="center" vertical="center"/>
    </xf>
    <xf numFmtId="177" fontId="0" fillId="0" borderId="37" xfId="89" applyNumberFormat="1" applyFont="1" applyFill="1" applyBorder="1" applyAlignment="1">
      <alignment horizontal="center" vertical="center"/>
    </xf>
    <xf numFmtId="185" fontId="0" fillId="0" borderId="37" xfId="89" applyNumberFormat="1" applyFont="1" applyFill="1" applyBorder="1" applyAlignment="1">
      <alignment horizontal="center" vertical="center"/>
    </xf>
    <xf numFmtId="185" fontId="22" fillId="0" borderId="41" xfId="89" applyNumberFormat="1" applyFont="1" applyFill="1" applyBorder="1" applyAlignment="1">
      <alignment vertical="center"/>
    </xf>
    <xf numFmtId="177" fontId="22" fillId="0" borderId="10" xfId="89" applyNumberFormat="1" applyFont="1" applyFill="1" applyBorder="1" applyAlignment="1">
      <alignment horizontal="center" vertical="center" wrapText="1"/>
    </xf>
    <xf numFmtId="177" fontId="22" fillId="0" borderId="10" xfId="89" applyNumberFormat="1" applyFont="1" applyFill="1" applyBorder="1" applyAlignment="1">
      <alignment horizontal="right" vertical="center" wrapText="1"/>
    </xf>
    <xf numFmtId="185" fontId="0" fillId="0" borderId="41" xfId="89" applyNumberFormat="1" applyFont="1" applyFill="1" applyBorder="1" applyAlignment="1">
      <alignment vertical="center"/>
    </xf>
    <xf numFmtId="177" fontId="0" fillId="0" borderId="10" xfId="89" applyNumberFormat="1" applyFont="1" applyFill="1" applyBorder="1" applyAlignment="1">
      <alignment horizontal="right" vertical="center" wrapText="1"/>
    </xf>
    <xf numFmtId="185" fontId="0" fillId="0" borderId="41" xfId="89" applyNumberFormat="1" applyFont="1" applyFill="1" applyBorder="1" applyAlignment="1">
      <alignment horizontal="left" vertical="center"/>
    </xf>
    <xf numFmtId="185" fontId="0" fillId="0" borderId="41" xfId="89" applyNumberFormat="1" applyFont="1" applyFill="1" applyBorder="1" applyAlignment="1">
      <alignment vertical="center" wrapText="1"/>
    </xf>
    <xf numFmtId="177" fontId="22" fillId="0" borderId="0" xfId="89" applyNumberFormat="1" applyFont="1" applyFill="1" applyBorder="1" applyAlignment="1">
      <alignment horizontal="center" vertical="center" wrapText="1"/>
    </xf>
    <xf numFmtId="185" fontId="0" fillId="24" borderId="0" xfId="89" applyNumberFormat="1" applyFont="1" applyFill="1" applyBorder="1" applyAlignment="1">
      <alignment horizontal="left" vertical="center"/>
    </xf>
    <xf numFmtId="177" fontId="22" fillId="24" borderId="0" xfId="89" applyNumberFormat="1" applyFont="1" applyFill="1" applyBorder="1" applyAlignment="1">
      <alignment horizontal="center" vertical="center" wrapText="1"/>
    </xf>
    <xf numFmtId="185" fontId="0" fillId="24" borderId="0" xfId="89" applyNumberFormat="1" applyFont="1" applyFill="1" applyBorder="1" applyAlignment="1">
      <alignment horizontal="right" vertical="center" wrapText="1"/>
    </xf>
    <xf numFmtId="177" fontId="0" fillId="24" borderId="0" xfId="89" applyNumberFormat="1" applyFont="1" applyFill="1" applyBorder="1" applyAlignment="1">
      <alignment horizontal="right" vertical="center" wrapText="1"/>
    </xf>
    <xf numFmtId="0" fontId="18" fillId="0" borderId="36" xfId="101" applyFont="1" applyFill="1" applyBorder="1" applyAlignment="1">
      <alignment horizontal="center" vertical="center"/>
    </xf>
    <xf numFmtId="0" fontId="18" fillId="0" borderId="37" xfId="101" applyFont="1" applyFill="1" applyBorder="1" applyAlignment="1">
      <alignment horizontal="center" vertical="center"/>
    </xf>
    <xf numFmtId="185" fontId="22" fillId="0" borderId="37" xfId="89" applyNumberFormat="1" applyFont="1" applyFill="1" applyBorder="1" applyAlignment="1">
      <alignment horizontal="center" vertical="center"/>
    </xf>
    <xf numFmtId="0" fontId="18" fillId="0" borderId="41" xfId="101" applyFont="1" applyFill="1" applyBorder="1" applyAlignment="1">
      <alignment horizontal="center" vertical="center"/>
    </xf>
    <xf numFmtId="38" fontId="18" fillId="0" borderId="10" xfId="110" applyNumberFormat="1" applyFont="1" applyFill="1" applyBorder="1" applyAlignment="1">
      <alignment horizontal="right" vertical="center" wrapText="1"/>
    </xf>
    <xf numFmtId="0" fontId="14" fillId="0" borderId="41" xfId="101" applyFont="1" applyFill="1" applyBorder="1" applyAlignment="1">
      <alignment horizontal="left" vertical="center"/>
    </xf>
    <xf numFmtId="38" fontId="14" fillId="0" borderId="10" xfId="110" applyNumberFormat="1" applyFont="1" applyFill="1" applyBorder="1" applyAlignment="1">
      <alignment horizontal="right" vertical="center" wrapText="1"/>
    </xf>
    <xf numFmtId="0" fontId="2" fillId="0" borderId="41" xfId="101" applyFont="1" applyFill="1" applyBorder="1" applyAlignment="1">
      <alignment horizontal="left" vertical="center"/>
    </xf>
    <xf numFmtId="0" fontId="14" fillId="0" borderId="41" xfId="0" applyFont="1" applyFill="1" applyBorder="1" applyAlignment="1">
      <alignment horizontal="left" vertical="center"/>
    </xf>
    <xf numFmtId="0" fontId="14" fillId="0" borderId="41" xfId="0" applyFont="1" applyFill="1" applyBorder="1" applyAlignment="1">
      <alignment horizontal="left" vertical="center" wrapText="1"/>
    </xf>
    <xf numFmtId="0" fontId="14" fillId="0" borderId="41" xfId="0" applyFont="1" applyBorder="1" applyAlignment="1">
      <alignment vertical="center"/>
    </xf>
    <xf numFmtId="0" fontId="27" fillId="0" borderId="41" xfId="0" applyFont="1" applyFill="1" applyBorder="1" applyAlignment="1">
      <alignment horizontal="left" vertical="center" wrapText="1"/>
    </xf>
    <xf numFmtId="185" fontId="0" fillId="0" borderId="35" xfId="89" applyNumberFormat="1" applyFont="1" applyFill="1" applyBorder="1" applyAlignment="1">
      <alignment horizontal="center" vertical="center"/>
    </xf>
    <xf numFmtId="185" fontId="0" fillId="0" borderId="67" xfId="89" applyNumberFormat="1" applyFont="1" applyFill="1" applyBorder="1" applyAlignment="1">
      <alignment horizontal="center" vertical="center"/>
    </xf>
    <xf numFmtId="177" fontId="22" fillId="0" borderId="40" xfId="89" applyNumberFormat="1" applyFont="1" applyFill="1" applyBorder="1" applyAlignment="1">
      <alignment horizontal="right" vertical="center" wrapText="1"/>
    </xf>
    <xf numFmtId="177" fontId="22" fillId="0" borderId="68" xfId="89" applyNumberFormat="1" applyFont="1" applyFill="1" applyBorder="1" applyAlignment="1">
      <alignment horizontal="right" vertical="center" wrapText="1"/>
    </xf>
    <xf numFmtId="177" fontId="0" fillId="0" borderId="40" xfId="89" applyNumberFormat="1" applyFont="1" applyFill="1" applyBorder="1" applyAlignment="1">
      <alignment horizontal="right" vertical="center" wrapText="1"/>
    </xf>
    <xf numFmtId="177" fontId="0" fillId="0" borderId="68" xfId="89" applyNumberFormat="1" applyFont="1" applyFill="1" applyBorder="1" applyAlignment="1">
      <alignment horizontal="right" vertical="center" wrapText="1"/>
    </xf>
    <xf numFmtId="185" fontId="22" fillId="0" borderId="67" xfId="89" applyNumberFormat="1" applyFont="1" applyFill="1" applyBorder="1" applyAlignment="1">
      <alignment horizontal="center" vertical="center"/>
    </xf>
    <xf numFmtId="38" fontId="18" fillId="0" borderId="40" xfId="110" applyNumberFormat="1" applyFont="1" applyFill="1" applyBorder="1" applyAlignment="1">
      <alignment horizontal="right" vertical="center" wrapText="1"/>
    </xf>
    <xf numFmtId="38" fontId="18" fillId="0" borderId="68" xfId="110" applyNumberFormat="1" applyFont="1" applyFill="1" applyBorder="1" applyAlignment="1">
      <alignment horizontal="right" vertical="center" wrapText="1"/>
    </xf>
    <xf numFmtId="38" fontId="18" fillId="0" borderId="0" xfId="101" applyNumberFormat="1" applyFont="1">
      <alignment vertical="center"/>
    </xf>
    <xf numFmtId="38" fontId="14" fillId="0" borderId="40" xfId="110" applyNumberFormat="1" applyFont="1" applyFill="1" applyBorder="1" applyAlignment="1">
      <alignment horizontal="right" vertical="center" wrapText="1"/>
    </xf>
    <xf numFmtId="38" fontId="14" fillId="0" borderId="68" xfId="110" applyNumberFormat="1" applyFont="1" applyFill="1" applyBorder="1" applyAlignment="1">
      <alignment horizontal="right" vertical="center" wrapText="1"/>
    </xf>
    <xf numFmtId="184" fontId="14" fillId="0" borderId="0" xfId="101" applyNumberFormat="1" applyFont="1">
      <alignment vertical="center"/>
    </xf>
    <xf numFmtId="38" fontId="14" fillId="0" borderId="0" xfId="101" applyNumberFormat="1" applyFont="1">
      <alignment vertical="center"/>
    </xf>
    <xf numFmtId="184" fontId="26" fillId="0" borderId="0" xfId="101" applyNumberFormat="1" applyFont="1">
      <alignment vertical="center"/>
    </xf>
    <xf numFmtId="177" fontId="14" fillId="0" borderId="10" xfId="0" applyNumberFormat="1" applyFont="1" applyFill="1" applyBorder="1" applyAlignment="1">
      <alignment horizontal="right" vertical="center"/>
    </xf>
    <xf numFmtId="177" fontId="14" fillId="0" borderId="10" xfId="0" applyNumberFormat="1" applyFont="1" applyFill="1" applyBorder="1" applyAlignment="1">
      <alignment horizontal="right" vertical="center" wrapText="1"/>
    </xf>
    <xf numFmtId="0" fontId="14" fillId="0" borderId="41" xfId="101" applyFont="1" applyFill="1" applyBorder="1" applyAlignment="1">
      <alignment vertical="center"/>
    </xf>
    <xf numFmtId="184" fontId="18" fillId="0" borderId="10" xfId="110" applyNumberFormat="1" applyFont="1" applyFill="1" applyBorder="1" applyAlignment="1">
      <alignment horizontal="right" vertical="center" wrapText="1"/>
    </xf>
    <xf numFmtId="184" fontId="18" fillId="0" borderId="10" xfId="110" applyNumberFormat="1" applyFont="1" applyFill="1" applyBorder="1" applyAlignment="1">
      <alignment horizontal="right" vertical="center"/>
    </xf>
    <xf numFmtId="0" fontId="14" fillId="0" borderId="10" xfId="101" applyFont="1" applyBorder="1" applyAlignment="1">
      <alignment horizontal="right" vertical="center"/>
    </xf>
    <xf numFmtId="0" fontId="18" fillId="0" borderId="34" xfId="101" applyFont="1" applyFill="1" applyBorder="1" applyAlignment="1">
      <alignment horizontal="center" vertical="center"/>
    </xf>
    <xf numFmtId="184" fontId="18" fillId="0" borderId="32" xfId="110" applyNumberFormat="1" applyFont="1" applyFill="1" applyBorder="1" applyAlignment="1">
      <alignment horizontal="right" vertical="center"/>
    </xf>
    <xf numFmtId="0" fontId="14" fillId="0" borderId="32" xfId="101" applyFont="1" applyBorder="1" applyAlignment="1">
      <alignment horizontal="right" vertical="center"/>
    </xf>
    <xf numFmtId="0" fontId="14" fillId="0" borderId="0" xfId="101" applyFont="1" applyFill="1" applyAlignment="1">
      <alignment horizontal="center" vertical="center"/>
    </xf>
    <xf numFmtId="177" fontId="14" fillId="0" borderId="40" xfId="0" applyNumberFormat="1" applyFont="1" applyFill="1" applyBorder="1" applyAlignment="1">
      <alignment horizontal="right" vertical="center"/>
    </xf>
    <xf numFmtId="177" fontId="14" fillId="0" borderId="68" xfId="0" applyNumberFormat="1" applyFont="1" applyFill="1" applyBorder="1" applyAlignment="1">
      <alignment horizontal="right" vertical="center"/>
    </xf>
    <xf numFmtId="177" fontId="14" fillId="0" borderId="40" xfId="0" applyNumberFormat="1" applyFont="1" applyFill="1" applyBorder="1" applyAlignment="1">
      <alignment horizontal="right" vertical="center" wrapText="1"/>
    </xf>
    <xf numFmtId="177" fontId="14" fillId="0" borderId="68" xfId="0" applyNumberFormat="1" applyFont="1" applyFill="1" applyBorder="1" applyAlignment="1">
      <alignment horizontal="right" vertical="center" wrapText="1"/>
    </xf>
    <xf numFmtId="184" fontId="18" fillId="0" borderId="40" xfId="110" applyNumberFormat="1" applyFont="1" applyFill="1" applyBorder="1" applyAlignment="1">
      <alignment horizontal="right" vertical="center" wrapText="1"/>
    </xf>
    <xf numFmtId="184" fontId="18" fillId="0" borderId="68" xfId="110" applyNumberFormat="1" applyFont="1" applyFill="1" applyBorder="1" applyAlignment="1">
      <alignment horizontal="right" vertical="center" wrapText="1"/>
    </xf>
    <xf numFmtId="0" fontId="14" fillId="0" borderId="40" xfId="101" applyFont="1" applyBorder="1" applyAlignment="1">
      <alignment horizontal="right" vertical="center"/>
    </xf>
    <xf numFmtId="0" fontId="14" fillId="0" borderId="68" xfId="101" applyFont="1" applyBorder="1" applyAlignment="1">
      <alignment horizontal="right" vertical="center"/>
    </xf>
    <xf numFmtId="0" fontId="14" fillId="0" borderId="33" xfId="101" applyFont="1" applyBorder="1" applyAlignment="1">
      <alignment horizontal="right" vertical="center"/>
    </xf>
    <xf numFmtId="0" fontId="14" fillId="0" borderId="69" xfId="101" applyFont="1" applyBorder="1" applyAlignment="1">
      <alignment horizontal="right" vertical="center"/>
    </xf>
    <xf numFmtId="0" fontId="0" fillId="24" borderId="0" xfId="0" applyFont="1" applyFill="1" applyBorder="1" applyAlignment="1">
      <alignment vertical="center"/>
    </xf>
    <xf numFmtId="0" fontId="14" fillId="24" borderId="10" xfId="0" applyFont="1" applyFill="1" applyBorder="1" applyAlignment="1">
      <alignment vertical="center"/>
    </xf>
    <xf numFmtId="179" fontId="14" fillId="24" borderId="10" xfId="0" applyNumberFormat="1" applyFont="1" applyFill="1" applyBorder="1" applyAlignment="1">
      <alignment vertical="center"/>
    </xf>
    <xf numFmtId="182" fontId="14" fillId="24" borderId="10" xfId="0" applyNumberFormat="1" applyFont="1" applyFill="1" applyBorder="1" applyAlignment="1" applyProtection="1">
      <alignment vertical="center"/>
      <protection locked="0"/>
    </xf>
    <xf numFmtId="188" fontId="14" fillId="24" borderId="10" xfId="0" applyNumberFormat="1" applyFont="1" applyFill="1" applyBorder="1" applyAlignment="1">
      <alignment vertical="center"/>
    </xf>
    <xf numFmtId="0" fontId="0" fillId="24" borderId="51" xfId="0" applyFill="1" applyBorder="1" applyAlignment="1">
      <alignment horizontal="right" vertical="center"/>
    </xf>
    <xf numFmtId="0" fontId="51" fillId="0" borderId="0" xfId="102">
      <alignment vertical="center"/>
    </xf>
    <xf numFmtId="0" fontId="51" fillId="0" borderId="0" xfId="102" applyFill="1" applyAlignment="1">
      <alignment vertical="center"/>
    </xf>
    <xf numFmtId="0" fontId="0" fillId="0" borderId="0" xfId="102" applyFont="1" applyFill="1" applyAlignment="1">
      <alignment horizontal="right" vertical="center"/>
    </xf>
    <xf numFmtId="0" fontId="22" fillId="0" borderId="10" xfId="102" applyFont="1" applyFill="1" applyBorder="1" applyAlignment="1">
      <alignment horizontal="center" vertical="center"/>
    </xf>
    <xf numFmtId="0" fontId="22" fillId="0" borderId="10" xfId="102" applyFont="1" applyFill="1" applyBorder="1" applyAlignment="1">
      <alignment vertical="center"/>
    </xf>
    <xf numFmtId="189" fontId="22" fillId="0" borderId="10" xfId="110" applyNumberFormat="1" applyFont="1" applyFill="1" applyBorder="1" applyAlignment="1">
      <alignment vertical="center" wrapText="1"/>
    </xf>
    <xf numFmtId="0" fontId="0" fillId="0" borderId="10" xfId="102" applyFont="1" applyFill="1" applyBorder="1" applyAlignment="1">
      <alignment vertical="center"/>
    </xf>
    <xf numFmtId="189" fontId="0" fillId="0" borderId="10" xfId="110" applyNumberFormat="1" applyFont="1" applyFill="1" applyBorder="1" applyAlignment="1">
      <alignment vertical="center" wrapText="1"/>
    </xf>
    <xf numFmtId="0" fontId="0" fillId="24" borderId="10" xfId="102" applyFont="1" applyFill="1" applyBorder="1" applyAlignment="1">
      <alignment vertical="center"/>
    </xf>
    <xf numFmtId="189" fontId="0" fillId="24" borderId="10" xfId="110" applyNumberFormat="1" applyFont="1" applyFill="1" applyBorder="1" applyAlignment="1">
      <alignment vertical="center" wrapText="1"/>
    </xf>
    <xf numFmtId="38" fontId="0" fillId="0" borderId="0" xfId="0" applyNumberFormat="1"/>
    <xf numFmtId="0" fontId="8" fillId="0" borderId="0" xfId="0" applyFont="1" applyFill="1" applyAlignment="1">
      <alignment vertical="center"/>
    </xf>
    <xf numFmtId="0" fontId="0" fillId="0" borderId="0" xfId="0" applyFont="1" applyFill="1" applyAlignment="1">
      <alignment horizontal="right" vertical="center"/>
    </xf>
    <xf numFmtId="38" fontId="18" fillId="0" borderId="10" xfId="110" applyNumberFormat="1" applyFont="1" applyBorder="1" applyAlignment="1">
      <alignment vertical="center" wrapText="1"/>
    </xf>
    <xf numFmtId="9" fontId="18" fillId="0" borderId="10" xfId="0" applyNumberFormat="1" applyFont="1" applyBorder="1" applyAlignment="1">
      <alignment horizontal="right" vertical="center"/>
    </xf>
    <xf numFmtId="38" fontId="14" fillId="0" borderId="10" xfId="110" applyNumberFormat="1" applyFont="1" applyBorder="1" applyAlignment="1">
      <alignment vertical="center" wrapText="1"/>
    </xf>
    <xf numFmtId="9" fontId="14" fillId="0" borderId="10" xfId="0" applyNumberFormat="1" applyFont="1" applyBorder="1" applyAlignment="1">
      <alignment horizontal="right" vertical="center"/>
    </xf>
    <xf numFmtId="0" fontId="0" fillId="0" borderId="0" xfId="0" applyAlignment="1">
      <alignment horizontal="left" vertical="center"/>
    </xf>
    <xf numFmtId="184" fontId="0" fillId="0" borderId="0" xfId="110" applyNumberFormat="1" applyFont="1" applyAlignment="1">
      <alignment horizontal="right" vertical="center"/>
    </xf>
    <xf numFmtId="9" fontId="0" fillId="0" borderId="0" xfId="0" applyNumberFormat="1" applyAlignment="1">
      <alignment horizontal="right" vertical="center"/>
    </xf>
    <xf numFmtId="0" fontId="0" fillId="0" borderId="0" xfId="0" applyAlignment="1">
      <alignment horizontal="center" vertical="center"/>
    </xf>
    <xf numFmtId="0" fontId="0" fillId="0" borderId="0" xfId="0" applyAlignment="1">
      <alignment horizontal="right" vertical="center"/>
    </xf>
    <xf numFmtId="184" fontId="0" fillId="0" borderId="0" xfId="110" applyNumberFormat="1" applyFont="1" applyAlignment="1">
      <alignment horizontal="center" vertical="center"/>
    </xf>
    <xf numFmtId="38" fontId="0" fillId="0" borderId="0" xfId="0" applyNumberFormat="1" applyFont="1" applyFill="1" applyAlignment="1">
      <alignment vertical="center"/>
    </xf>
    <xf numFmtId="38" fontId="22" fillId="0" borderId="10" xfId="0" applyNumberFormat="1" applyFont="1" applyFill="1" applyBorder="1" applyAlignment="1">
      <alignment vertical="center" wrapText="1"/>
    </xf>
    <xf numFmtId="181" fontId="18" fillId="0" borderId="10" xfId="61" applyNumberFormat="1" applyFont="1" applyFill="1" applyBorder="1" applyAlignment="1">
      <alignment vertical="center"/>
    </xf>
    <xf numFmtId="38" fontId="0" fillId="0" borderId="10" xfId="0" applyNumberFormat="1" applyFont="1" applyFill="1" applyBorder="1" applyAlignment="1">
      <alignment vertical="center" wrapText="1"/>
    </xf>
    <xf numFmtId="181" fontId="14" fillId="0" borderId="10" xfId="61" applyNumberFormat="1" applyFont="1" applyFill="1" applyBorder="1" applyAlignment="1">
      <alignment vertical="center"/>
    </xf>
    <xf numFmtId="0" fontId="14" fillId="0" borderId="10" xfId="0" applyFont="1" applyFill="1" applyBorder="1" applyAlignment="1">
      <alignment vertical="center"/>
    </xf>
    <xf numFmtId="38" fontId="0" fillId="0" borderId="10" xfId="110" applyNumberFormat="1" applyFont="1" applyFill="1" applyBorder="1" applyAlignment="1">
      <alignment vertical="center" wrapText="1"/>
    </xf>
    <xf numFmtId="38" fontId="0" fillId="0" borderId="10" xfId="112" applyNumberFormat="1" applyFont="1" applyFill="1" applyBorder="1" applyAlignment="1">
      <alignment vertical="center" wrapText="1"/>
    </xf>
    <xf numFmtId="0" fontId="0" fillId="0" borderId="0" xfId="0" applyFont="1" applyFill="1" applyBorder="1" applyAlignment="1">
      <alignment horizontal="right" vertical="center"/>
    </xf>
    <xf numFmtId="38" fontId="18" fillId="0" borderId="10" xfId="110" applyNumberFormat="1" applyFont="1" applyFill="1" applyBorder="1" applyAlignment="1">
      <alignment vertical="center" wrapText="1"/>
    </xf>
    <xf numFmtId="38" fontId="11" fillId="0" borderId="10" xfId="110" applyNumberFormat="1" applyFont="1" applyFill="1" applyBorder="1" applyAlignment="1">
      <alignment vertical="center" wrapText="1"/>
    </xf>
    <xf numFmtId="1" fontId="18" fillId="0" borderId="10" xfId="0" applyNumberFormat="1" applyFont="1" applyFill="1" applyBorder="1" applyAlignment="1" applyProtection="1">
      <alignment vertical="center"/>
      <protection locked="0"/>
    </xf>
    <xf numFmtId="1" fontId="14" fillId="0" borderId="10" xfId="0" applyNumberFormat="1" applyFont="1" applyFill="1" applyBorder="1" applyAlignment="1" applyProtection="1">
      <alignment horizontal="left" vertical="center"/>
      <protection locked="0"/>
    </xf>
    <xf numFmtId="38" fontId="14" fillId="0" borderId="10" xfId="110" applyNumberFormat="1" applyFont="1" applyFill="1" applyBorder="1" applyAlignment="1">
      <alignment vertical="center" wrapText="1"/>
    </xf>
    <xf numFmtId="38" fontId="2" fillId="0" borderId="10" xfId="110" applyNumberFormat="1" applyFont="1" applyFill="1" applyBorder="1" applyAlignment="1">
      <alignment vertical="center" wrapText="1"/>
    </xf>
    <xf numFmtId="38" fontId="2" fillId="24" borderId="10" xfId="110" applyNumberFormat="1" applyFont="1" applyFill="1" applyBorder="1" applyAlignment="1">
      <alignment vertical="center" wrapText="1"/>
    </xf>
    <xf numFmtId="1" fontId="14" fillId="0" borderId="10" xfId="0" applyNumberFormat="1" applyFont="1" applyFill="1" applyBorder="1" applyAlignment="1" applyProtection="1">
      <alignment vertical="center"/>
      <protection locked="0"/>
    </xf>
    <xf numFmtId="38" fontId="14" fillId="24" borderId="10" xfId="110" applyNumberFormat="1" applyFont="1" applyFill="1" applyBorder="1" applyAlignment="1">
      <alignment vertical="center" wrapText="1"/>
    </xf>
    <xf numFmtId="38" fontId="2" fillId="24" borderId="10" xfId="80" applyNumberFormat="1" applyFont="1" applyFill="1" applyBorder="1" applyAlignment="1" applyProtection="1">
      <alignment vertical="center" wrapText="1"/>
      <protection locked="0"/>
    </xf>
    <xf numFmtId="0" fontId="14" fillId="0" borderId="10" xfId="0" applyNumberFormat="1" applyFont="1" applyFill="1" applyBorder="1" applyAlignment="1" applyProtection="1">
      <alignment vertical="center"/>
      <protection locked="0"/>
    </xf>
    <xf numFmtId="38" fontId="2" fillId="24" borderId="10" xfId="80" applyNumberFormat="1" applyFont="1" applyFill="1" applyBorder="1" applyAlignment="1" applyProtection="1">
      <alignment vertical="center" wrapText="1"/>
    </xf>
    <xf numFmtId="38" fontId="14" fillId="24" borderId="10" xfId="80" applyNumberFormat="1" applyFont="1" applyFill="1" applyBorder="1" applyAlignment="1" applyProtection="1">
      <alignment vertical="center" wrapText="1"/>
    </xf>
    <xf numFmtId="38" fontId="14" fillId="24" borderId="10" xfId="80" applyNumberFormat="1" applyFont="1" applyFill="1" applyBorder="1" applyAlignment="1">
      <alignment vertical="center" wrapText="1"/>
    </xf>
    <xf numFmtId="38" fontId="14" fillId="0" borderId="10" xfId="0" applyNumberFormat="1" applyFont="1" applyFill="1" applyBorder="1" applyAlignment="1">
      <alignment vertical="center" wrapText="1"/>
    </xf>
    <xf numFmtId="38" fontId="2" fillId="0" borderId="10" xfId="0" applyNumberFormat="1" applyFont="1" applyFill="1" applyBorder="1" applyAlignment="1">
      <alignment vertical="center" wrapText="1"/>
    </xf>
    <xf numFmtId="0" fontId="18" fillId="0" borderId="10" xfId="0" applyFont="1" applyFill="1" applyBorder="1" applyAlignment="1">
      <alignment horizontal="distributed" vertical="center"/>
    </xf>
    <xf numFmtId="38" fontId="18" fillId="24" borderId="10" xfId="0" applyNumberFormat="1" applyFont="1" applyFill="1" applyBorder="1" applyAlignment="1">
      <alignment vertical="center" wrapText="1"/>
    </xf>
    <xf numFmtId="38" fontId="11" fillId="0" borderId="10" xfId="0" applyNumberFormat="1" applyFont="1" applyFill="1" applyBorder="1" applyAlignment="1">
      <alignment vertical="center" wrapText="1"/>
    </xf>
    <xf numFmtId="184" fontId="0" fillId="0" borderId="0" xfId="0" applyNumberFormat="1" applyFont="1" applyFill="1" applyAlignment="1">
      <alignment vertical="center"/>
    </xf>
    <xf numFmtId="0" fontId="0" fillId="24" borderId="0" xfId="0" applyFont="1" applyFill="1" applyAlignment="1">
      <alignment horizontal="center" vertical="center"/>
    </xf>
    <xf numFmtId="183" fontId="14" fillId="24" borderId="0" xfId="0" applyNumberFormat="1" applyFont="1" applyFill="1" applyAlignment="1">
      <alignment vertical="center"/>
    </xf>
    <xf numFmtId="0" fontId="3" fillId="24" borderId="0" xfId="0" applyFont="1" applyFill="1" applyBorder="1" applyAlignment="1">
      <alignment vertical="center"/>
    </xf>
    <xf numFmtId="0" fontId="0" fillId="24" borderId="0" xfId="0" applyFont="1" applyFill="1" applyBorder="1" applyAlignment="1">
      <alignment horizontal="right" vertical="center"/>
    </xf>
    <xf numFmtId="183" fontId="14" fillId="24" borderId="0" xfId="0" applyNumberFormat="1" applyFont="1" applyFill="1" applyBorder="1" applyAlignment="1">
      <alignment vertical="center"/>
    </xf>
    <xf numFmtId="38" fontId="0" fillId="24" borderId="0" xfId="0" applyNumberFormat="1" applyFont="1" applyFill="1" applyBorder="1" applyAlignment="1">
      <alignment vertical="center"/>
    </xf>
    <xf numFmtId="0" fontId="0" fillId="24" borderId="51" xfId="0" applyFont="1" applyFill="1" applyBorder="1" applyAlignment="1">
      <alignment horizontal="center" vertical="center"/>
    </xf>
    <xf numFmtId="0" fontId="0" fillId="24" borderId="51" xfId="0" applyFont="1" applyFill="1" applyBorder="1" applyAlignment="1">
      <alignment horizontal="right" vertical="center"/>
    </xf>
    <xf numFmtId="183" fontId="14" fillId="24" borderId="51" xfId="0" applyNumberFormat="1" applyFont="1" applyFill="1" applyBorder="1" applyAlignment="1">
      <alignment horizontal="center" vertical="center"/>
    </xf>
    <xf numFmtId="0" fontId="22" fillId="24" borderId="10" xfId="0" applyFont="1" applyFill="1" applyBorder="1" applyAlignment="1">
      <alignment horizontal="distributed" vertical="center"/>
    </xf>
    <xf numFmtId="183" fontId="22" fillId="24" borderId="10" xfId="0" applyNumberFormat="1" applyFont="1" applyFill="1" applyBorder="1" applyAlignment="1">
      <alignment horizontal="center" vertical="center" wrapText="1"/>
    </xf>
    <xf numFmtId="0" fontId="14" fillId="24" borderId="10" xfId="0" applyFont="1" applyFill="1" applyBorder="1" applyAlignment="1" applyProtection="1">
      <alignment vertical="center"/>
    </xf>
    <xf numFmtId="38" fontId="14" fillId="24" borderId="10" xfId="0" applyNumberFormat="1" applyFont="1" applyFill="1" applyBorder="1" applyAlignment="1">
      <alignment vertical="center" wrapText="1"/>
    </xf>
    <xf numFmtId="9" fontId="14" fillId="24" borderId="10" xfId="61" applyFont="1" applyFill="1" applyBorder="1" applyAlignment="1">
      <alignment vertical="center"/>
    </xf>
    <xf numFmtId="4" fontId="12" fillId="24" borderId="10" xfId="0" applyNumberFormat="1" applyFont="1" applyFill="1" applyBorder="1" applyAlignment="1" applyProtection="1">
      <alignment horizontal="left" vertical="center" wrapText="1"/>
    </xf>
    <xf numFmtId="182" fontId="14" fillId="24" borderId="10" xfId="0" applyNumberFormat="1" applyFont="1" applyFill="1" applyBorder="1" applyAlignment="1" applyProtection="1">
      <alignment horizontal="left" vertical="center"/>
    </xf>
    <xf numFmtId="38" fontId="14" fillId="24" borderId="10" xfId="0" applyNumberFormat="1" applyFont="1" applyFill="1" applyBorder="1" applyAlignment="1" applyProtection="1">
      <alignment vertical="center" wrapText="1"/>
    </xf>
    <xf numFmtId="4" fontId="12" fillId="24" borderId="10" xfId="0" applyNumberFormat="1" applyFont="1" applyFill="1" applyBorder="1" applyAlignment="1" applyProtection="1">
      <alignment horizontal="right" vertical="center"/>
    </xf>
    <xf numFmtId="38" fontId="2" fillId="24" borderId="10" xfId="0" applyNumberFormat="1" applyFont="1" applyFill="1" applyBorder="1" applyAlignment="1" applyProtection="1">
      <alignment vertical="center" wrapText="1"/>
    </xf>
    <xf numFmtId="38" fontId="14" fillId="24" borderId="10" xfId="110" applyNumberFormat="1" applyFont="1" applyFill="1" applyBorder="1" applyAlignment="1" applyProtection="1">
      <alignment vertical="center" wrapText="1"/>
      <protection locked="0"/>
    </xf>
    <xf numFmtId="177" fontId="14" fillId="24" borderId="10" xfId="0" applyNumberFormat="1" applyFont="1" applyFill="1" applyBorder="1" applyAlignment="1">
      <alignment vertical="center" wrapText="1"/>
    </xf>
    <xf numFmtId="38" fontId="0" fillId="24" borderId="10" xfId="0" applyNumberFormat="1" applyFont="1" applyFill="1" applyBorder="1" applyAlignment="1">
      <alignment vertical="center" wrapText="1"/>
    </xf>
    <xf numFmtId="0" fontId="0" fillId="24" borderId="10" xfId="0" applyFont="1" applyFill="1" applyBorder="1" applyAlignment="1">
      <alignment vertical="center"/>
    </xf>
    <xf numFmtId="190" fontId="14" fillId="24" borderId="10" xfId="0" applyNumberFormat="1" applyFont="1" applyFill="1" applyBorder="1" applyAlignment="1" applyProtection="1">
      <alignment horizontal="left" vertical="center"/>
    </xf>
    <xf numFmtId="0" fontId="14" fillId="24" borderId="10" xfId="0" applyFont="1" applyFill="1" applyBorder="1" applyAlignment="1">
      <alignment vertical="center" wrapText="1"/>
    </xf>
    <xf numFmtId="4" fontId="14" fillId="24" borderId="10" xfId="0" applyNumberFormat="1" applyFont="1" applyFill="1" applyBorder="1" applyAlignment="1" applyProtection="1">
      <alignment horizontal="right" vertical="center" wrapText="1"/>
    </xf>
    <xf numFmtId="4" fontId="14" fillId="24" borderId="10" xfId="0" applyNumberFormat="1" applyFont="1" applyFill="1" applyBorder="1" applyAlignment="1" applyProtection="1">
      <alignment horizontal="left" vertical="center" wrapText="1"/>
    </xf>
    <xf numFmtId="4" fontId="14" fillId="24" borderId="10" xfId="0" applyNumberFormat="1" applyFont="1" applyFill="1" applyBorder="1" applyAlignment="1" applyProtection="1">
      <alignment horizontal="left" vertical="top" wrapText="1"/>
    </xf>
    <xf numFmtId="0" fontId="18" fillId="24" borderId="10" xfId="0" applyFont="1" applyFill="1" applyBorder="1" applyAlignment="1">
      <alignment vertical="center" wrapText="1"/>
    </xf>
    <xf numFmtId="177" fontId="0" fillId="24" borderId="10" xfId="110" applyNumberFormat="1" applyFont="1" applyFill="1" applyBorder="1" applyAlignment="1">
      <alignment vertical="center" wrapText="1"/>
    </xf>
    <xf numFmtId="38" fontId="0" fillId="24" borderId="10" xfId="110" applyNumberFormat="1" applyFont="1" applyFill="1" applyBorder="1" applyAlignment="1">
      <alignment vertical="center" wrapText="1"/>
    </xf>
    <xf numFmtId="43" fontId="14" fillId="24" borderId="10" xfId="110" applyFont="1" applyFill="1" applyBorder="1" applyAlignment="1" applyProtection="1">
      <alignment horizontal="left" vertical="center" wrapText="1"/>
    </xf>
    <xf numFmtId="0" fontId="14" fillId="24" borderId="10" xfId="0" applyFont="1" applyFill="1" applyBorder="1" applyAlignment="1">
      <alignment horizontal="left" vertical="center" wrapText="1"/>
    </xf>
    <xf numFmtId="38" fontId="0" fillId="24" borderId="10" xfId="110" applyNumberFormat="1" applyFont="1" applyFill="1" applyBorder="1" applyAlignment="1" applyProtection="1">
      <alignment vertical="center" wrapText="1"/>
    </xf>
    <xf numFmtId="0" fontId="14" fillId="24" borderId="10" xfId="0" applyFont="1" applyFill="1" applyBorder="1" applyAlignment="1">
      <alignment vertical="top" wrapText="1"/>
    </xf>
    <xf numFmtId="4" fontId="14" fillId="24" borderId="10" xfId="0" applyNumberFormat="1" applyFont="1" applyFill="1" applyBorder="1" applyAlignment="1" applyProtection="1">
      <alignment horizontal="left" vertical="top" wrapText="1"/>
      <protection locked="0"/>
    </xf>
    <xf numFmtId="189" fontId="14" fillId="24" borderId="10" xfId="0" applyNumberFormat="1" applyFont="1" applyFill="1" applyBorder="1" applyAlignment="1" applyProtection="1">
      <alignment horizontal="left" vertical="center" wrapText="1"/>
      <protection locked="0"/>
    </xf>
    <xf numFmtId="0" fontId="14" fillId="24" borderId="10" xfId="0" applyFont="1" applyFill="1" applyBorder="1" applyAlignment="1">
      <alignment horizontal="left" vertical="top" wrapText="1"/>
    </xf>
    <xf numFmtId="189" fontId="14" fillId="24" borderId="10" xfId="0" applyNumberFormat="1" applyFont="1" applyFill="1" applyBorder="1" applyAlignment="1" applyProtection="1">
      <alignment horizontal="left" vertical="center" wrapText="1"/>
    </xf>
    <xf numFmtId="43" fontId="14" fillId="24" borderId="10" xfId="110" applyFont="1" applyFill="1" applyBorder="1" applyAlignment="1" applyProtection="1">
      <alignment horizontal="left" vertical="center" wrapText="1"/>
      <protection locked="0"/>
    </xf>
    <xf numFmtId="179" fontId="14" fillId="24" borderId="10" xfId="0" applyNumberFormat="1" applyFont="1" applyFill="1" applyBorder="1" applyAlignment="1">
      <alignment horizontal="left" vertical="center" wrapText="1"/>
    </xf>
    <xf numFmtId="179" fontId="14" fillId="24" borderId="10" xfId="0" applyNumberFormat="1" applyFont="1" applyFill="1" applyBorder="1" applyAlignment="1">
      <alignment horizontal="left" vertical="top" wrapText="1"/>
    </xf>
    <xf numFmtId="189" fontId="14" fillId="24" borderId="10" xfId="0" applyNumberFormat="1" applyFont="1" applyFill="1" applyBorder="1" applyAlignment="1" applyProtection="1">
      <alignment horizontal="right" vertical="center" wrapText="1"/>
    </xf>
    <xf numFmtId="177" fontId="14" fillId="24" borderId="10" xfId="110" applyNumberFormat="1" applyFont="1" applyFill="1" applyBorder="1" applyAlignment="1">
      <alignment vertical="center" wrapText="1"/>
    </xf>
    <xf numFmtId="0" fontId="0" fillId="24" borderId="10" xfId="0" applyFont="1" applyFill="1" applyBorder="1" applyAlignment="1">
      <alignment horizontal="right" vertical="center"/>
    </xf>
    <xf numFmtId="183" fontId="14" fillId="24" borderId="10" xfId="0" applyNumberFormat="1" applyFont="1" applyFill="1" applyBorder="1" applyAlignment="1">
      <alignment vertical="center"/>
    </xf>
    <xf numFmtId="0" fontId="18" fillId="24" borderId="10" xfId="0" applyFont="1" applyFill="1" applyBorder="1" applyAlignment="1">
      <alignment horizontal="left" vertical="center" wrapText="1"/>
    </xf>
    <xf numFmtId="0" fontId="0" fillId="24" borderId="10" xfId="0" applyFont="1" applyFill="1" applyBorder="1" applyAlignment="1" applyProtection="1">
      <alignment vertical="center"/>
    </xf>
    <xf numFmtId="0" fontId="0" fillId="24" borderId="10" xfId="0" applyFont="1" applyFill="1" applyBorder="1" applyAlignment="1" applyProtection="1">
      <alignment horizontal="center" vertical="center"/>
    </xf>
    <xf numFmtId="179" fontId="14" fillId="24" borderId="10" xfId="0" applyNumberFormat="1" applyFont="1" applyFill="1" applyBorder="1" applyAlignment="1" applyProtection="1">
      <alignment horizontal="left" vertical="top" wrapText="1"/>
      <protection locked="0"/>
    </xf>
    <xf numFmtId="0" fontId="18" fillId="0" borderId="10" xfId="0" applyFont="1" applyFill="1" applyBorder="1" applyAlignment="1">
      <alignment vertical="center"/>
    </xf>
    <xf numFmtId="38" fontId="22" fillId="0" borderId="10" xfId="110" applyNumberFormat="1" applyFont="1" applyFill="1" applyBorder="1" applyAlignment="1">
      <alignment vertical="center" wrapText="1"/>
    </xf>
    <xf numFmtId="0" fontId="0" fillId="0" borderId="10" xfId="0" applyFont="1" applyFill="1" applyBorder="1" applyAlignment="1">
      <alignment vertical="center"/>
    </xf>
    <xf numFmtId="0" fontId="2" fillId="0" borderId="0" xfId="0" applyFont="1" applyFill="1" applyBorder="1" applyAlignment="1"/>
    <xf numFmtId="0" fontId="28" fillId="0" borderId="0" xfId="0" applyFont="1" applyFill="1" applyBorder="1" applyAlignment="1"/>
    <xf numFmtId="0" fontId="12" fillId="0" borderId="0" xfId="0" applyFont="1" applyFill="1" applyBorder="1" applyAlignment="1"/>
    <xf numFmtId="0" fontId="29" fillId="0" borderId="0" xfId="0" applyFont="1" applyFill="1" applyBorder="1" applyAlignment="1">
      <alignment horizontal="left" vertical="center"/>
    </xf>
    <xf numFmtId="0" fontId="30" fillId="0" borderId="0" xfId="0" applyFont="1" applyFill="1" applyBorder="1" applyAlignment="1">
      <alignment horizontal="left" vertical="center"/>
    </xf>
    <xf numFmtId="0" fontId="0" fillId="0" borderId="0" xfId="0" applyFill="1" applyBorder="1" applyAlignment="1"/>
    <xf numFmtId="0" fontId="31" fillId="0" borderId="0" xfId="0" applyFont="1" applyFill="1" applyBorder="1" applyAlignment="1">
      <alignment horizontal="center" vertical="center"/>
    </xf>
    <xf numFmtId="0" fontId="32" fillId="24" borderId="0" xfId="0" applyFont="1" applyFill="1" applyBorder="1" applyAlignment="1">
      <alignment horizontal="left" vertical="center"/>
    </xf>
    <xf numFmtId="0" fontId="33" fillId="0" borderId="0" xfId="0" applyFont="1" applyFill="1" applyBorder="1" applyAlignment="1">
      <alignment horizontal="center" vertical="center"/>
    </xf>
    <xf numFmtId="0" fontId="34" fillId="0" borderId="0" xfId="0" applyFont="1" applyFill="1" applyBorder="1" applyAlignment="1">
      <alignment horizontal="left" vertical="center"/>
    </xf>
    <xf numFmtId="0" fontId="35" fillId="0" borderId="0" xfId="0" applyFont="1" applyFill="1" applyBorder="1" applyAlignment="1">
      <alignment horizontal="left" vertical="center"/>
    </xf>
    <xf numFmtId="0" fontId="30" fillId="0" borderId="0" xfId="0" applyNumberFormat="1" applyFont="1" applyFill="1" applyBorder="1" applyAlignment="1">
      <alignment horizontal="left" vertical="center"/>
    </xf>
    <xf numFmtId="0" fontId="30" fillId="24" borderId="0" xfId="0" applyFont="1" applyFill="1" applyBorder="1" applyAlignment="1">
      <alignment horizontal="left" vertical="center"/>
    </xf>
    <xf numFmtId="0" fontId="30" fillId="24" borderId="0" xfId="0" applyNumberFormat="1" applyFont="1" applyFill="1" applyBorder="1" applyAlignment="1">
      <alignment horizontal="left" vertical="center"/>
    </xf>
    <xf numFmtId="0" fontId="29" fillId="0" borderId="0" xfId="0" applyNumberFormat="1" applyFont="1" applyFill="1" applyBorder="1" applyAlignment="1">
      <alignment horizontal="left" vertical="center"/>
    </xf>
    <xf numFmtId="0" fontId="28" fillId="0" borderId="0" xfId="0" applyFont="1" applyFill="1" applyBorder="1" applyAlignment="1">
      <alignment horizontal="left" vertical="center"/>
    </xf>
    <xf numFmtId="0" fontId="52" fillId="0" borderId="0" xfId="0" applyFont="1" applyAlignment="1">
      <alignment vertical="center"/>
    </xf>
    <xf numFmtId="41" fontId="3" fillId="25" borderId="0" xfId="112" applyNumberFormat="1" applyFont="1" applyFill="1" applyAlignment="1">
      <alignment vertical="center"/>
    </xf>
    <xf numFmtId="41" fontId="51" fillId="25" borderId="0" xfId="112" applyNumberFormat="1" applyFont="1" applyFill="1" applyAlignment="1">
      <alignment vertical="center"/>
    </xf>
    <xf numFmtId="41" fontId="51" fillId="25" borderId="0" xfId="112" applyNumberFormat="1" applyFont="1" applyFill="1" applyAlignment="1">
      <alignment horizontal="right" vertical="center"/>
    </xf>
    <xf numFmtId="0" fontId="51" fillId="0" borderId="0" xfId="77" applyFont="1" applyFill="1" applyAlignment="1">
      <alignment vertical="center"/>
    </xf>
    <xf numFmtId="41" fontId="51" fillId="25" borderId="0" xfId="112" applyNumberFormat="1" applyFont="1" applyFill="1" applyAlignment="1">
      <alignment horizontal="center" vertical="center"/>
    </xf>
    <xf numFmtId="41" fontId="53" fillId="25" borderId="14" xfId="112" applyNumberFormat="1" applyFont="1" applyFill="1" applyBorder="1" applyAlignment="1">
      <alignment horizontal="center" vertical="center" wrapText="1"/>
    </xf>
    <xf numFmtId="41" fontId="53" fillId="25" borderId="63" xfId="112" applyNumberFormat="1" applyFont="1" applyFill="1" applyBorder="1" applyAlignment="1">
      <alignment horizontal="center" vertical="center" wrapText="1"/>
    </xf>
    <xf numFmtId="41" fontId="12" fillId="25" borderId="14" xfId="112" applyNumberFormat="1" applyFont="1" applyFill="1" applyBorder="1" applyAlignment="1">
      <alignment horizontal="left" vertical="center"/>
    </xf>
    <xf numFmtId="41" fontId="12" fillId="25" borderId="10" xfId="112" applyNumberFormat="1" applyFont="1" applyFill="1" applyBorder="1" applyAlignment="1">
      <alignment horizontal="right" vertical="center"/>
    </xf>
    <xf numFmtId="9" fontId="12" fillId="25" borderId="63" xfId="112" applyNumberFormat="1" applyFont="1" applyFill="1" applyBorder="1" applyAlignment="1">
      <alignment horizontal="right" vertical="center"/>
    </xf>
    <xf numFmtId="41" fontId="12" fillId="25" borderId="63" xfId="112" applyNumberFormat="1" applyFont="1" applyFill="1" applyBorder="1" applyAlignment="1">
      <alignment horizontal="left" vertical="center"/>
    </xf>
    <xf numFmtId="41" fontId="12" fillId="25" borderId="64" xfId="112" applyNumberFormat="1" applyFont="1" applyFill="1" applyBorder="1" applyAlignment="1">
      <alignment horizontal="left" vertical="center"/>
    </xf>
    <xf numFmtId="41" fontId="12" fillId="25" borderId="48" xfId="112" applyNumberFormat="1" applyFont="1" applyFill="1" applyBorder="1" applyAlignment="1">
      <alignment horizontal="right" vertical="center"/>
    </xf>
    <xf numFmtId="9" fontId="12" fillId="25" borderId="64" xfId="112" applyNumberFormat="1" applyFont="1" applyFill="1" applyBorder="1" applyAlignment="1">
      <alignment horizontal="right" vertical="center"/>
    </xf>
    <xf numFmtId="9" fontId="12" fillId="25" borderId="12" xfId="112" applyNumberFormat="1" applyFont="1" applyFill="1" applyBorder="1" applyAlignment="1">
      <alignment horizontal="right" vertical="center"/>
    </xf>
    <xf numFmtId="41" fontId="12" fillId="25" borderId="10" xfId="112" applyNumberFormat="1" applyFont="1" applyFill="1" applyBorder="1" applyAlignment="1">
      <alignment horizontal="left" vertical="center"/>
    </xf>
    <xf numFmtId="9" fontId="12" fillId="25" borderId="10" xfId="112" applyNumberFormat="1" applyFont="1" applyFill="1" applyBorder="1" applyAlignment="1">
      <alignment horizontal="right" vertical="center"/>
    </xf>
    <xf numFmtId="0" fontId="51" fillId="0" borderId="10" xfId="77" applyFont="1" applyFill="1" applyBorder="1" applyAlignment="1">
      <alignment vertical="center"/>
    </xf>
    <xf numFmtId="41" fontId="12" fillId="25" borderId="29" xfId="112" applyNumberFormat="1" applyFont="1" applyFill="1" applyBorder="1" applyAlignment="1">
      <alignment horizontal="left" vertical="center"/>
    </xf>
    <xf numFmtId="41" fontId="12" fillId="25" borderId="29" xfId="112" applyNumberFormat="1" applyFont="1" applyFill="1" applyBorder="1" applyAlignment="1">
      <alignment horizontal="right" vertical="center"/>
    </xf>
    <xf numFmtId="41" fontId="57" fillId="25" borderId="63" xfId="112" applyNumberFormat="1" applyFont="1" applyFill="1" applyBorder="1" applyAlignment="1">
      <alignment horizontal="right" vertical="center"/>
    </xf>
    <xf numFmtId="41" fontId="12" fillId="25" borderId="63" xfId="112" applyNumberFormat="1" applyFont="1" applyFill="1" applyBorder="1" applyAlignment="1">
      <alignment horizontal="right" vertical="center"/>
    </xf>
    <xf numFmtId="0" fontId="51" fillId="25" borderId="0" xfId="77" applyFont="1" applyFill="1" applyBorder="1" applyAlignment="1">
      <alignment vertical="center"/>
    </xf>
    <xf numFmtId="0" fontId="51" fillId="0" borderId="0" xfId="77" applyFont="1" applyFill="1" applyBorder="1" applyAlignment="1">
      <alignment vertical="center"/>
    </xf>
    <xf numFmtId="0" fontId="51" fillId="0" borderId="0" xfId="76" applyFont="1" applyFill="1" applyBorder="1" applyAlignment="1"/>
    <xf numFmtId="0" fontId="51" fillId="0" borderId="0" xfId="76" applyFont="1" applyFill="1" applyBorder="1" applyAlignment="1">
      <alignment vertical="center" wrapText="1"/>
    </xf>
    <xf numFmtId="0" fontId="12" fillId="0" borderId="0" xfId="76" applyFont="1" applyFill="1" applyBorder="1" applyAlignment="1">
      <alignment horizontal="right" vertical="top"/>
    </xf>
    <xf numFmtId="0" fontId="12" fillId="25" borderId="0" xfId="76" applyFont="1" applyFill="1" applyBorder="1" applyAlignment="1">
      <alignment horizontal="left"/>
    </xf>
    <xf numFmtId="0" fontId="12" fillId="25" borderId="0" xfId="76" applyFont="1" applyFill="1" applyBorder="1" applyAlignment="1"/>
    <xf numFmtId="0" fontId="12" fillId="25" borderId="0" xfId="76" applyFont="1" applyFill="1" applyBorder="1" applyAlignment="1">
      <alignment vertical="center" wrapText="1"/>
    </xf>
    <xf numFmtId="0" fontId="53" fillId="25" borderId="10" xfId="76" applyFont="1" applyFill="1" applyBorder="1" applyAlignment="1">
      <alignment horizontal="center" vertical="center" wrapText="1"/>
    </xf>
    <xf numFmtId="0" fontId="12" fillId="25" borderId="10" xfId="76" applyFont="1" applyFill="1" applyBorder="1" applyAlignment="1">
      <alignment horizontal="left" vertical="center" wrapText="1"/>
    </xf>
    <xf numFmtId="184" fontId="12" fillId="25" borderId="10" xfId="111" applyNumberFormat="1" applyFont="1" applyFill="1" applyBorder="1" applyAlignment="1">
      <alignment horizontal="left" vertical="center" wrapText="1"/>
    </xf>
    <xf numFmtId="9" fontId="12" fillId="25" borderId="10" xfId="76" applyNumberFormat="1" applyFont="1" applyFill="1" applyBorder="1" applyAlignment="1">
      <alignment vertical="center" wrapText="1"/>
    </xf>
    <xf numFmtId="0" fontId="19" fillId="0" borderId="0" xfId="76" applyFont="1" applyFill="1" applyBorder="1" applyAlignment="1"/>
    <xf numFmtId="0" fontId="12" fillId="25" borderId="10" xfId="76" applyFont="1" applyFill="1" applyBorder="1" applyAlignment="1">
      <alignment vertical="center" wrapText="1"/>
    </xf>
    <xf numFmtId="0" fontId="12" fillId="25" borderId="40" xfId="76" applyFont="1" applyFill="1" applyBorder="1" applyAlignment="1">
      <alignment horizontal="left" vertical="center" wrapText="1"/>
    </xf>
    <xf numFmtId="184" fontId="12" fillId="25" borderId="10" xfId="111" applyNumberFormat="1" applyFont="1" applyFill="1" applyBorder="1" applyAlignment="1">
      <alignment horizontal="left" vertical="center" wrapText="1"/>
    </xf>
    <xf numFmtId="9" fontId="12" fillId="25" borderId="10" xfId="76" applyNumberFormat="1" applyFont="1" applyFill="1" applyBorder="1" applyAlignment="1">
      <alignment vertical="center" wrapText="1"/>
    </xf>
    <xf numFmtId="0" fontId="12" fillId="25" borderId="10" xfId="76" applyFont="1" applyFill="1" applyBorder="1" applyAlignment="1">
      <alignment vertical="center" wrapText="1"/>
    </xf>
    <xf numFmtId="0" fontId="12" fillId="25" borderId="10" xfId="76" applyFont="1" applyFill="1" applyBorder="1" applyAlignment="1">
      <alignment horizontal="left" vertical="center" wrapText="1"/>
    </xf>
    <xf numFmtId="0" fontId="19" fillId="25" borderId="10" xfId="76" applyFont="1" applyFill="1" applyBorder="1" applyAlignment="1"/>
    <xf numFmtId="0" fontId="53" fillId="25" borderId="10" xfId="76" applyFont="1" applyFill="1" applyBorder="1" applyAlignment="1">
      <alignment horizontal="center" vertical="center" wrapText="1"/>
    </xf>
    <xf numFmtId="184" fontId="19" fillId="0" borderId="0" xfId="76" applyNumberFormat="1" applyFont="1" applyFill="1" applyBorder="1" applyAlignment="1"/>
    <xf numFmtId="0" fontId="22" fillId="25" borderId="10" xfId="76" applyFont="1" applyFill="1" applyBorder="1" applyAlignment="1"/>
    <xf numFmtId="0" fontId="22" fillId="0" borderId="0" xfId="76" applyFont="1" applyFill="1" applyBorder="1" applyAlignment="1"/>
    <xf numFmtId="0" fontId="53" fillId="25" borderId="10" xfId="76" applyFont="1" applyFill="1" applyBorder="1" applyAlignment="1">
      <alignment vertical="center" wrapText="1"/>
    </xf>
    <xf numFmtId="184" fontId="51" fillId="0" borderId="0" xfId="76" applyNumberFormat="1" applyFont="1" applyFill="1" applyBorder="1" applyAlignment="1"/>
    <xf numFmtId="184" fontId="51" fillId="0" borderId="0" xfId="76" applyNumberFormat="1" applyFont="1" applyFill="1" applyBorder="1" applyAlignment="1">
      <alignment vertical="center" wrapText="1"/>
    </xf>
    <xf numFmtId="10" fontId="51" fillId="0" borderId="0" xfId="76" applyNumberFormat="1" applyFont="1" applyFill="1" applyBorder="1" applyAlignment="1"/>
    <xf numFmtId="3" fontId="58" fillId="0" borderId="0" xfId="76" applyNumberFormat="1" applyFont="1" applyFill="1" applyBorder="1" applyAlignment="1"/>
    <xf numFmtId="43" fontId="51" fillId="0" borderId="0" xfId="76" applyNumberFormat="1" applyFont="1" applyFill="1" applyBorder="1" applyAlignment="1"/>
    <xf numFmtId="0" fontId="3" fillId="0" borderId="0" xfId="76" applyFont="1" applyFill="1" applyBorder="1" applyAlignment="1"/>
    <xf numFmtId="0" fontId="1" fillId="0" borderId="0" xfId="0" applyFont="1" applyFill="1" applyBorder="1" applyAlignment="1"/>
    <xf numFmtId="41" fontId="8" fillId="25" borderId="0" xfId="112" applyNumberFormat="1" applyFont="1" applyFill="1" applyAlignment="1">
      <alignment vertical="center"/>
    </xf>
    <xf numFmtId="41" fontId="53" fillId="25" borderId="10" xfId="112" applyNumberFormat="1" applyFont="1" applyFill="1" applyBorder="1" applyAlignment="1">
      <alignment horizontal="center" vertical="center" wrapText="1"/>
    </xf>
    <xf numFmtId="0" fontId="8" fillId="0" borderId="0" xfId="0" applyFont="1" applyFill="1" applyAlignment="1">
      <alignment horizontal="center" vertical="center"/>
    </xf>
    <xf numFmtId="0" fontId="0" fillId="0" borderId="24" xfId="0" applyFont="1" applyFill="1" applyBorder="1" applyAlignment="1">
      <alignment horizontal="left" vertical="center" wrapText="1"/>
    </xf>
    <xf numFmtId="0" fontId="8" fillId="24" borderId="0" xfId="0" applyFont="1" applyFill="1" applyBorder="1" applyAlignment="1">
      <alignment horizontal="center" vertical="center"/>
    </xf>
    <xf numFmtId="0" fontId="25" fillId="0" borderId="40" xfId="0" applyFont="1" applyFill="1" applyBorder="1" applyAlignment="1">
      <alignment horizontal="distributed" vertical="center"/>
    </xf>
    <xf numFmtId="0" fontId="25" fillId="0" borderId="53" xfId="0" applyFont="1" applyFill="1" applyBorder="1" applyAlignment="1">
      <alignment horizontal="distributed" vertical="center"/>
    </xf>
    <xf numFmtId="0" fontId="25" fillId="0" borderId="62" xfId="0" applyFont="1" applyFill="1" applyBorder="1" applyAlignment="1">
      <alignment horizontal="distributed" vertical="center"/>
    </xf>
    <xf numFmtId="0" fontId="15" fillId="0" borderId="0" xfId="102" applyFont="1" applyFill="1" applyAlignment="1">
      <alignment horizontal="center" vertical="center"/>
    </xf>
    <xf numFmtId="0" fontId="0" fillId="24" borderId="0" xfId="102" applyFont="1" applyFill="1" applyBorder="1" applyAlignment="1">
      <alignment horizontal="left" vertical="center" wrapText="1"/>
    </xf>
    <xf numFmtId="0" fontId="8" fillId="24" borderId="0" xfId="0" applyFont="1" applyFill="1" applyAlignment="1">
      <alignment horizontal="center" vertical="center"/>
    </xf>
    <xf numFmtId="0" fontId="3" fillId="24" borderId="0" xfId="0" applyFont="1" applyFill="1" applyAlignment="1">
      <alignment horizontal="center" vertical="center"/>
    </xf>
    <xf numFmtId="0" fontId="8" fillId="0" borderId="0" xfId="102" applyFont="1" applyFill="1" applyAlignment="1">
      <alignment horizontal="center" vertical="center"/>
    </xf>
    <xf numFmtId="0" fontId="15" fillId="0" borderId="0"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22" fillId="0" borderId="10" xfId="0" applyFont="1" applyFill="1" applyBorder="1" applyAlignment="1">
      <alignment horizontal="center" vertical="center" wrapText="1"/>
    </xf>
    <xf numFmtId="0" fontId="22" fillId="0" borderId="10" xfId="0" applyFont="1" applyFill="1" applyBorder="1" applyAlignment="1">
      <alignment horizontal="center" vertical="center"/>
    </xf>
    <xf numFmtId="0" fontId="15" fillId="0" borderId="0" xfId="0" applyFont="1" applyBorder="1" applyAlignment="1">
      <alignment horizontal="center" vertical="center" wrapText="1"/>
    </xf>
    <xf numFmtId="0" fontId="8" fillId="24" borderId="0" xfId="0" applyFont="1" applyFill="1" applyBorder="1" applyAlignment="1">
      <alignment horizontal="center" vertical="center" wrapText="1"/>
    </xf>
    <xf numFmtId="0" fontId="0" fillId="0" borderId="0" xfId="0" applyFont="1" applyBorder="1" applyAlignment="1">
      <alignment vertical="center" wrapText="1"/>
    </xf>
    <xf numFmtId="0" fontId="0" fillId="0" borderId="0" xfId="0" applyFont="1" applyAlignment="1">
      <alignment horizontal="right" vertical="center" wrapText="1"/>
    </xf>
    <xf numFmtId="0" fontId="15" fillId="0" borderId="0" xfId="0" applyFont="1" applyAlignment="1">
      <alignment horizontal="center" vertical="center" wrapText="1"/>
    </xf>
    <xf numFmtId="0" fontId="18" fillId="0" borderId="10" xfId="0" applyFont="1" applyBorder="1" applyAlignment="1">
      <alignment horizontal="center" vertical="center" wrapText="1"/>
    </xf>
    <xf numFmtId="0" fontId="3" fillId="0" borderId="0" xfId="77" applyFont="1" applyFill="1" applyAlignment="1">
      <alignment horizontal="left" vertical="center"/>
    </xf>
    <xf numFmtId="0" fontId="0" fillId="0" borderId="51" xfId="0" applyFont="1" applyFill="1" applyBorder="1" applyAlignment="1">
      <alignment horizontal="right" vertical="center"/>
    </xf>
    <xf numFmtId="0" fontId="25" fillId="24" borderId="40" xfId="0" applyFont="1" applyFill="1" applyBorder="1" applyAlignment="1">
      <alignment horizontal="center" vertical="center"/>
    </xf>
    <xf numFmtId="0" fontId="25" fillId="24" borderId="53" xfId="0" applyFont="1" applyFill="1" applyBorder="1" applyAlignment="1">
      <alignment horizontal="center" vertical="center"/>
    </xf>
    <xf numFmtId="0" fontId="25" fillId="24" borderId="62" xfId="0" applyFont="1" applyFill="1" applyBorder="1" applyAlignment="1">
      <alignment horizontal="center" vertical="center"/>
    </xf>
    <xf numFmtId="0" fontId="25" fillId="0" borderId="40" xfId="0" applyFont="1" applyFill="1" applyBorder="1" applyAlignment="1">
      <alignment horizontal="center" vertical="center"/>
    </xf>
    <xf numFmtId="0" fontId="25" fillId="0" borderId="62" xfId="0" applyFont="1" applyFill="1" applyBorder="1" applyAlignment="1">
      <alignment horizontal="center" vertical="center"/>
    </xf>
    <xf numFmtId="0" fontId="22" fillId="0" borderId="48" xfId="0" applyFont="1" applyFill="1" applyBorder="1" applyAlignment="1">
      <alignment horizontal="center" vertical="center"/>
    </xf>
    <xf numFmtId="0" fontId="22" fillId="0" borderId="29" xfId="0" applyFont="1" applyFill="1" applyBorder="1" applyAlignment="1">
      <alignment horizontal="center" vertical="center"/>
    </xf>
    <xf numFmtId="0" fontId="22" fillId="0" borderId="48" xfId="0" applyFont="1" applyFill="1" applyBorder="1" applyAlignment="1">
      <alignment horizontal="center" vertical="center" wrapText="1"/>
    </xf>
    <xf numFmtId="0" fontId="22" fillId="0" borderId="29" xfId="0" applyFont="1" applyFill="1" applyBorder="1" applyAlignment="1">
      <alignment horizontal="center" vertical="center" wrapText="1"/>
    </xf>
    <xf numFmtId="0" fontId="22" fillId="0" borderId="29" xfId="0" applyFont="1" applyFill="1" applyBorder="1" applyAlignment="1">
      <alignment horizontal="center" wrapText="1"/>
    </xf>
    <xf numFmtId="0" fontId="0" fillId="0" borderId="29" xfId="0" applyFont="1" applyFill="1" applyBorder="1" applyAlignment="1">
      <alignment horizontal="center" wrapText="1"/>
    </xf>
    <xf numFmtId="0" fontId="0" fillId="0" borderId="29" xfId="0" applyFont="1" applyFill="1" applyBorder="1" applyAlignment="1">
      <alignment horizontal="center" vertical="center" wrapText="1"/>
    </xf>
    <xf numFmtId="0" fontId="22" fillId="0" borderId="70" xfId="0" applyFont="1" applyFill="1" applyBorder="1" applyAlignment="1">
      <alignment horizontal="center" vertical="center" wrapText="1"/>
    </xf>
    <xf numFmtId="0" fontId="22" fillId="0" borderId="71" xfId="0" applyFont="1" applyFill="1" applyBorder="1" applyAlignment="1">
      <alignment horizontal="center" vertical="center" wrapText="1"/>
    </xf>
    <xf numFmtId="0" fontId="14" fillId="25" borderId="40" xfId="77" applyFont="1" applyFill="1" applyBorder="1" applyAlignment="1">
      <alignment horizontal="center" vertical="center"/>
    </xf>
    <xf numFmtId="0" fontId="14" fillId="25" borderId="53" xfId="77" applyFont="1" applyFill="1" applyBorder="1" applyAlignment="1">
      <alignment horizontal="center" vertical="center"/>
    </xf>
    <xf numFmtId="0" fontId="14" fillId="25" borderId="62" xfId="77" applyFont="1" applyFill="1" applyBorder="1" applyAlignment="1">
      <alignment horizontal="center" vertical="center"/>
    </xf>
    <xf numFmtId="0" fontId="14" fillId="25" borderId="48" xfId="77" applyFont="1" applyFill="1" applyBorder="1" applyAlignment="1">
      <alignment horizontal="distributed" vertical="center"/>
    </xf>
    <xf numFmtId="0" fontId="14" fillId="25" borderId="29" xfId="77" applyFont="1" applyFill="1" applyBorder="1" applyAlignment="1">
      <alignment horizontal="distributed" vertical="center"/>
    </xf>
    <xf numFmtId="41" fontId="8" fillId="25" borderId="0" xfId="112" applyNumberFormat="1" applyFont="1" applyFill="1" applyAlignment="1">
      <alignment horizontal="center" vertical="center"/>
    </xf>
    <xf numFmtId="41" fontId="53" fillId="25" borderId="10" xfId="112" applyNumberFormat="1" applyFont="1" applyFill="1" applyBorder="1" applyAlignment="1">
      <alignment horizontal="center" vertical="center"/>
    </xf>
    <xf numFmtId="0" fontId="22" fillId="0" borderId="70" xfId="0" applyFont="1" applyBorder="1" applyAlignment="1">
      <alignment horizontal="center" vertical="center" wrapText="1"/>
    </xf>
    <xf numFmtId="0" fontId="22" fillId="0" borderId="71" xfId="0" applyFont="1" applyBorder="1" applyAlignment="1">
      <alignment horizontal="center" vertical="center" wrapText="1"/>
    </xf>
    <xf numFmtId="0" fontId="15" fillId="0" borderId="0" xfId="0" applyFont="1" applyAlignment="1">
      <alignment horizontal="left" vertical="center"/>
    </xf>
    <xf numFmtId="0" fontId="15" fillId="0" borderId="0" xfId="0" applyFont="1" applyAlignment="1">
      <alignment horizontal="center" vertical="center"/>
    </xf>
    <xf numFmtId="0" fontId="0" fillId="0" borderId="51" xfId="0" applyFont="1" applyBorder="1" applyAlignment="1">
      <alignment horizontal="right"/>
    </xf>
    <xf numFmtId="0" fontId="22" fillId="0" borderId="10" xfId="0" applyFont="1" applyBorder="1" applyAlignment="1">
      <alignment horizontal="center" vertical="center" wrapText="1"/>
    </xf>
    <xf numFmtId="0" fontId="22" fillId="0" borderId="48" xfId="0" applyFont="1" applyBorder="1" applyAlignment="1">
      <alignment horizontal="center" vertical="center" wrapText="1"/>
    </xf>
    <xf numFmtId="0" fontId="22" fillId="0" borderId="29" xfId="0" applyFont="1" applyBorder="1" applyAlignment="1">
      <alignment horizontal="center" vertical="center" wrapText="1"/>
    </xf>
    <xf numFmtId="0" fontId="3" fillId="0" borderId="0" xfId="0" applyFont="1" applyAlignment="1">
      <alignment horizontal="left" vertical="center"/>
    </xf>
    <xf numFmtId="0" fontId="22" fillId="0" borderId="48" xfId="0" applyFont="1" applyBorder="1" applyAlignment="1">
      <alignment horizontal="center" vertical="center"/>
    </xf>
    <xf numFmtId="0" fontId="22" fillId="0" borderId="29" xfId="0" applyFont="1" applyBorder="1" applyAlignment="1">
      <alignment horizontal="center" vertical="center"/>
    </xf>
    <xf numFmtId="0" fontId="3" fillId="0" borderId="0" xfId="0" applyFont="1" applyAlignment="1">
      <alignment horizontal="left"/>
    </xf>
    <xf numFmtId="0" fontId="15" fillId="0" borderId="0" xfId="0" applyFont="1" applyAlignment="1">
      <alignment horizontal="center"/>
    </xf>
    <xf numFmtId="0" fontId="14" fillId="0" borderId="40" xfId="0" applyFont="1" applyBorder="1" applyAlignment="1">
      <alignment horizontal="left" vertical="center"/>
    </xf>
    <xf numFmtId="0" fontId="14" fillId="0" borderId="62" xfId="0" applyFont="1" applyBorder="1" applyAlignment="1">
      <alignment horizontal="left" vertical="center"/>
    </xf>
    <xf numFmtId="0" fontId="14" fillId="0" borderId="0" xfId="0" applyFont="1" applyAlignment="1">
      <alignment horizontal="left" vertical="center" wrapText="1"/>
    </xf>
    <xf numFmtId="0" fontId="3" fillId="0" borderId="0" xfId="78" applyFont="1" applyAlignment="1">
      <alignment horizontal="left" vertical="center"/>
    </xf>
    <xf numFmtId="0" fontId="15" fillId="0" borderId="0" xfId="78" applyFont="1" applyAlignment="1">
      <alignment horizontal="center" vertical="center"/>
    </xf>
    <xf numFmtId="0" fontId="14" fillId="0" borderId="51" xfId="91" applyFont="1" applyBorder="1" applyAlignment="1">
      <alignment horizontal="left" vertical="center"/>
    </xf>
    <xf numFmtId="0" fontId="22" fillId="0" borderId="40" xfId="0" applyFont="1" applyBorder="1" applyAlignment="1">
      <alignment horizontal="center" vertical="center"/>
    </xf>
    <xf numFmtId="0" fontId="22" fillId="0" borderId="62" xfId="0" applyFont="1" applyBorder="1" applyAlignment="1">
      <alignment horizontal="center" vertical="center"/>
    </xf>
    <xf numFmtId="0" fontId="54" fillId="25" borderId="0" xfId="76" applyFont="1" applyFill="1" applyBorder="1" applyAlignment="1">
      <alignment horizontal="center" vertical="center"/>
    </xf>
    <xf numFmtId="0" fontId="12" fillId="25" borderId="51" xfId="76" applyFont="1" applyFill="1" applyBorder="1" applyAlignment="1">
      <alignment horizontal="right"/>
    </xf>
    <xf numFmtId="0" fontId="53" fillId="25" borderId="10" xfId="76" applyFont="1" applyFill="1" applyBorder="1" applyAlignment="1">
      <alignment horizontal="center" vertical="center" wrapText="1"/>
    </xf>
    <xf numFmtId="0" fontId="53" fillId="25" borderId="48" xfId="76" applyFont="1" applyFill="1" applyBorder="1" applyAlignment="1">
      <alignment horizontal="center" vertical="center" wrapText="1"/>
    </xf>
    <xf numFmtId="0" fontId="53" fillId="25" borderId="29" xfId="76" applyFont="1" applyFill="1" applyBorder="1" applyAlignment="1">
      <alignment horizontal="center" vertical="center" wrapText="1"/>
    </xf>
    <xf numFmtId="0" fontId="53" fillId="25" borderId="70" xfId="76" applyFont="1" applyFill="1" applyBorder="1" applyAlignment="1">
      <alignment horizontal="center" vertical="center" wrapText="1"/>
    </xf>
    <xf numFmtId="0" fontId="53" fillId="25" borderId="71" xfId="76" applyFont="1" applyFill="1" applyBorder="1" applyAlignment="1">
      <alignment horizontal="center" vertical="center" wrapText="1"/>
    </xf>
    <xf numFmtId="0" fontId="14" fillId="0" borderId="72" xfId="0" applyFont="1" applyFill="1" applyBorder="1" applyAlignment="1">
      <alignment horizontal="center" vertical="center" wrapText="1"/>
    </xf>
    <xf numFmtId="0" fontId="14" fillId="0" borderId="73" xfId="0" applyFont="1" applyFill="1" applyBorder="1" applyAlignment="1">
      <alignment horizontal="center" vertical="center" wrapText="1"/>
    </xf>
    <xf numFmtId="0" fontId="14" fillId="0" borderId="74" xfId="0" applyFont="1" applyFill="1" applyBorder="1" applyAlignment="1">
      <alignment horizontal="center" vertical="center" wrapText="1"/>
    </xf>
    <xf numFmtId="0" fontId="18" fillId="0" borderId="75" xfId="0" applyFont="1" applyFill="1" applyBorder="1" applyAlignment="1">
      <alignment horizontal="center" vertical="center" wrapText="1"/>
    </xf>
    <xf numFmtId="0" fontId="18" fillId="0" borderId="73" xfId="0" applyFont="1" applyFill="1" applyBorder="1" applyAlignment="1">
      <alignment horizontal="center" vertical="center" wrapText="1"/>
    </xf>
    <xf numFmtId="0" fontId="18" fillId="0" borderId="76" xfId="0" applyFont="1" applyFill="1" applyBorder="1" applyAlignment="1">
      <alignment horizontal="center" vertical="center" wrapText="1"/>
    </xf>
    <xf numFmtId="0" fontId="18" fillId="0" borderId="72" xfId="0" applyFont="1" applyFill="1" applyBorder="1" applyAlignment="1">
      <alignment horizontal="center" vertical="center" wrapText="1"/>
    </xf>
    <xf numFmtId="0" fontId="18" fillId="0" borderId="77" xfId="0" applyFont="1" applyFill="1" applyBorder="1" applyAlignment="1">
      <alignment horizontal="center" vertical="center" wrapText="1"/>
    </xf>
    <xf numFmtId="0" fontId="14" fillId="0" borderId="75" xfId="0" applyFont="1" applyFill="1" applyBorder="1" applyAlignment="1">
      <alignment horizontal="center" vertical="center" wrapText="1"/>
    </xf>
    <xf numFmtId="0" fontId="14" fillId="0" borderId="76" xfId="0" applyFont="1" applyFill="1" applyBorder="1" applyAlignment="1">
      <alignment horizontal="center" vertical="center" wrapText="1"/>
    </xf>
    <xf numFmtId="0" fontId="8" fillId="0" borderId="0" xfId="0" applyFont="1" applyBorder="1" applyAlignment="1">
      <alignment horizontal="center" vertical="center"/>
    </xf>
    <xf numFmtId="0" fontId="15" fillId="0" borderId="0" xfId="76" applyFont="1" applyFill="1" applyBorder="1" applyAlignment="1">
      <alignment horizontal="center"/>
    </xf>
    <xf numFmtId="0" fontId="15" fillId="0" borderId="0" xfId="76" applyFont="1" applyFill="1" applyBorder="1" applyAlignment="1">
      <alignment horizontal="right"/>
    </xf>
    <xf numFmtId="0" fontId="5" fillId="0" borderId="48" xfId="0" applyNumberFormat="1" applyFont="1" applyFill="1" applyBorder="1" applyAlignment="1" applyProtection="1">
      <alignment horizontal="center" vertical="center"/>
    </xf>
    <xf numFmtId="0" fontId="12" fillId="0" borderId="10" xfId="0" applyNumberFormat="1" applyFont="1" applyFill="1" applyBorder="1" applyAlignment="1" applyProtection="1"/>
    <xf numFmtId="0" fontId="5" fillId="0" borderId="1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right" vertical="center"/>
    </xf>
    <xf numFmtId="0" fontId="5" fillId="0" borderId="78" xfId="0" applyNumberFormat="1" applyFont="1" applyFill="1" applyBorder="1" applyAlignment="1" applyProtection="1">
      <alignment horizontal="center" vertical="center"/>
    </xf>
    <xf numFmtId="0" fontId="5" fillId="0" borderId="79" xfId="0" applyNumberFormat="1" applyFont="1" applyFill="1" applyBorder="1" applyAlignment="1" applyProtection="1">
      <alignment horizontal="center" vertical="center"/>
    </xf>
    <xf numFmtId="0" fontId="5" fillId="0" borderId="13" xfId="0" applyNumberFormat="1" applyFont="1" applyFill="1" applyBorder="1" applyAlignment="1" applyProtection="1">
      <alignment horizontal="center" vertical="center"/>
    </xf>
    <xf numFmtId="0" fontId="5" fillId="0" borderId="80" xfId="0" applyNumberFormat="1" applyFont="1" applyFill="1" applyBorder="1" applyAlignment="1" applyProtection="1">
      <alignment horizontal="center" vertical="center"/>
    </xf>
    <xf numFmtId="0" fontId="5" fillId="0" borderId="14" xfId="0" applyNumberFormat="1" applyFont="1" applyFill="1" applyBorder="1" applyAlignment="1" applyProtection="1">
      <alignment horizontal="center" vertical="center"/>
    </xf>
    <xf numFmtId="177" fontId="2" fillId="0" borderId="0" xfId="0" applyNumberFormat="1" applyFont="1" applyFill="1" applyBorder="1" applyAlignment="1" applyProtection="1">
      <alignment horizontal="right" vertical="center"/>
    </xf>
    <xf numFmtId="177" fontId="5" fillId="0" borderId="11" xfId="0" applyNumberFormat="1" applyFont="1" applyFill="1" applyBorder="1" applyAlignment="1" applyProtection="1">
      <alignment horizontal="center" vertical="center"/>
    </xf>
    <xf numFmtId="0" fontId="5" fillId="0" borderId="11" xfId="0" applyNumberFormat="1" applyFont="1" applyFill="1" applyBorder="1" applyAlignment="1" applyProtection="1">
      <alignment horizontal="center" vertical="center"/>
    </xf>
    <xf numFmtId="0" fontId="4" fillId="0" borderId="0" xfId="0" applyFont="1" applyBorder="1" applyAlignment="1">
      <alignment horizontal="center"/>
    </xf>
    <xf numFmtId="0" fontId="4" fillId="24"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horizontal="center" vertical="center"/>
    </xf>
    <xf numFmtId="0" fontId="6" fillId="24" borderId="0" xfId="0" applyNumberFormat="1" applyFont="1" applyFill="1" applyBorder="1" applyAlignment="1" applyProtection="1">
      <alignment horizontal="center" vertical="center"/>
    </xf>
    <xf numFmtId="0" fontId="4" fillId="24" borderId="0" xfId="0" applyNumberFormat="1" applyFont="1" applyFill="1" applyBorder="1" applyAlignment="1" applyProtection="1">
      <alignment horizontal="center" vertical="center" wrapText="1"/>
    </xf>
  </cellXfs>
  <cellStyles count="136">
    <cellStyle name="20% - 强调文字颜色 1 2" xfId="1"/>
    <cellStyle name="20% - 强调文字颜色 1 2 2" xfId="2"/>
    <cellStyle name="20% - 强调文字颜色 1 3" xfId="3"/>
    <cellStyle name="20% - 强调文字颜色 2 2" xfId="4"/>
    <cellStyle name="20% - 强调文字颜色 2 2 2" xfId="5"/>
    <cellStyle name="20% - 强调文字颜色 2 3" xfId="6"/>
    <cellStyle name="20% - 强调文字颜色 3 2" xfId="7"/>
    <cellStyle name="20% - 强调文字颜色 3 2 2" xfId="8"/>
    <cellStyle name="20% - 强调文字颜色 3 3" xfId="9"/>
    <cellStyle name="20% - 强调文字颜色 4 2" xfId="10"/>
    <cellStyle name="20% - 强调文字颜色 4 2 2" xfId="11"/>
    <cellStyle name="20% - 强调文字颜色 4 3" xfId="12"/>
    <cellStyle name="20% - 强调文字颜色 5 2" xfId="13"/>
    <cellStyle name="20% - 强调文字颜色 5 2 2" xfId="14"/>
    <cellStyle name="20% - 强调文字颜色 5 3" xfId="15"/>
    <cellStyle name="20% - 强调文字颜色 6 2" xfId="16"/>
    <cellStyle name="20% - 强调文字颜色 6 2 2" xfId="17"/>
    <cellStyle name="20% - 强调文字颜色 6 3" xfId="18"/>
    <cellStyle name="20% - 着色 1" xfId="19"/>
    <cellStyle name="20% - 着色 2" xfId="20"/>
    <cellStyle name="20% - 着色 3" xfId="21"/>
    <cellStyle name="20% - 着色 4" xfId="22"/>
    <cellStyle name="20% - 着色 5" xfId="23"/>
    <cellStyle name="20% - 着色 6" xfId="24"/>
    <cellStyle name="40% - 强调文字颜色 1 2" xfId="25"/>
    <cellStyle name="40% - 强调文字颜色 1 2 2" xfId="26"/>
    <cellStyle name="40% - 强调文字颜色 1 3" xfId="27"/>
    <cellStyle name="40% - 强调文字颜色 2 2" xfId="28"/>
    <cellStyle name="40% - 强调文字颜色 2 2 2" xfId="29"/>
    <cellStyle name="40% - 强调文字颜色 2 3" xfId="30"/>
    <cellStyle name="40% - 强调文字颜色 3 2" xfId="31"/>
    <cellStyle name="40% - 强调文字颜色 3 2 2" xfId="32"/>
    <cellStyle name="40% - 强调文字颜色 3 3" xfId="33"/>
    <cellStyle name="40% - 强调文字颜色 4 2" xfId="34"/>
    <cellStyle name="40% - 强调文字颜色 4 2 2" xfId="35"/>
    <cellStyle name="40% - 强调文字颜色 4 3" xfId="36"/>
    <cellStyle name="40% - 强调文字颜色 5 2" xfId="37"/>
    <cellStyle name="40% - 强调文字颜色 5 2 2" xfId="38"/>
    <cellStyle name="40% - 强调文字颜色 5 3" xfId="39"/>
    <cellStyle name="40% - 强调文字颜色 6 2" xfId="40"/>
    <cellStyle name="40% - 强调文字颜色 6 2 2" xfId="41"/>
    <cellStyle name="40% - 强调文字颜色 6 3" xfId="42"/>
    <cellStyle name="40% - 着色 1" xfId="43"/>
    <cellStyle name="40% - 着色 2" xfId="44"/>
    <cellStyle name="40% - 着色 3" xfId="45"/>
    <cellStyle name="40% - 着色 4" xfId="46"/>
    <cellStyle name="40% - 着色 5" xfId="47"/>
    <cellStyle name="40% - 着色 6" xfId="48"/>
    <cellStyle name="60% - 强调文字颜色 1 2" xfId="49"/>
    <cellStyle name="60% - 强调文字颜色 2 2" xfId="50"/>
    <cellStyle name="60% - 强调文字颜色 3 2" xfId="51"/>
    <cellStyle name="60% - 强调文字颜色 4 2" xfId="52"/>
    <cellStyle name="60% - 强调文字颜色 5 2" xfId="53"/>
    <cellStyle name="60% - 强调文字颜色 6 2" xfId="54"/>
    <cellStyle name="60% - 着色 1" xfId="55"/>
    <cellStyle name="60% - 着色 2" xfId="56"/>
    <cellStyle name="60% - 着色 3" xfId="57"/>
    <cellStyle name="60% - 着色 4" xfId="58"/>
    <cellStyle name="60% - 着色 5" xfId="59"/>
    <cellStyle name="60% - 着色 6" xfId="60"/>
    <cellStyle name="百分比" xfId="61" builtinId="5"/>
    <cellStyle name="百分比 2" xfId="62"/>
    <cellStyle name="百分比 2 2" xfId="63"/>
    <cellStyle name="百分比 3" xfId="64"/>
    <cellStyle name="百分比 3 2" xfId="65"/>
    <cellStyle name="标题 1 2" xfId="66"/>
    <cellStyle name="标题 2 2" xfId="67"/>
    <cellStyle name="标题 3 2" xfId="68"/>
    <cellStyle name="标题 4 2" xfId="69"/>
    <cellStyle name="标题 5" xfId="70"/>
    <cellStyle name="差 2" xfId="71"/>
    <cellStyle name="常规" xfId="0" builtinId="0"/>
    <cellStyle name="常规 10" xfId="72"/>
    <cellStyle name="常规 10 2" xfId="73"/>
    <cellStyle name="常规 10 2 2" xfId="74"/>
    <cellStyle name="常规 11" xfId="75"/>
    <cellStyle name="常规 2" xfId="76"/>
    <cellStyle name="常规 2 2" xfId="77"/>
    <cellStyle name="常规 2 2 2" xfId="78"/>
    <cellStyle name="常规 2 2_（分科目）2016年一般公共预算支出表(定稿)" xfId="79"/>
    <cellStyle name="常规 2 2_2016年市本级一般公共预算表格（人大格式）-0120" xfId="80"/>
    <cellStyle name="常规 2 3" xfId="81"/>
    <cellStyle name="常规 2 3 2" xfId="82"/>
    <cellStyle name="常规 2 4" xfId="83"/>
    <cellStyle name="常规 2 4 2" xfId="84"/>
    <cellStyle name="常规 2 5" xfId="85"/>
    <cellStyle name="常规 2 5 2" xfId="86"/>
    <cellStyle name="常规 2 6" xfId="87"/>
    <cellStyle name="常规 2 6 2" xfId="88"/>
    <cellStyle name="常规 2_2016年市对区转移支付预算表" xfId="89"/>
    <cellStyle name="常规 3" xfId="90"/>
    <cellStyle name="常规 3 2" xfId="91"/>
    <cellStyle name="常规 4" xfId="92"/>
    <cellStyle name="常规 4 2" xfId="93"/>
    <cellStyle name="常规 5" xfId="94"/>
    <cellStyle name="常规 6" xfId="95"/>
    <cellStyle name="常规 7" xfId="96"/>
    <cellStyle name="常规 7 2" xfId="97"/>
    <cellStyle name="常规 8" xfId="98"/>
    <cellStyle name="常规 9" xfId="99"/>
    <cellStyle name="常规_2013年土地出让收支计划" xfId="100"/>
    <cellStyle name="常规_2016年市对区转移支付预算表" xfId="101"/>
    <cellStyle name="常规_基本支出经济科目" xfId="102"/>
    <cellStyle name="好 2" xfId="103"/>
    <cellStyle name="汇总 2" xfId="104"/>
    <cellStyle name="计算 2" xfId="105"/>
    <cellStyle name="检查单元格 2" xfId="106"/>
    <cellStyle name="解释性文本 2" xfId="107"/>
    <cellStyle name="警告文本 2" xfId="108"/>
    <cellStyle name="链接单元格 2" xfId="109"/>
    <cellStyle name="千位分隔" xfId="110" builtinId="3"/>
    <cellStyle name="千位分隔 2" xfId="111"/>
    <cellStyle name="千位分隔 2 2" xfId="112"/>
    <cellStyle name="千位分隔 2 3" xfId="113"/>
    <cellStyle name="千位分隔 3" xfId="114"/>
    <cellStyle name="千位分隔 3 2" xfId="115"/>
    <cellStyle name="千位分隔 4" xfId="116"/>
    <cellStyle name="千位分隔 4 2" xfId="117"/>
    <cellStyle name="千位分隔 5" xfId="118"/>
    <cellStyle name="千位分隔 5 2" xfId="119"/>
    <cellStyle name="强调文字颜色 1 2" xfId="120"/>
    <cellStyle name="强调文字颜色 2 2" xfId="121"/>
    <cellStyle name="强调文字颜色 3 2" xfId="122"/>
    <cellStyle name="强调文字颜色 4 2" xfId="123"/>
    <cellStyle name="强调文字颜色 5 2" xfId="124"/>
    <cellStyle name="强调文字颜色 6 2" xfId="125"/>
    <cellStyle name="适中 2" xfId="126"/>
    <cellStyle name="输出 2" xfId="127"/>
    <cellStyle name="输入 2" xfId="128"/>
    <cellStyle name="着色 1" xfId="129"/>
    <cellStyle name="着色 2" xfId="130"/>
    <cellStyle name="着色 3" xfId="131"/>
    <cellStyle name="着色 4" xfId="132"/>
    <cellStyle name="着色 5" xfId="133"/>
    <cellStyle name="着色 6" xfId="134"/>
    <cellStyle name="注释 2" xfId="135"/>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4211;/Documents/My%20RTX%20Files/yangcan/&#65288;&#26195;&#20976;12&#26376;26&#26085;&#31532;&#19968;&#27425;&#26356;&#26032;&#65289;2019&#24180;&#28145;&#22323;&#24066;&#22269;&#26377;&#36164;&#26412;&#32463;&#33829;&#39044;&#31639;&#25910;&#25903;&#34920;(1)%2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4211;/Desktop/&#36814;&#26816;&#22797;&#26680;-&#24352;&#23159;&#23159;/&#39044;&#31639;&#20844;&#24320;&#65288;&#38047;&#23159;&#23159;&#34920;&#26684;&#65289;/&#20197;&#27492;&#20026;&#20934;-2018-2021&#20462;&#25913;&#21518;&#25253;&#34920;(1)/2018-2021&#20462;&#25913;&#21518;&#25253;&#34920;/&#31038;&#20445;&#22522;&#37329;&#39044;&#31639;/&#65288;12&#26376;24&#26085;&#39532;&#36926;&#25552;&#20379;&#65289;20181222&#38468;&#20214;2-1&#65306;&#28145;&#22323;&#24066;2018&#24180;&#21508;&#39033;&#31038;&#20250;&#20445;&#38505;&#22522;&#37329;&#39044;&#31639;&#3492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收支总表"/>
      <sheetName val="收入（按科目）"/>
      <sheetName val="支出（按科目）"/>
    </sheetNames>
    <sheetDataSet>
      <sheetData sheetId="0" refreshError="1"/>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预算封面"/>
      <sheetName val="编制单位封面"/>
      <sheetName val="目录"/>
      <sheetName val="预算总表"/>
      <sheetName val="企业养老"/>
      <sheetName val="居民养老"/>
      <sheetName val="机关事业养老（新）"/>
      <sheetName val="职工医疗"/>
      <sheetName val="城乡居民医疗"/>
      <sheetName val="工伤收支"/>
      <sheetName val="失业收支"/>
      <sheetName val="生育收支"/>
      <sheetName val="基本养老基础资料"/>
      <sheetName val="基本医疗基础资料"/>
      <sheetName val="失业工伤生育基础资料"/>
      <sheetName val="机关事业养老(旧)"/>
      <sheetName val="地补养老"/>
      <sheetName val="地补医疗"/>
      <sheetName val="自有基础资料"/>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6">
          <cell r="C6">
            <v>11330573</v>
          </cell>
          <cell r="D6">
            <v>11619729</v>
          </cell>
        </row>
        <row r="18">
          <cell r="G18">
            <v>1229.22</v>
          </cell>
          <cell r="H18">
            <v>1330.85</v>
          </cell>
        </row>
      </sheetData>
      <sheetData sheetId="14"/>
      <sheetData sheetId="15"/>
      <sheetData sheetId="16"/>
      <sheetData sheetId="17"/>
      <sheetData sheetId="18"/>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7.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1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19.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6.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dimension ref="A1:IV59"/>
  <sheetViews>
    <sheetView topLeftCell="A19" zoomScaleSheetLayoutView="100" workbookViewId="0">
      <selection activeCell="A28" sqref="A28"/>
    </sheetView>
  </sheetViews>
  <sheetFormatPr defaultColWidth="8" defaultRowHeight="33" customHeight="1"/>
  <cols>
    <col min="1" max="1" width="107.375" style="591" customWidth="1"/>
    <col min="2" max="2" width="16" style="592" customWidth="1"/>
    <col min="3" max="3" width="13.375" style="593" customWidth="1"/>
    <col min="4" max="4" width="11.5" style="589" customWidth="1"/>
    <col min="5" max="237" width="8" style="589"/>
    <col min="238" max="255" width="8" style="594"/>
  </cols>
  <sheetData>
    <row r="1" spans="1:4" s="589" customFormat="1" ht="33" customHeight="1">
      <c r="A1" s="595" t="s">
        <v>0</v>
      </c>
      <c r="B1" s="596"/>
      <c r="C1" s="593"/>
    </row>
    <row r="2" spans="1:4" s="589" customFormat="1" ht="33" customHeight="1">
      <c r="A2" s="597" t="s">
        <v>1</v>
      </c>
      <c r="B2" s="596"/>
      <c r="C2" s="593"/>
    </row>
    <row r="3" spans="1:4" s="589" customFormat="1" ht="33" customHeight="1">
      <c r="A3" s="598"/>
      <c r="B3" s="593"/>
      <c r="C3" s="593"/>
    </row>
    <row r="4" spans="1:4" s="590" customFormat="1" ht="33" customHeight="1">
      <c r="A4" s="599" t="s">
        <v>2</v>
      </c>
      <c r="B4" s="593"/>
      <c r="C4" s="593"/>
    </row>
    <row r="5" spans="1:4" s="590" customFormat="1" ht="33" customHeight="1">
      <c r="A5" s="593" t="s">
        <v>3</v>
      </c>
      <c r="B5" s="593"/>
      <c r="C5" s="593"/>
    </row>
    <row r="6" spans="1:4" s="590" customFormat="1" ht="33" customHeight="1">
      <c r="A6" s="600" t="s">
        <v>4</v>
      </c>
      <c r="B6" s="601"/>
      <c r="C6" s="593"/>
    </row>
    <row r="7" spans="1:4" s="590" customFormat="1" ht="33" customHeight="1">
      <c r="A7" s="600" t="s">
        <v>2388</v>
      </c>
      <c r="B7" s="593"/>
      <c r="D7" s="593"/>
    </row>
    <row r="8" spans="1:4" s="590" customFormat="1" ht="33" customHeight="1">
      <c r="A8" s="600" t="s">
        <v>2389</v>
      </c>
      <c r="B8" s="601"/>
      <c r="C8" s="593"/>
      <c r="D8" s="593"/>
    </row>
    <row r="9" spans="1:4" s="590" customFormat="1" ht="33" customHeight="1">
      <c r="A9" s="600" t="s">
        <v>2390</v>
      </c>
      <c r="B9" s="601"/>
      <c r="C9" s="593"/>
    </row>
    <row r="10" spans="1:4" s="590" customFormat="1" ht="33" customHeight="1">
      <c r="A10" s="600" t="s">
        <v>5</v>
      </c>
      <c r="B10" s="601"/>
      <c r="C10" s="593"/>
    </row>
    <row r="11" spans="1:4" s="590" customFormat="1" ht="33" customHeight="1">
      <c r="A11" s="600" t="s">
        <v>2401</v>
      </c>
      <c r="B11" s="593"/>
      <c r="C11" s="593"/>
    </row>
    <row r="12" spans="1:4" s="590" customFormat="1" ht="33" customHeight="1">
      <c r="A12" s="600" t="s">
        <v>6</v>
      </c>
      <c r="B12" s="601"/>
      <c r="C12" s="593"/>
    </row>
    <row r="13" spans="1:4" s="590" customFormat="1" ht="33" customHeight="1">
      <c r="A13" s="600" t="s">
        <v>7</v>
      </c>
      <c r="B13" s="601"/>
      <c r="C13" s="593"/>
    </row>
    <row r="14" spans="1:4" s="590" customFormat="1" ht="33" customHeight="1">
      <c r="A14" s="602" t="s">
        <v>8</v>
      </c>
      <c r="B14" s="601"/>
      <c r="C14" s="601"/>
    </row>
    <row r="15" spans="1:4" s="590" customFormat="1" ht="33" customHeight="1">
      <c r="A15" s="600" t="s">
        <v>9</v>
      </c>
      <c r="C15" s="593"/>
    </row>
    <row r="16" spans="1:4" s="590" customFormat="1" ht="33" customHeight="1">
      <c r="A16" s="600" t="s">
        <v>10</v>
      </c>
      <c r="B16" s="601"/>
      <c r="C16" s="593"/>
    </row>
    <row r="17" spans="1:255" s="590" customFormat="1" ht="33" customHeight="1">
      <c r="A17" s="600" t="s">
        <v>11</v>
      </c>
      <c r="B17" s="593"/>
      <c r="C17" s="593"/>
    </row>
    <row r="18" spans="1:255" s="590" customFormat="1" ht="33" customHeight="1">
      <c r="A18" s="599" t="s">
        <v>2402</v>
      </c>
      <c r="B18" s="593"/>
      <c r="C18" s="593"/>
    </row>
    <row r="19" spans="1:255" s="590" customFormat="1" ht="33" customHeight="1">
      <c r="A19" s="600" t="s">
        <v>12</v>
      </c>
      <c r="B19" s="593"/>
      <c r="C19" s="593"/>
    </row>
    <row r="20" spans="1:255" s="590" customFormat="1" ht="33" customHeight="1">
      <c r="A20" s="600" t="s">
        <v>13</v>
      </c>
      <c r="B20" s="601"/>
      <c r="C20" s="593"/>
    </row>
    <row r="21" spans="1:255" s="590" customFormat="1" ht="33" customHeight="1">
      <c r="A21" s="600" t="s">
        <v>14</v>
      </c>
      <c r="B21" s="601"/>
      <c r="C21" s="593"/>
    </row>
    <row r="22" spans="1:255" s="590" customFormat="1" ht="33" customHeight="1">
      <c r="A22" s="600" t="s">
        <v>15</v>
      </c>
      <c r="B22" s="601"/>
      <c r="C22" s="593"/>
    </row>
    <row r="23" spans="1:255" s="590" customFormat="1" ht="33" customHeight="1">
      <c r="A23" s="600" t="s">
        <v>16</v>
      </c>
      <c r="B23" s="593"/>
      <c r="C23" s="593"/>
    </row>
    <row r="24" spans="1:255" s="590" customFormat="1" ht="33" customHeight="1">
      <c r="A24" s="600" t="s">
        <v>17</v>
      </c>
      <c r="B24" s="593"/>
      <c r="C24" s="593"/>
    </row>
    <row r="25" spans="1:255" s="590" customFormat="1" ht="33" customHeight="1">
      <c r="A25" s="600" t="s">
        <v>18</v>
      </c>
      <c r="B25" s="601"/>
      <c r="C25" s="593"/>
    </row>
    <row r="26" spans="1:255" s="589" customFormat="1" ht="33" customHeight="1">
      <c r="A26" s="600" t="s">
        <v>19</v>
      </c>
      <c r="B26" s="593"/>
      <c r="C26" s="593"/>
      <c r="D26" s="593"/>
      <c r="ID26" s="594"/>
      <c r="IE26" s="594"/>
      <c r="IF26" s="594"/>
      <c r="IG26" s="594"/>
      <c r="IH26" s="594"/>
      <c r="II26" s="594"/>
      <c r="IJ26" s="594"/>
      <c r="IK26" s="594"/>
      <c r="IL26" s="594"/>
      <c r="IM26" s="594"/>
      <c r="IN26" s="594"/>
      <c r="IO26" s="594"/>
      <c r="IP26" s="594"/>
      <c r="IQ26" s="594"/>
      <c r="IR26" s="594"/>
      <c r="IS26" s="594"/>
      <c r="IT26" s="594"/>
      <c r="IU26" s="594"/>
    </row>
    <row r="27" spans="1:255" s="589" customFormat="1" ht="33" customHeight="1">
      <c r="A27" s="600" t="s">
        <v>2405</v>
      </c>
      <c r="B27" s="593"/>
      <c r="C27" s="593"/>
      <c r="D27" s="593"/>
      <c r="ID27" s="594"/>
      <c r="IE27" s="594"/>
      <c r="IF27" s="594"/>
      <c r="IG27" s="594"/>
      <c r="IH27" s="594"/>
      <c r="II27" s="594"/>
      <c r="IJ27" s="594"/>
      <c r="IK27" s="594"/>
      <c r="IL27" s="594"/>
      <c r="IM27" s="594"/>
      <c r="IN27" s="594"/>
      <c r="IO27" s="594"/>
      <c r="IP27" s="594"/>
      <c r="IQ27" s="594"/>
      <c r="IR27" s="594"/>
      <c r="IS27" s="594"/>
      <c r="IT27" s="594"/>
      <c r="IU27" s="594"/>
    </row>
    <row r="28" spans="1:255" s="659" customFormat="1" ht="33" customHeight="1">
      <c r="A28" s="600" t="s">
        <v>2463</v>
      </c>
      <c r="B28" s="601"/>
      <c r="C28" s="593"/>
      <c r="D28" s="590"/>
      <c r="ID28" s="594"/>
      <c r="IE28" s="594"/>
      <c r="IF28" s="594"/>
      <c r="IG28" s="594"/>
      <c r="IH28" s="594"/>
      <c r="II28" s="594"/>
      <c r="IJ28" s="594"/>
      <c r="IK28" s="594"/>
      <c r="IL28" s="594"/>
      <c r="IM28" s="594"/>
      <c r="IN28" s="594"/>
      <c r="IO28" s="594"/>
      <c r="IP28" s="594"/>
      <c r="IQ28" s="594"/>
      <c r="IR28" s="594"/>
      <c r="IS28" s="594"/>
      <c r="IT28" s="594"/>
      <c r="IU28" s="594"/>
    </row>
    <row r="29" spans="1:255" s="659" customFormat="1" ht="33" customHeight="1">
      <c r="A29" s="600" t="s">
        <v>2461</v>
      </c>
      <c r="B29" s="601"/>
      <c r="C29" s="593"/>
      <c r="D29" s="590"/>
      <c r="ID29" s="594"/>
      <c r="IE29" s="594"/>
      <c r="IF29" s="594"/>
      <c r="IG29" s="594"/>
      <c r="IH29" s="594"/>
      <c r="II29" s="594"/>
      <c r="IJ29" s="594"/>
      <c r="IK29" s="594"/>
      <c r="IL29" s="594"/>
      <c r="IM29" s="594"/>
      <c r="IN29" s="594"/>
      <c r="IO29" s="594"/>
      <c r="IP29" s="594"/>
      <c r="IQ29" s="594"/>
      <c r="IR29" s="594"/>
      <c r="IS29" s="594"/>
      <c r="IT29" s="594"/>
      <c r="IU29" s="594"/>
    </row>
    <row r="30" spans="1:255" s="589" customFormat="1" ht="33" customHeight="1">
      <c r="A30" s="599" t="s">
        <v>2403</v>
      </c>
      <c r="B30" s="601"/>
      <c r="D30" s="593"/>
      <c r="ID30" s="594"/>
      <c r="IE30" s="594"/>
      <c r="IF30" s="594"/>
      <c r="IG30" s="594"/>
      <c r="IH30" s="594"/>
      <c r="II30" s="594"/>
      <c r="IJ30" s="594"/>
      <c r="IK30" s="594"/>
      <c r="IL30" s="594"/>
      <c r="IM30" s="594"/>
      <c r="IN30" s="594"/>
      <c r="IO30" s="594"/>
      <c r="IP30" s="594"/>
      <c r="IQ30" s="594"/>
      <c r="IR30" s="594"/>
      <c r="IS30" s="594"/>
      <c r="IT30" s="594"/>
      <c r="IU30" s="594"/>
    </row>
    <row r="31" spans="1:255" s="589" customFormat="1" ht="33" customHeight="1">
      <c r="A31" s="600" t="s">
        <v>2407</v>
      </c>
      <c r="B31" s="601"/>
      <c r="C31" s="593"/>
      <c r="D31" s="590"/>
      <c r="ID31" s="594"/>
      <c r="IE31" s="594"/>
      <c r="IF31" s="594"/>
      <c r="IG31" s="594"/>
      <c r="IH31" s="594"/>
      <c r="II31" s="594"/>
      <c r="IJ31" s="594"/>
      <c r="IK31" s="594"/>
      <c r="IL31" s="594"/>
      <c r="IM31" s="594"/>
      <c r="IN31" s="594"/>
      <c r="IO31" s="594"/>
      <c r="IP31" s="594"/>
      <c r="IQ31" s="594"/>
      <c r="IR31" s="594"/>
      <c r="IS31" s="594"/>
      <c r="IT31" s="594"/>
      <c r="IU31" s="594"/>
    </row>
    <row r="32" spans="1:255" s="589" customFormat="1" ht="33" customHeight="1">
      <c r="A32" s="600" t="s">
        <v>20</v>
      </c>
      <c r="B32" s="601"/>
      <c r="C32" s="593"/>
      <c r="D32" s="590"/>
      <c r="ID32" s="594"/>
      <c r="IE32" s="594"/>
      <c r="IF32" s="594"/>
      <c r="IG32" s="594"/>
      <c r="IH32" s="594"/>
      <c r="II32" s="594"/>
      <c r="IJ32" s="594"/>
      <c r="IK32" s="594"/>
      <c r="IL32" s="594"/>
      <c r="IM32" s="594"/>
      <c r="IN32" s="594"/>
      <c r="IO32" s="594"/>
      <c r="IP32" s="594"/>
      <c r="IQ32" s="594"/>
      <c r="IR32" s="594"/>
      <c r="IS32" s="594"/>
      <c r="IT32" s="594"/>
      <c r="IU32" s="594"/>
    </row>
    <row r="33" spans="1:255" s="589" customFormat="1" ht="33" customHeight="1">
      <c r="A33" s="600" t="s">
        <v>21</v>
      </c>
      <c r="B33" s="601"/>
      <c r="C33" s="593"/>
      <c r="D33" s="590"/>
      <c r="ID33" s="594"/>
      <c r="IE33" s="594"/>
      <c r="IF33" s="594"/>
      <c r="IG33" s="594"/>
      <c r="IH33" s="594"/>
      <c r="II33" s="594"/>
      <c r="IJ33" s="594"/>
      <c r="IK33" s="594"/>
      <c r="IL33" s="594"/>
      <c r="IM33" s="594"/>
      <c r="IN33" s="594"/>
      <c r="IO33" s="594"/>
      <c r="IP33" s="594"/>
      <c r="IQ33" s="594"/>
      <c r="IR33" s="594"/>
      <c r="IS33" s="594"/>
      <c r="IT33" s="594"/>
      <c r="IU33" s="594"/>
    </row>
    <row r="34" spans="1:255" s="589" customFormat="1" ht="33" customHeight="1">
      <c r="A34" s="600" t="s">
        <v>2457</v>
      </c>
      <c r="B34" s="592"/>
      <c r="C34" s="593"/>
      <c r="D34" s="590"/>
      <c r="ID34" s="594"/>
      <c r="IE34" s="594"/>
      <c r="IF34" s="594"/>
      <c r="IG34" s="594"/>
      <c r="IH34" s="594"/>
      <c r="II34" s="594"/>
      <c r="IJ34" s="594"/>
      <c r="IK34" s="594"/>
      <c r="IL34" s="594"/>
      <c r="IM34" s="594"/>
      <c r="IN34" s="594"/>
      <c r="IO34" s="594"/>
      <c r="IP34" s="594"/>
      <c r="IQ34" s="594"/>
      <c r="IR34" s="594"/>
      <c r="IS34" s="594"/>
      <c r="IT34" s="594"/>
      <c r="IU34" s="594"/>
    </row>
    <row r="35" spans="1:255" s="589" customFormat="1" ht="33" customHeight="1">
      <c r="A35" s="600" t="s">
        <v>2406</v>
      </c>
      <c r="B35" s="592"/>
      <c r="C35" s="593"/>
      <c r="D35" s="590"/>
      <c r="ID35" s="594"/>
      <c r="IE35" s="594"/>
      <c r="IF35" s="594"/>
      <c r="IG35" s="594"/>
      <c r="IH35" s="594"/>
      <c r="II35" s="594"/>
      <c r="IJ35" s="594"/>
      <c r="IK35" s="594"/>
      <c r="IL35" s="594"/>
      <c r="IM35" s="594"/>
      <c r="IN35" s="594"/>
      <c r="IO35" s="594"/>
      <c r="IP35" s="594"/>
      <c r="IQ35" s="594"/>
      <c r="IR35" s="594"/>
      <c r="IS35" s="594"/>
      <c r="IT35" s="594"/>
      <c r="IU35" s="594"/>
    </row>
    <row r="36" spans="1:255" s="589" customFormat="1" ht="33" customHeight="1">
      <c r="A36" s="599" t="s">
        <v>2404</v>
      </c>
      <c r="B36" s="592"/>
      <c r="C36" s="593"/>
      <c r="D36" s="590"/>
      <c r="ID36" s="594"/>
      <c r="IE36" s="594"/>
      <c r="IF36" s="594"/>
      <c r="IG36" s="594"/>
      <c r="IH36" s="594"/>
      <c r="II36" s="594"/>
      <c r="IJ36" s="594"/>
      <c r="IK36" s="594"/>
      <c r="IL36" s="594"/>
      <c r="IM36" s="594"/>
      <c r="IN36" s="594"/>
      <c r="IO36" s="594"/>
      <c r="IP36" s="594"/>
      <c r="IQ36" s="594"/>
      <c r="IR36" s="594"/>
      <c r="IS36" s="594"/>
      <c r="IT36" s="594"/>
      <c r="IU36" s="594"/>
    </row>
    <row r="37" spans="1:255" s="589" customFormat="1" ht="33" customHeight="1">
      <c r="A37" s="600" t="s">
        <v>22</v>
      </c>
      <c r="B37" s="592"/>
      <c r="C37" s="593"/>
      <c r="D37" s="590"/>
      <c r="ID37" s="594"/>
      <c r="IE37" s="594"/>
      <c r="IF37" s="594"/>
      <c r="IG37" s="594"/>
      <c r="IH37" s="594"/>
      <c r="II37" s="594"/>
      <c r="IJ37" s="594"/>
      <c r="IK37" s="594"/>
      <c r="IL37" s="594"/>
      <c r="IM37" s="594"/>
      <c r="IN37" s="594"/>
      <c r="IO37" s="594"/>
      <c r="IP37" s="594"/>
      <c r="IQ37" s="594"/>
      <c r="IR37" s="594"/>
      <c r="IS37" s="594"/>
      <c r="IT37" s="594"/>
      <c r="IU37" s="594"/>
    </row>
    <row r="38" spans="1:255" s="589" customFormat="1" ht="33" customHeight="1">
      <c r="A38" s="600" t="s">
        <v>2391</v>
      </c>
      <c r="B38" s="592"/>
      <c r="C38" s="593"/>
      <c r="D38" s="590"/>
      <c r="ID38" s="594"/>
      <c r="IE38" s="594"/>
      <c r="IF38" s="594"/>
      <c r="IG38" s="594"/>
      <c r="IH38" s="594"/>
      <c r="II38" s="594"/>
      <c r="IJ38" s="594"/>
      <c r="IK38" s="594"/>
      <c r="IL38" s="594"/>
      <c r="IM38" s="594"/>
      <c r="IN38" s="594"/>
      <c r="IO38" s="594"/>
      <c r="IP38" s="594"/>
      <c r="IQ38" s="594"/>
      <c r="IR38" s="594"/>
      <c r="IS38" s="594"/>
      <c r="IT38" s="594"/>
      <c r="IU38" s="594"/>
    </row>
    <row r="39" spans="1:255" s="589" customFormat="1" ht="33" customHeight="1">
      <c r="A39" s="600" t="s">
        <v>2392</v>
      </c>
      <c r="B39" s="601"/>
      <c r="C39" s="593"/>
      <c r="D39" s="590"/>
      <c r="ID39" s="594"/>
      <c r="IE39" s="594"/>
      <c r="IF39" s="594"/>
      <c r="IG39" s="594"/>
      <c r="IH39" s="594"/>
      <c r="II39" s="594"/>
      <c r="IJ39" s="594"/>
      <c r="IK39" s="594"/>
      <c r="IL39" s="594"/>
      <c r="IM39" s="594"/>
      <c r="IN39" s="594"/>
      <c r="IO39" s="594"/>
      <c r="IP39" s="594"/>
      <c r="IQ39" s="594"/>
      <c r="IR39" s="594"/>
      <c r="IS39" s="594"/>
      <c r="IT39" s="594"/>
      <c r="IU39" s="594"/>
    </row>
    <row r="40" spans="1:255" s="589" customFormat="1" ht="33" customHeight="1">
      <c r="A40" s="600" t="s">
        <v>2393</v>
      </c>
      <c r="B40" s="601"/>
      <c r="C40" s="593"/>
      <c r="D40" s="590"/>
      <c r="ID40" s="594"/>
      <c r="IE40" s="594"/>
      <c r="IF40" s="594"/>
      <c r="IG40" s="594"/>
      <c r="IH40" s="594"/>
      <c r="II40" s="594"/>
      <c r="IJ40" s="594"/>
      <c r="IK40" s="594"/>
      <c r="IL40" s="594"/>
      <c r="IM40" s="594"/>
      <c r="IN40" s="594"/>
      <c r="IO40" s="594"/>
      <c r="IP40" s="594"/>
      <c r="IQ40" s="594"/>
      <c r="IR40" s="594"/>
      <c r="IS40" s="594"/>
      <c r="IT40" s="594"/>
      <c r="IU40" s="594"/>
    </row>
    <row r="41" spans="1:255" s="589" customFormat="1" ht="33" customHeight="1">
      <c r="A41" s="600" t="s">
        <v>23</v>
      </c>
      <c r="B41" s="592"/>
      <c r="C41" s="592"/>
      <c r="D41" s="590"/>
      <c r="ID41" s="594"/>
      <c r="IE41" s="594"/>
      <c r="IF41" s="594"/>
      <c r="IG41" s="594"/>
      <c r="IH41" s="594"/>
      <c r="II41" s="594"/>
      <c r="IJ41" s="594"/>
      <c r="IK41" s="594"/>
      <c r="IL41" s="594"/>
      <c r="IM41" s="594"/>
      <c r="IN41" s="594"/>
      <c r="IO41" s="594"/>
      <c r="IP41" s="594"/>
      <c r="IQ41" s="594"/>
      <c r="IR41" s="594"/>
      <c r="IS41" s="594"/>
      <c r="IT41" s="594"/>
      <c r="IU41" s="594"/>
    </row>
    <row r="42" spans="1:255" s="589" customFormat="1" ht="33" customHeight="1">
      <c r="A42" s="603" t="s">
        <v>24</v>
      </c>
      <c r="B42" s="592"/>
      <c r="C42" s="592"/>
      <c r="D42" s="590"/>
      <c r="ID42" s="594"/>
      <c r="IE42" s="594"/>
      <c r="IF42" s="594"/>
      <c r="IG42" s="594"/>
      <c r="IH42" s="594"/>
      <c r="II42" s="594"/>
      <c r="IJ42" s="594"/>
      <c r="IK42" s="594"/>
      <c r="IL42" s="594"/>
      <c r="IM42" s="594"/>
      <c r="IN42" s="594"/>
      <c r="IO42" s="594"/>
      <c r="IP42" s="594"/>
      <c r="IQ42" s="594"/>
      <c r="IR42" s="594"/>
      <c r="IS42" s="594"/>
      <c r="IT42" s="594"/>
      <c r="IU42" s="594"/>
    </row>
    <row r="43" spans="1:255" s="589" customFormat="1" ht="33" customHeight="1">
      <c r="A43" s="603" t="s">
        <v>25</v>
      </c>
      <c r="B43" s="592"/>
      <c r="C43" s="592"/>
      <c r="D43" s="590"/>
      <c r="ID43" s="594"/>
      <c r="IE43" s="594"/>
      <c r="IF43" s="594"/>
      <c r="IG43" s="594"/>
      <c r="IH43" s="594"/>
      <c r="II43" s="594"/>
      <c r="IJ43" s="594"/>
      <c r="IK43" s="594"/>
      <c r="IL43" s="594"/>
      <c r="IM43" s="594"/>
      <c r="IN43" s="594"/>
      <c r="IO43" s="594"/>
      <c r="IP43" s="594"/>
      <c r="IQ43" s="594"/>
      <c r="IR43" s="594"/>
      <c r="IS43" s="594"/>
      <c r="IT43" s="594"/>
      <c r="IU43" s="594"/>
    </row>
    <row r="44" spans="1:255" s="589" customFormat="1" ht="33" customHeight="1">
      <c r="A44" s="603" t="s">
        <v>26</v>
      </c>
      <c r="B44" s="592"/>
      <c r="C44" s="592"/>
      <c r="D44" s="590"/>
      <c r="ID44" s="594"/>
      <c r="IE44" s="594"/>
      <c r="IF44" s="594"/>
      <c r="IG44" s="594"/>
      <c r="IH44" s="594"/>
      <c r="II44" s="594"/>
      <c r="IJ44" s="594"/>
      <c r="IK44" s="594"/>
      <c r="IL44" s="594"/>
      <c r="IM44" s="594"/>
      <c r="IN44" s="594"/>
      <c r="IO44" s="594"/>
      <c r="IP44" s="594"/>
      <c r="IQ44" s="594"/>
      <c r="IR44" s="594"/>
      <c r="IS44" s="594"/>
      <c r="IT44" s="594"/>
      <c r="IU44" s="594"/>
    </row>
    <row r="45" spans="1:255" s="589" customFormat="1" ht="33" customHeight="1">
      <c r="A45" s="603" t="s">
        <v>27</v>
      </c>
      <c r="B45" s="592"/>
      <c r="C45" s="592"/>
      <c r="D45" s="590"/>
      <c r="ID45" s="594"/>
      <c r="IE45" s="594"/>
      <c r="IF45" s="594"/>
      <c r="IG45" s="594"/>
      <c r="IH45" s="594"/>
      <c r="II45" s="594"/>
      <c r="IJ45" s="594"/>
      <c r="IK45" s="594"/>
      <c r="IL45" s="594"/>
      <c r="IM45" s="594"/>
      <c r="IN45" s="594"/>
      <c r="IO45" s="594"/>
      <c r="IP45" s="594"/>
      <c r="IQ45" s="594"/>
      <c r="IR45" s="594"/>
      <c r="IS45" s="594"/>
      <c r="IT45" s="594"/>
      <c r="IU45" s="594"/>
    </row>
    <row r="46" spans="1:255" s="589" customFormat="1" ht="33" customHeight="1">
      <c r="A46" s="603" t="s">
        <v>28</v>
      </c>
      <c r="B46" s="592"/>
      <c r="C46" s="592"/>
      <c r="D46" s="590"/>
      <c r="ID46" s="594"/>
      <c r="IE46" s="594"/>
      <c r="IF46" s="594"/>
      <c r="IG46" s="594"/>
      <c r="IH46" s="594"/>
      <c r="II46" s="594"/>
      <c r="IJ46" s="594"/>
      <c r="IK46" s="594"/>
      <c r="IL46" s="594"/>
      <c r="IM46" s="594"/>
      <c r="IN46" s="594"/>
      <c r="IO46" s="594"/>
      <c r="IP46" s="594"/>
      <c r="IQ46" s="594"/>
      <c r="IR46" s="594"/>
      <c r="IS46" s="594"/>
      <c r="IT46" s="594"/>
      <c r="IU46" s="594"/>
    </row>
    <row r="47" spans="1:255" s="589" customFormat="1" ht="33" customHeight="1">
      <c r="A47" s="603" t="s">
        <v>29</v>
      </c>
      <c r="B47" s="592"/>
      <c r="C47" s="592"/>
      <c r="D47" s="590"/>
      <c r="ID47" s="594"/>
      <c r="IE47" s="594"/>
      <c r="IF47" s="594"/>
      <c r="IG47" s="594"/>
      <c r="IH47" s="594"/>
      <c r="II47" s="594"/>
      <c r="IJ47" s="594"/>
      <c r="IK47" s="594"/>
      <c r="IL47" s="594"/>
      <c r="IM47" s="594"/>
      <c r="IN47" s="594"/>
      <c r="IO47" s="594"/>
      <c r="IP47" s="594"/>
      <c r="IQ47" s="594"/>
      <c r="IR47" s="594"/>
      <c r="IS47" s="594"/>
      <c r="IT47" s="594"/>
      <c r="IU47" s="594"/>
    </row>
    <row r="48" spans="1:255" s="589" customFormat="1" ht="33" customHeight="1">
      <c r="A48" s="603" t="s">
        <v>30</v>
      </c>
      <c r="B48" s="592"/>
      <c r="C48" s="592"/>
      <c r="D48" s="590"/>
      <c r="ID48" s="594"/>
      <c r="IE48" s="594"/>
      <c r="IF48" s="594"/>
      <c r="IG48" s="594"/>
      <c r="IH48" s="594"/>
      <c r="II48" s="594"/>
      <c r="IJ48" s="594"/>
      <c r="IK48" s="594"/>
      <c r="IL48" s="594"/>
      <c r="IM48" s="594"/>
      <c r="IN48" s="594"/>
      <c r="IO48" s="594"/>
      <c r="IP48" s="594"/>
      <c r="IQ48" s="594"/>
      <c r="IR48" s="594"/>
      <c r="IS48" s="594"/>
      <c r="IT48" s="594"/>
      <c r="IU48" s="594"/>
    </row>
    <row r="49" spans="1:256" s="589" customFormat="1" ht="33" customHeight="1">
      <c r="A49" s="603" t="s">
        <v>31</v>
      </c>
      <c r="B49" s="592"/>
      <c r="C49" s="592"/>
      <c r="D49" s="590"/>
      <c r="ID49" s="594"/>
      <c r="IE49" s="594"/>
      <c r="IF49" s="594"/>
      <c r="IG49" s="594"/>
      <c r="IH49" s="594"/>
      <c r="II49" s="594"/>
      <c r="IJ49" s="594"/>
      <c r="IK49" s="594"/>
      <c r="IL49" s="594"/>
      <c r="IM49" s="594"/>
      <c r="IN49" s="594"/>
      <c r="IO49" s="594"/>
      <c r="IP49" s="594"/>
      <c r="IQ49" s="594"/>
      <c r="IR49" s="594"/>
      <c r="IS49" s="594"/>
      <c r="IT49" s="594"/>
      <c r="IU49" s="594"/>
    </row>
    <row r="50" spans="1:256" s="589" customFormat="1" ht="33" customHeight="1">
      <c r="A50" s="603" t="s">
        <v>32</v>
      </c>
      <c r="B50" s="592"/>
      <c r="C50" s="592"/>
      <c r="D50" s="590"/>
      <c r="ID50" s="594"/>
      <c r="IE50" s="594"/>
      <c r="IF50" s="594"/>
      <c r="IG50" s="594"/>
      <c r="IH50" s="594"/>
      <c r="II50" s="594"/>
      <c r="IJ50" s="594"/>
      <c r="IK50" s="594"/>
      <c r="IL50" s="594"/>
      <c r="IM50" s="594"/>
      <c r="IN50" s="594"/>
      <c r="IO50" s="594"/>
      <c r="IP50" s="594"/>
      <c r="IQ50" s="594"/>
      <c r="IR50" s="594"/>
      <c r="IS50" s="594"/>
      <c r="IT50" s="594"/>
      <c r="IU50" s="594"/>
    </row>
    <row r="51" spans="1:256" s="589" customFormat="1" ht="33" customHeight="1">
      <c r="A51" s="603" t="s">
        <v>33</v>
      </c>
      <c r="B51" s="592"/>
      <c r="C51" s="604"/>
      <c r="ID51" s="594"/>
      <c r="IE51" s="594"/>
      <c r="IF51" s="594"/>
      <c r="IG51" s="594"/>
      <c r="IH51" s="594"/>
      <c r="II51" s="594"/>
      <c r="IJ51" s="594"/>
      <c r="IK51" s="594"/>
      <c r="IL51" s="594"/>
      <c r="IM51" s="594"/>
      <c r="IN51" s="594"/>
      <c r="IO51" s="594"/>
      <c r="IP51" s="594"/>
      <c r="IQ51" s="594"/>
      <c r="IR51" s="594"/>
      <c r="IS51" s="594"/>
      <c r="IT51" s="594"/>
      <c r="IU51" s="594"/>
    </row>
    <row r="52" spans="1:256" s="589" customFormat="1" ht="33" customHeight="1">
      <c r="A52" s="603" t="s">
        <v>34</v>
      </c>
      <c r="B52" s="592"/>
      <c r="C52" s="604"/>
      <c r="D52" s="592"/>
      <c r="ID52" s="594"/>
      <c r="IE52" s="594"/>
      <c r="IF52" s="594"/>
      <c r="IG52" s="594"/>
      <c r="IH52" s="594"/>
      <c r="II52" s="594"/>
      <c r="IJ52" s="594"/>
      <c r="IK52" s="594"/>
      <c r="IL52" s="594"/>
      <c r="IM52" s="594"/>
      <c r="IN52" s="594"/>
      <c r="IO52" s="594"/>
      <c r="IP52" s="594"/>
      <c r="IQ52" s="594"/>
      <c r="IR52" s="594"/>
      <c r="IS52" s="594"/>
      <c r="IT52" s="594"/>
      <c r="IU52" s="594"/>
    </row>
    <row r="53" spans="1:256" s="589" customFormat="1" ht="33" customHeight="1">
      <c r="A53" s="603" t="s">
        <v>35</v>
      </c>
      <c r="B53" s="592"/>
      <c r="C53" s="604"/>
      <c r="D53" s="592"/>
      <c r="ID53" s="594"/>
      <c r="IE53" s="594"/>
      <c r="IF53" s="594"/>
      <c r="IG53" s="594"/>
      <c r="IH53" s="594"/>
      <c r="II53" s="594"/>
      <c r="IJ53" s="594"/>
      <c r="IK53" s="594"/>
      <c r="IL53" s="594"/>
      <c r="IM53" s="594"/>
      <c r="IN53" s="594"/>
      <c r="IO53" s="594"/>
      <c r="IP53" s="594"/>
      <c r="IQ53" s="594"/>
      <c r="IR53" s="594"/>
      <c r="IS53" s="594"/>
      <c r="IT53" s="594"/>
      <c r="IU53" s="594"/>
    </row>
    <row r="54" spans="1:256" s="589" customFormat="1" ht="33" customHeight="1">
      <c r="A54" s="603" t="s">
        <v>36</v>
      </c>
      <c r="B54" s="592"/>
      <c r="C54" s="604"/>
      <c r="D54" s="592"/>
      <c r="ID54" s="594"/>
      <c r="IE54" s="594"/>
      <c r="IF54" s="594"/>
      <c r="IG54" s="594"/>
      <c r="IH54" s="594"/>
      <c r="II54" s="594"/>
      <c r="IJ54" s="594"/>
      <c r="IK54" s="594"/>
      <c r="IL54" s="594"/>
      <c r="IM54" s="594"/>
      <c r="IN54" s="594"/>
      <c r="IO54" s="594"/>
      <c r="IP54" s="594"/>
      <c r="IQ54" s="594"/>
      <c r="IR54" s="594"/>
      <c r="IS54" s="594"/>
      <c r="IT54" s="594"/>
      <c r="IU54" s="594"/>
    </row>
    <row r="55" spans="1:256" s="589" customFormat="1" ht="33" customHeight="1">
      <c r="A55" s="603" t="s">
        <v>37</v>
      </c>
      <c r="B55" s="592"/>
      <c r="C55" s="604"/>
      <c r="D55" s="592"/>
      <c r="ID55" s="594"/>
      <c r="IE55" s="594"/>
      <c r="IF55" s="594"/>
      <c r="IG55" s="594"/>
      <c r="IH55" s="594"/>
      <c r="II55" s="594"/>
      <c r="IJ55" s="594"/>
      <c r="IK55" s="594"/>
      <c r="IL55" s="594"/>
      <c r="IM55" s="594"/>
      <c r="IN55" s="594"/>
      <c r="IO55" s="594"/>
      <c r="IP55" s="594"/>
      <c r="IQ55" s="594"/>
      <c r="IR55" s="594"/>
      <c r="IS55" s="594"/>
      <c r="IT55" s="594"/>
      <c r="IU55" s="594"/>
    </row>
    <row r="56" spans="1:256" s="589" customFormat="1" ht="33" customHeight="1">
      <c r="A56" s="591"/>
      <c r="B56" s="592"/>
      <c r="C56" s="604"/>
      <c r="ID56" s="594"/>
      <c r="IE56" s="594"/>
      <c r="IF56" s="594"/>
      <c r="IG56" s="594"/>
      <c r="IH56" s="594"/>
      <c r="II56" s="594"/>
      <c r="IJ56" s="594"/>
      <c r="IK56" s="594"/>
      <c r="IL56" s="594"/>
      <c r="IM56" s="594"/>
      <c r="IN56" s="594"/>
      <c r="IO56" s="594"/>
      <c r="IP56" s="594"/>
      <c r="IQ56" s="594"/>
      <c r="IR56" s="594"/>
      <c r="IS56" s="594"/>
      <c r="IT56" s="594"/>
      <c r="IU56" s="594"/>
    </row>
    <row r="57" spans="1:256" s="589" customFormat="1" ht="33" customHeight="1">
      <c r="A57" s="591"/>
      <c r="B57" s="592"/>
      <c r="C57" s="604"/>
      <c r="ID57" s="594"/>
      <c r="IE57" s="594"/>
      <c r="IF57" s="594"/>
      <c r="IG57" s="594"/>
      <c r="IH57" s="594"/>
      <c r="II57" s="594"/>
      <c r="IJ57" s="594"/>
      <c r="IK57" s="594"/>
      <c r="IL57" s="594"/>
      <c r="IM57" s="594"/>
      <c r="IN57" s="594"/>
      <c r="IO57" s="594"/>
      <c r="IP57" s="594"/>
      <c r="IQ57" s="594"/>
      <c r="IR57" s="594"/>
      <c r="IS57" s="594"/>
      <c r="IT57" s="594"/>
      <c r="IU57" s="594"/>
    </row>
    <row r="58" spans="1:256" s="589" customFormat="1" ht="33" customHeight="1">
      <c r="A58" s="591"/>
      <c r="B58" s="592"/>
      <c r="C58" s="604"/>
      <c r="D58" s="592"/>
      <c r="ID58" s="594"/>
      <c r="IE58" s="594"/>
      <c r="IF58" s="594"/>
      <c r="IG58" s="594"/>
      <c r="IH58" s="594"/>
      <c r="II58" s="594"/>
      <c r="IJ58" s="594"/>
      <c r="IK58" s="594"/>
      <c r="IL58" s="594"/>
      <c r="IM58" s="594"/>
      <c r="IN58" s="594"/>
      <c r="IO58" s="594"/>
      <c r="IP58" s="594"/>
      <c r="IQ58" s="594"/>
      <c r="IR58" s="594"/>
      <c r="IS58" s="594"/>
      <c r="IT58" s="594"/>
      <c r="IU58" s="594"/>
    </row>
    <row r="59" spans="1:256" s="589" customFormat="1" ht="33" customHeight="1">
      <c r="A59" s="591"/>
      <c r="B59" s="592"/>
      <c r="C59" s="593"/>
      <c r="ID59" s="594"/>
      <c r="IE59" s="594"/>
      <c r="IF59" s="594"/>
      <c r="IG59" s="594"/>
      <c r="IH59" s="594"/>
      <c r="II59" s="594"/>
      <c r="IJ59" s="594"/>
      <c r="IK59" s="594"/>
      <c r="IL59" s="594"/>
      <c r="IM59" s="594"/>
      <c r="IN59" s="594"/>
      <c r="IO59" s="594"/>
      <c r="IP59" s="594"/>
      <c r="IQ59" s="594"/>
      <c r="IR59" s="594"/>
      <c r="IS59" s="594"/>
      <c r="IT59" s="594"/>
      <c r="IU59" s="594"/>
      <c r="IV59"/>
    </row>
  </sheetData>
  <phoneticPr fontId="17" type="noConversion"/>
  <pageMargins left="0.75" right="0.75" top="1" bottom="1" header="0.5" footer="0.5"/>
  <pageSetup paperSize="9"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N92"/>
  <sheetViews>
    <sheetView topLeftCell="A40" workbookViewId="0">
      <selection activeCell="J54" sqref="J54"/>
    </sheetView>
  </sheetViews>
  <sheetFormatPr defaultColWidth="0.25" defaultRowHeight="13.5"/>
  <cols>
    <col min="1" max="1" width="26.375" style="329" customWidth="1"/>
    <col min="2" max="2" width="14" style="415" customWidth="1"/>
    <col min="3" max="6" width="11.75" style="329" customWidth="1"/>
    <col min="7" max="7" width="13.75" style="329" customWidth="1"/>
    <col min="8" max="11" width="11.75" style="329" customWidth="1"/>
    <col min="12" max="12" width="12.625" style="329" customWidth="1"/>
    <col min="13" max="13" width="10.875" style="329" customWidth="1"/>
    <col min="14" max="14" width="13.75" style="329" customWidth="1"/>
    <col min="15" max="16384" width="0.25" style="329"/>
  </cols>
  <sheetData>
    <row r="1" spans="1:13" hidden="1"/>
    <row r="2" spans="1:13" hidden="1"/>
    <row r="3" spans="1:13" ht="14.25" hidden="1">
      <c r="A3" s="416" t="s">
        <v>1465</v>
      </c>
      <c r="B3" s="417" t="s">
        <v>1486</v>
      </c>
      <c r="C3" s="418" t="s">
        <v>1487</v>
      </c>
      <c r="D3" s="418" t="s">
        <v>1488</v>
      </c>
      <c r="E3" s="418" t="s">
        <v>1489</v>
      </c>
      <c r="F3" s="418" t="s">
        <v>1490</v>
      </c>
      <c r="G3" s="418" t="s">
        <v>1491</v>
      </c>
      <c r="H3" s="418" t="s">
        <v>1492</v>
      </c>
      <c r="I3" s="418"/>
      <c r="J3" s="418" t="s">
        <v>1493</v>
      </c>
      <c r="K3" s="418" t="s">
        <v>1494</v>
      </c>
      <c r="L3" s="443"/>
      <c r="M3" s="444" t="s">
        <v>1495</v>
      </c>
    </row>
    <row r="4" spans="1:13" ht="14.25" hidden="1">
      <c r="A4" s="419" t="s">
        <v>1496</v>
      </c>
      <c r="B4" s="420">
        <f t="shared" ref="B4:M4" si="0">B5+B10+B13</f>
        <v>-279526.19678005279</v>
      </c>
      <c r="C4" s="421">
        <f t="shared" si="0"/>
        <v>64513.025779306154</v>
      </c>
      <c r="D4" s="421">
        <f t="shared" si="0"/>
        <v>169914.28067701281</v>
      </c>
      <c r="E4" s="421">
        <f t="shared" si="0"/>
        <v>166560.96670803276</v>
      </c>
      <c r="F4" s="421">
        <f t="shared" si="0"/>
        <v>291751.89055883745</v>
      </c>
      <c r="G4" s="421">
        <f t="shared" si="0"/>
        <v>211058.97073803167</v>
      </c>
      <c r="H4" s="421" t="e">
        <f t="shared" si="0"/>
        <v>#REF!</v>
      </c>
      <c r="I4" s="421"/>
      <c r="J4" s="421">
        <f t="shared" si="0"/>
        <v>87633.784979357268</v>
      </c>
      <c r="K4" s="421">
        <f t="shared" si="0"/>
        <v>154043.29599743907</v>
      </c>
      <c r="L4" s="445"/>
      <c r="M4" s="446" t="e">
        <f t="shared" si="0"/>
        <v>#REF!</v>
      </c>
    </row>
    <row r="5" spans="1:13" ht="14.25" hidden="1">
      <c r="A5" s="422" t="s">
        <v>1497</v>
      </c>
      <c r="B5" s="420">
        <f t="shared" ref="B5:B12" si="1">-SUM(C5:M5)</f>
        <v>-408575.01097993297</v>
      </c>
      <c r="C5" s="421">
        <f t="shared" ref="C5:M5" si="2">SUM(C6:C9)</f>
        <v>30411.789614866299</v>
      </c>
      <c r="D5" s="421">
        <f t="shared" si="2"/>
        <v>21305.229872707405</v>
      </c>
      <c r="E5" s="421">
        <f t="shared" si="2"/>
        <v>59625.115037949836</v>
      </c>
      <c r="F5" s="421">
        <f t="shared" si="2"/>
        <v>72739.081629700653</v>
      </c>
      <c r="G5" s="421">
        <f t="shared" si="2"/>
        <v>68653.735719701755</v>
      </c>
      <c r="H5" s="421">
        <f t="shared" si="2"/>
        <v>72145.215473777891</v>
      </c>
      <c r="I5" s="421"/>
      <c r="J5" s="421">
        <f t="shared" si="2"/>
        <v>20968.754906480528</v>
      </c>
      <c r="K5" s="421">
        <f t="shared" si="2"/>
        <v>51069.972932542572</v>
      </c>
      <c r="L5" s="445"/>
      <c r="M5" s="446">
        <f t="shared" si="2"/>
        <v>11656.115792206008</v>
      </c>
    </row>
    <row r="6" spans="1:13" ht="14.25" hidden="1">
      <c r="A6" s="422" t="s">
        <v>1498</v>
      </c>
      <c r="B6" s="420">
        <f t="shared" si="1"/>
        <v>-175777.09097993298</v>
      </c>
      <c r="C6" s="423">
        <v>9969.4696148662988</v>
      </c>
      <c r="D6" s="423">
        <v>9560.699872707406</v>
      </c>
      <c r="E6" s="423">
        <v>16709.035037949834</v>
      </c>
      <c r="F6" s="423">
        <v>32205.101629700664</v>
      </c>
      <c r="G6" s="423">
        <v>32057.285719701762</v>
      </c>
      <c r="H6" s="423">
        <v>30667.695473777887</v>
      </c>
      <c r="I6" s="423"/>
      <c r="J6" s="423">
        <v>10048.694906480529</v>
      </c>
      <c r="K6" s="423">
        <v>28872.062932542569</v>
      </c>
      <c r="L6" s="447"/>
      <c r="M6" s="448">
        <v>5687.0457922060086</v>
      </c>
    </row>
    <row r="7" spans="1:13" ht="14.25" hidden="1">
      <c r="A7" s="422" t="s">
        <v>1499</v>
      </c>
      <c r="B7" s="420">
        <f t="shared" si="1"/>
        <v>-204812</v>
      </c>
      <c r="C7" s="423">
        <v>18180</v>
      </c>
      <c r="D7" s="423">
        <v>12077</v>
      </c>
      <c r="E7" s="423">
        <v>42034</v>
      </c>
      <c r="F7" s="423">
        <v>39702</v>
      </c>
      <c r="G7" s="423">
        <v>30415</v>
      </c>
      <c r="H7" s="423">
        <v>34029</v>
      </c>
      <c r="I7" s="423"/>
      <c r="J7" s="423">
        <v>1775</v>
      </c>
      <c r="K7" s="423">
        <v>20875</v>
      </c>
      <c r="L7" s="447"/>
      <c r="M7" s="448">
        <v>5725</v>
      </c>
    </row>
    <row r="8" spans="1:13" ht="14.25" hidden="1">
      <c r="A8" s="422" t="s">
        <v>1500</v>
      </c>
      <c r="B8" s="420">
        <f t="shared" si="1"/>
        <v>-32067.920000000002</v>
      </c>
      <c r="C8" s="423">
        <v>2717.32</v>
      </c>
      <c r="D8" s="423">
        <v>233.53</v>
      </c>
      <c r="E8" s="423">
        <v>1143.08</v>
      </c>
      <c r="F8" s="423">
        <v>1107.98</v>
      </c>
      <c r="G8" s="423">
        <v>7087.45</v>
      </c>
      <c r="H8" s="423">
        <v>8587.52</v>
      </c>
      <c r="I8" s="423"/>
      <c r="J8" s="423">
        <v>9238.06</v>
      </c>
      <c r="K8" s="423">
        <v>1708.91</v>
      </c>
      <c r="L8" s="447"/>
      <c r="M8" s="448">
        <v>244.07</v>
      </c>
    </row>
    <row r="9" spans="1:13" ht="14.25" hidden="1">
      <c r="A9" s="422" t="s">
        <v>1501</v>
      </c>
      <c r="B9" s="420">
        <f t="shared" si="1"/>
        <v>4082</v>
      </c>
      <c r="C9" s="423">
        <v>-455</v>
      </c>
      <c r="D9" s="423">
        <v>-566</v>
      </c>
      <c r="E9" s="423">
        <v>-261</v>
      </c>
      <c r="F9" s="423">
        <v>-276</v>
      </c>
      <c r="G9" s="423">
        <v>-906</v>
      </c>
      <c r="H9" s="423">
        <f>-1232+93</f>
        <v>-1139</v>
      </c>
      <c r="I9" s="423"/>
      <c r="J9" s="423">
        <v>-93</v>
      </c>
      <c r="K9" s="423">
        <v>-386</v>
      </c>
      <c r="L9" s="447"/>
      <c r="M9" s="448"/>
    </row>
    <row r="10" spans="1:13" ht="14.25" hidden="1">
      <c r="A10" s="422" t="s">
        <v>1502</v>
      </c>
      <c r="B10" s="420">
        <f t="shared" si="1"/>
        <v>-2314.4699999999998</v>
      </c>
      <c r="C10" s="421">
        <f t="shared" ref="C10:M10" si="3">SUM(C11:C12)</f>
        <v>404.9</v>
      </c>
      <c r="D10" s="421">
        <f t="shared" si="3"/>
        <v>45.89</v>
      </c>
      <c r="E10" s="421">
        <f t="shared" si="3"/>
        <v>316.24</v>
      </c>
      <c r="F10" s="421">
        <f t="shared" si="3"/>
        <v>349.58</v>
      </c>
      <c r="G10" s="421">
        <f t="shared" si="3"/>
        <v>463.41</v>
      </c>
      <c r="H10" s="421">
        <f t="shared" si="3"/>
        <v>523.14</v>
      </c>
      <c r="I10" s="421"/>
      <c r="J10" s="421">
        <f t="shared" si="3"/>
        <v>56.79</v>
      </c>
      <c r="K10" s="421">
        <f t="shared" si="3"/>
        <v>144.65</v>
      </c>
      <c r="L10" s="445"/>
      <c r="M10" s="446">
        <f t="shared" si="3"/>
        <v>9.8699999999999992</v>
      </c>
    </row>
    <row r="11" spans="1:13" ht="14.25" hidden="1">
      <c r="A11" s="422" t="s">
        <v>1503</v>
      </c>
      <c r="B11" s="420">
        <f t="shared" si="1"/>
        <v>-290</v>
      </c>
      <c r="C11" s="423">
        <v>156</v>
      </c>
      <c r="D11" s="423"/>
      <c r="E11" s="423"/>
      <c r="F11" s="423"/>
      <c r="G11" s="423"/>
      <c r="H11" s="423">
        <v>134</v>
      </c>
      <c r="I11" s="423"/>
      <c r="J11" s="423"/>
      <c r="K11" s="423"/>
      <c r="L11" s="447"/>
      <c r="M11" s="448"/>
    </row>
    <row r="12" spans="1:13" ht="14.25" hidden="1">
      <c r="A12" s="422" t="s">
        <v>1504</v>
      </c>
      <c r="B12" s="420">
        <f t="shared" si="1"/>
        <v>-2024.4699999999998</v>
      </c>
      <c r="C12" s="423">
        <v>248.9</v>
      </c>
      <c r="D12" s="423">
        <v>45.89</v>
      </c>
      <c r="E12" s="423">
        <v>316.24</v>
      </c>
      <c r="F12" s="423">
        <v>349.58</v>
      </c>
      <c r="G12" s="423">
        <v>463.41</v>
      </c>
      <c r="H12" s="423">
        <v>389.14</v>
      </c>
      <c r="I12" s="423"/>
      <c r="J12" s="423">
        <v>56.79</v>
      </c>
      <c r="K12" s="423">
        <v>144.65</v>
      </c>
      <c r="L12" s="447"/>
      <c r="M12" s="448">
        <v>9.8699999999999992</v>
      </c>
    </row>
    <row r="13" spans="1:13" ht="14.25" hidden="1">
      <c r="A13" s="422" t="s">
        <v>1505</v>
      </c>
      <c r="B13" s="420">
        <f t="shared" ref="B13:J13" si="4">SUM(C14:C39)</f>
        <v>131363.28419988015</v>
      </c>
      <c r="C13" s="421">
        <f t="shared" si="4"/>
        <v>33696.336164439854</v>
      </c>
      <c r="D13" s="421">
        <f t="shared" si="4"/>
        <v>148563.1608043054</v>
      </c>
      <c r="E13" s="421">
        <f t="shared" si="4"/>
        <v>106619.61167008293</v>
      </c>
      <c r="F13" s="421">
        <f t="shared" si="4"/>
        <v>218663.22892913676</v>
      </c>
      <c r="G13" s="421">
        <f t="shared" si="4"/>
        <v>141941.8250183299</v>
      </c>
      <c r="H13" s="421" t="e">
        <f>SUM(#REF!)</f>
        <v>#REF!</v>
      </c>
      <c r="I13" s="421"/>
      <c r="J13" s="421">
        <f t="shared" si="4"/>
        <v>66608.240072876739</v>
      </c>
      <c r="K13" s="421">
        <f>SUM(M14:M39)</f>
        <v>102828.6730648965</v>
      </c>
      <c r="L13" s="445"/>
      <c r="M13" s="446" t="e">
        <f>SUM(#REF!)</f>
        <v>#REF!</v>
      </c>
    </row>
    <row r="14" spans="1:13" ht="14.25" hidden="1">
      <c r="A14" s="424" t="s">
        <v>1506</v>
      </c>
      <c r="B14" s="420">
        <f t="shared" ref="B14:B39" si="5">-SUM(C14:M14)</f>
        <v>-500</v>
      </c>
      <c r="C14" s="421"/>
      <c r="D14" s="421">
        <v>500</v>
      </c>
      <c r="E14" s="421"/>
      <c r="F14" s="421"/>
      <c r="G14" s="421"/>
      <c r="H14" s="421"/>
      <c r="I14" s="421"/>
      <c r="J14" s="421"/>
      <c r="K14" s="421"/>
      <c r="L14" s="445"/>
      <c r="M14" s="446"/>
    </row>
    <row r="15" spans="1:13" ht="14.25" hidden="1">
      <c r="A15" s="422" t="s">
        <v>1507</v>
      </c>
      <c r="B15" s="420">
        <f t="shared" si="5"/>
        <v>-268287</v>
      </c>
      <c r="C15" s="423">
        <v>25971</v>
      </c>
      <c r="D15" s="423">
        <v>6912</v>
      </c>
      <c r="E15" s="423">
        <v>33645</v>
      </c>
      <c r="F15" s="423">
        <v>30577</v>
      </c>
      <c r="G15" s="423">
        <v>70746</v>
      </c>
      <c r="H15" s="423">
        <v>66697</v>
      </c>
      <c r="I15" s="423"/>
      <c r="J15" s="423">
        <v>7759</v>
      </c>
      <c r="K15" s="423">
        <v>23551</v>
      </c>
      <c r="L15" s="447"/>
      <c r="M15" s="448">
        <v>2429</v>
      </c>
    </row>
    <row r="16" spans="1:13" ht="14.25" hidden="1">
      <c r="A16" s="425" t="s">
        <v>1508</v>
      </c>
      <c r="B16" s="420">
        <f t="shared" si="5"/>
        <v>-136816</v>
      </c>
      <c r="C16" s="423">
        <v>39634</v>
      </c>
      <c r="D16" s="423">
        <v>8591</v>
      </c>
      <c r="E16" s="423">
        <v>27770</v>
      </c>
      <c r="F16" s="423">
        <v>20745</v>
      </c>
      <c r="G16" s="423">
        <v>11009</v>
      </c>
      <c r="H16" s="423">
        <v>4312</v>
      </c>
      <c r="I16" s="423"/>
      <c r="J16" s="423">
        <v>18724</v>
      </c>
      <c r="K16" s="423">
        <v>5696</v>
      </c>
      <c r="L16" s="447"/>
      <c r="M16" s="448">
        <v>335</v>
      </c>
    </row>
    <row r="17" spans="1:13" ht="14.25" hidden="1">
      <c r="A17" s="422" t="s">
        <v>1509</v>
      </c>
      <c r="B17" s="420">
        <f t="shared" si="5"/>
        <v>-133450.1</v>
      </c>
      <c r="C17" s="423">
        <v>6686.03</v>
      </c>
      <c r="D17" s="423">
        <v>8580.7099999999991</v>
      </c>
      <c r="E17" s="423">
        <v>9676.59</v>
      </c>
      <c r="F17" s="423">
        <v>15674.33</v>
      </c>
      <c r="G17" s="423">
        <f>57742.57-30000</f>
        <v>27742.57</v>
      </c>
      <c r="H17" s="423">
        <f>83802.52-50000</f>
        <v>33802.520000000004</v>
      </c>
      <c r="I17" s="423"/>
      <c r="J17" s="423">
        <v>11173.66</v>
      </c>
      <c r="K17" s="423">
        <v>13447.34</v>
      </c>
      <c r="L17" s="447"/>
      <c r="M17" s="448">
        <v>6666.35</v>
      </c>
    </row>
    <row r="18" spans="1:13" ht="14.25" hidden="1">
      <c r="A18" s="422" t="s">
        <v>1510</v>
      </c>
      <c r="B18" s="420">
        <f t="shared" si="5"/>
        <v>-18274.98</v>
      </c>
      <c r="C18" s="423">
        <v>4187.47</v>
      </c>
      <c r="D18" s="423">
        <v>606.27</v>
      </c>
      <c r="E18" s="423">
        <v>1301.48</v>
      </c>
      <c r="F18" s="423">
        <v>1587.64</v>
      </c>
      <c r="G18" s="423">
        <v>2851.6</v>
      </c>
      <c r="H18" s="423">
        <v>2400.86</v>
      </c>
      <c r="I18" s="423"/>
      <c r="J18" s="423">
        <v>3245.68</v>
      </c>
      <c r="K18" s="423">
        <v>1031.3600000000001</v>
      </c>
      <c r="L18" s="447"/>
      <c r="M18" s="448">
        <v>1062.6199999999999</v>
      </c>
    </row>
    <row r="19" spans="1:13" ht="14.25" hidden="1">
      <c r="A19" s="424" t="s">
        <v>1511</v>
      </c>
      <c r="B19" s="420">
        <f t="shared" si="5"/>
        <v>0</v>
      </c>
      <c r="C19" s="423"/>
      <c r="D19" s="423"/>
      <c r="E19" s="423"/>
      <c r="F19" s="423"/>
      <c r="G19" s="423"/>
      <c r="H19" s="423"/>
      <c r="I19" s="423"/>
      <c r="J19" s="423"/>
      <c r="K19" s="423"/>
      <c r="L19" s="447"/>
      <c r="M19" s="448"/>
    </row>
    <row r="20" spans="1:13" ht="14.25" hidden="1">
      <c r="A20" s="422" t="s">
        <v>1512</v>
      </c>
      <c r="B20" s="420">
        <f t="shared" si="5"/>
        <v>-43800</v>
      </c>
      <c r="C20" s="423"/>
      <c r="D20" s="423"/>
      <c r="E20" s="423"/>
      <c r="F20" s="423"/>
      <c r="G20" s="423">
        <v>41000</v>
      </c>
      <c r="H20" s="423">
        <v>2800</v>
      </c>
      <c r="I20" s="423"/>
      <c r="J20" s="423"/>
      <c r="K20" s="423"/>
      <c r="L20" s="447"/>
      <c r="M20" s="448"/>
    </row>
    <row r="21" spans="1:13" ht="14.25" hidden="1">
      <c r="A21" s="422" t="s">
        <v>1513</v>
      </c>
      <c r="B21" s="420">
        <f t="shared" si="5"/>
        <v>-3000</v>
      </c>
      <c r="C21" s="423"/>
      <c r="D21" s="423"/>
      <c r="E21" s="423"/>
      <c r="F21" s="423"/>
      <c r="G21" s="423"/>
      <c r="H21" s="423">
        <v>3000</v>
      </c>
      <c r="I21" s="423"/>
      <c r="J21" s="423"/>
      <c r="K21" s="423"/>
      <c r="L21" s="447"/>
      <c r="M21" s="448"/>
    </row>
    <row r="22" spans="1:13" ht="14.25" hidden="1">
      <c r="A22" s="422" t="s">
        <v>1514</v>
      </c>
      <c r="B22" s="420">
        <f t="shared" si="5"/>
        <v>-50000</v>
      </c>
      <c r="C22" s="423"/>
      <c r="D22" s="423"/>
      <c r="E22" s="423"/>
      <c r="F22" s="423"/>
      <c r="G22" s="423"/>
      <c r="H22" s="423"/>
      <c r="I22" s="423"/>
      <c r="J22" s="423"/>
      <c r="K22" s="423"/>
      <c r="L22" s="447"/>
      <c r="M22" s="448">
        <v>50000</v>
      </c>
    </row>
    <row r="23" spans="1:13" ht="14.25" hidden="1">
      <c r="A23" s="422" t="s">
        <v>1515</v>
      </c>
      <c r="B23" s="420">
        <f t="shared" si="5"/>
        <v>-12822</v>
      </c>
      <c r="C23" s="423">
        <v>1571</v>
      </c>
      <c r="D23" s="423">
        <v>929</v>
      </c>
      <c r="E23" s="423">
        <v>1935</v>
      </c>
      <c r="F23" s="423">
        <v>1470</v>
      </c>
      <c r="G23" s="423">
        <v>3205</v>
      </c>
      <c r="H23" s="423">
        <v>2741</v>
      </c>
      <c r="I23" s="423"/>
      <c r="J23" s="423">
        <v>971</v>
      </c>
      <c r="K23" s="423"/>
      <c r="L23" s="447"/>
      <c r="M23" s="448"/>
    </row>
    <row r="24" spans="1:13" ht="14.25" hidden="1">
      <c r="A24" s="422" t="s">
        <v>1516</v>
      </c>
      <c r="B24" s="420">
        <f t="shared" si="5"/>
        <v>-3000</v>
      </c>
      <c r="C24" s="423">
        <v>280</v>
      </c>
      <c r="D24" s="423">
        <v>600</v>
      </c>
      <c r="E24" s="423">
        <v>580</v>
      </c>
      <c r="F24" s="423">
        <v>40</v>
      </c>
      <c r="G24" s="423">
        <v>140</v>
      </c>
      <c r="H24" s="423">
        <v>750</v>
      </c>
      <c r="I24" s="423"/>
      <c r="J24" s="423"/>
      <c r="K24" s="423">
        <v>160</v>
      </c>
      <c r="L24" s="447"/>
      <c r="M24" s="448">
        <v>450</v>
      </c>
    </row>
    <row r="25" spans="1:13" ht="14.25" hidden="1">
      <c r="A25" s="422" t="s">
        <v>1517</v>
      </c>
      <c r="B25" s="420">
        <f t="shared" si="5"/>
        <v>-899</v>
      </c>
      <c r="C25" s="423"/>
      <c r="D25" s="423"/>
      <c r="E25" s="423"/>
      <c r="F25" s="423">
        <f>424+475</f>
        <v>899</v>
      </c>
      <c r="G25" s="423"/>
      <c r="H25" s="423"/>
      <c r="I25" s="423"/>
      <c r="J25" s="423"/>
      <c r="K25" s="423"/>
      <c r="L25" s="447"/>
      <c r="M25" s="448"/>
    </row>
    <row r="26" spans="1:13" ht="14.25" hidden="1">
      <c r="A26" s="422" t="s">
        <v>1518</v>
      </c>
      <c r="B26" s="420">
        <f t="shared" si="5"/>
        <v>-3398.41</v>
      </c>
      <c r="C26" s="423"/>
      <c r="D26" s="423"/>
      <c r="E26" s="423"/>
      <c r="F26" s="423"/>
      <c r="G26" s="423">
        <v>1551.41</v>
      </c>
      <c r="H26" s="423">
        <v>1847</v>
      </c>
      <c r="I26" s="423"/>
      <c r="J26" s="423"/>
      <c r="K26" s="423"/>
      <c r="L26" s="447"/>
      <c r="M26" s="448"/>
    </row>
    <row r="27" spans="1:13" ht="14.25" hidden="1">
      <c r="A27" s="422" t="s">
        <v>1519</v>
      </c>
      <c r="B27" s="420">
        <f t="shared" si="5"/>
        <v>-3535</v>
      </c>
      <c r="C27" s="423">
        <v>590</v>
      </c>
      <c r="D27" s="423">
        <v>370</v>
      </c>
      <c r="E27" s="423">
        <v>270</v>
      </c>
      <c r="F27" s="423">
        <v>270</v>
      </c>
      <c r="G27" s="423">
        <v>640</v>
      </c>
      <c r="H27" s="423">
        <f>420+20</f>
        <v>440</v>
      </c>
      <c r="I27" s="423"/>
      <c r="J27" s="423">
        <f>300+20+15</f>
        <v>335</v>
      </c>
      <c r="K27" s="423">
        <v>300</v>
      </c>
      <c r="L27" s="447"/>
      <c r="M27" s="448">
        <f>300+20</f>
        <v>320</v>
      </c>
    </row>
    <row r="28" spans="1:13" ht="14.25" hidden="1">
      <c r="A28" s="422" t="s">
        <v>1520</v>
      </c>
      <c r="B28" s="420">
        <f t="shared" si="5"/>
        <v>-19172.397183012665</v>
      </c>
      <c r="C28" s="423">
        <v>7428.513799880162</v>
      </c>
      <c r="D28" s="423">
        <v>1152.0363644398585</v>
      </c>
      <c r="E28" s="423">
        <v>7738.2166043054103</v>
      </c>
      <c r="F28" s="423">
        <v>-679.61072991707579</v>
      </c>
      <c r="G28" s="423">
        <v>14485.948520878748</v>
      </c>
      <c r="H28" s="423">
        <v>-5905.5329967736161</v>
      </c>
      <c r="I28" s="423"/>
      <c r="J28" s="423">
        <v>-5459.5823409355698</v>
      </c>
      <c r="K28" s="423">
        <v>-1518.0073188652527</v>
      </c>
      <c r="L28" s="447"/>
      <c r="M28" s="448">
        <v>1930.4152800000002</v>
      </c>
    </row>
    <row r="29" spans="1:13" ht="14.25" hidden="1">
      <c r="A29" s="422" t="s">
        <v>1521</v>
      </c>
      <c r="B29" s="420">
        <f t="shared" si="5"/>
        <v>0</v>
      </c>
      <c r="C29" s="423"/>
      <c r="D29" s="423"/>
      <c r="E29" s="423"/>
      <c r="F29" s="423"/>
      <c r="G29" s="423"/>
      <c r="H29" s="423"/>
      <c r="I29" s="423"/>
      <c r="J29" s="423"/>
      <c r="K29" s="423"/>
      <c r="L29" s="447"/>
      <c r="M29" s="448"/>
    </row>
    <row r="30" spans="1:13" ht="14.25" hidden="1">
      <c r="A30" s="422" t="s">
        <v>1522</v>
      </c>
      <c r="B30" s="420">
        <f t="shared" si="5"/>
        <v>-601</v>
      </c>
      <c r="C30" s="423"/>
      <c r="D30" s="423"/>
      <c r="E30" s="423"/>
      <c r="F30" s="423"/>
      <c r="G30" s="423">
        <v>601</v>
      </c>
      <c r="H30" s="423"/>
      <c r="I30" s="423"/>
      <c r="J30" s="423"/>
      <c r="K30" s="423"/>
      <c r="L30" s="447"/>
      <c r="M30" s="448"/>
    </row>
    <row r="31" spans="1:13" ht="14.25" hidden="1">
      <c r="A31" s="424" t="s">
        <v>1523</v>
      </c>
      <c r="B31" s="420">
        <f t="shared" si="5"/>
        <v>-18926.3</v>
      </c>
      <c r="C31" s="423"/>
      <c r="D31" s="423"/>
      <c r="E31" s="423"/>
      <c r="F31" s="423"/>
      <c r="G31" s="423"/>
      <c r="H31" s="423"/>
      <c r="I31" s="423"/>
      <c r="J31" s="423"/>
      <c r="K31" s="423"/>
      <c r="L31" s="447"/>
      <c r="M31" s="448">
        <v>18926.3</v>
      </c>
    </row>
    <row r="32" spans="1:13" ht="14.25" hidden="1">
      <c r="A32" s="424" t="s">
        <v>1524</v>
      </c>
      <c r="B32" s="420">
        <f t="shared" si="5"/>
        <v>-1429.95</v>
      </c>
      <c r="C32" s="423">
        <v>203</v>
      </c>
      <c r="D32" s="423">
        <v>109</v>
      </c>
      <c r="E32" s="423">
        <v>204</v>
      </c>
      <c r="F32" s="423">
        <v>233</v>
      </c>
      <c r="G32" s="423">
        <v>175</v>
      </c>
      <c r="H32" s="423">
        <v>200</v>
      </c>
      <c r="I32" s="423"/>
      <c r="J32" s="423">
        <v>125</v>
      </c>
      <c r="K32" s="423">
        <v>106</v>
      </c>
      <c r="L32" s="447"/>
      <c r="M32" s="448">
        <v>74.95</v>
      </c>
    </row>
    <row r="33" spans="1:14" ht="14.25" hidden="1">
      <c r="A33" s="424" t="s">
        <v>1525</v>
      </c>
      <c r="B33" s="420">
        <f t="shared" si="5"/>
        <v>-35</v>
      </c>
      <c r="C33" s="423"/>
      <c r="D33" s="423"/>
      <c r="E33" s="423"/>
      <c r="F33" s="423"/>
      <c r="G33" s="423">
        <v>35</v>
      </c>
      <c r="H33" s="423"/>
      <c r="I33" s="423"/>
      <c r="J33" s="423"/>
      <c r="K33" s="423"/>
      <c r="L33" s="447"/>
      <c r="M33" s="448"/>
    </row>
    <row r="34" spans="1:14" ht="14.25" hidden="1">
      <c r="A34" s="424" t="s">
        <v>1526</v>
      </c>
      <c r="B34" s="420">
        <f t="shared" si="5"/>
        <v>-8992.7899999999991</v>
      </c>
      <c r="C34" s="423">
        <v>899.26</v>
      </c>
      <c r="D34" s="423">
        <v>1078.0999999999999</v>
      </c>
      <c r="E34" s="423">
        <v>986.61</v>
      </c>
      <c r="F34" s="423">
        <v>942.48</v>
      </c>
      <c r="G34" s="423">
        <v>1012.25</v>
      </c>
      <c r="H34" s="423">
        <v>981.79</v>
      </c>
      <c r="I34" s="423"/>
      <c r="J34" s="423">
        <v>1012.81</v>
      </c>
      <c r="K34" s="423">
        <v>1089.97</v>
      </c>
      <c r="L34" s="447"/>
      <c r="M34" s="448">
        <v>989.52</v>
      </c>
    </row>
    <row r="35" spans="1:14" ht="14.25" hidden="1">
      <c r="A35" s="424" t="s">
        <v>1527</v>
      </c>
      <c r="B35" s="420">
        <f t="shared" si="5"/>
        <v>-47744.227799999993</v>
      </c>
      <c r="C35" s="423">
        <v>17124.688399999999</v>
      </c>
      <c r="D35" s="423">
        <v>589.6576</v>
      </c>
      <c r="E35" s="423">
        <v>15142.640599999999</v>
      </c>
      <c r="F35" s="423">
        <v>11154.700799999999</v>
      </c>
      <c r="G35" s="423">
        <v>1269.011</v>
      </c>
      <c r="H35" s="423">
        <v>1786.0542</v>
      </c>
      <c r="I35" s="423"/>
      <c r="J35" s="423">
        <v>194.17880000000002</v>
      </c>
      <c r="K35" s="423">
        <v>284.29199999999997</v>
      </c>
      <c r="L35" s="447"/>
      <c r="M35" s="448">
        <v>199.0044</v>
      </c>
    </row>
    <row r="36" spans="1:14" ht="14.25" hidden="1">
      <c r="A36" s="424" t="s">
        <v>1528</v>
      </c>
      <c r="B36" s="420">
        <f t="shared" si="5"/>
        <v>-188373.72960000002</v>
      </c>
      <c r="C36" s="423">
        <v>25728.321999999996</v>
      </c>
      <c r="D36" s="423">
        <v>2618.5621999999998</v>
      </c>
      <c r="E36" s="423">
        <v>48253.623599999999</v>
      </c>
      <c r="F36" s="423">
        <v>22646.071599999999</v>
      </c>
      <c r="G36" s="423">
        <v>40139.439408257997</v>
      </c>
      <c r="H36" s="423">
        <v>24029.133815103509</v>
      </c>
      <c r="I36" s="423"/>
      <c r="J36" s="423">
        <v>3196.7782000000002</v>
      </c>
      <c r="K36" s="423">
        <v>21600.285391742</v>
      </c>
      <c r="L36" s="447"/>
      <c r="M36" s="448">
        <v>161.51338489649132</v>
      </c>
    </row>
    <row r="37" spans="1:14" ht="14.25" hidden="1">
      <c r="A37" s="424" t="s">
        <v>1529</v>
      </c>
      <c r="B37" s="420">
        <f t="shared" si="5"/>
        <v>-540</v>
      </c>
      <c r="C37" s="423">
        <v>60</v>
      </c>
      <c r="D37" s="423">
        <v>60</v>
      </c>
      <c r="E37" s="423">
        <v>60</v>
      </c>
      <c r="F37" s="423">
        <v>60</v>
      </c>
      <c r="G37" s="423">
        <v>60</v>
      </c>
      <c r="H37" s="423">
        <v>60</v>
      </c>
      <c r="I37" s="423"/>
      <c r="J37" s="423">
        <v>60</v>
      </c>
      <c r="K37" s="423">
        <v>60</v>
      </c>
      <c r="L37" s="447"/>
      <c r="M37" s="448">
        <v>60</v>
      </c>
    </row>
    <row r="38" spans="1:14" ht="14.25" hidden="1">
      <c r="A38" s="424" t="s">
        <v>1530</v>
      </c>
      <c r="B38" s="420">
        <f t="shared" si="5"/>
        <v>-18624</v>
      </c>
      <c r="C38" s="423"/>
      <c r="D38" s="423"/>
      <c r="E38" s="423"/>
      <c r="F38" s="423"/>
      <c r="G38" s="423"/>
      <c r="H38" s="423"/>
      <c r="I38" s="423"/>
      <c r="J38" s="423"/>
      <c r="K38" s="423"/>
      <c r="L38" s="447"/>
      <c r="M38" s="448">
        <v>18624</v>
      </c>
    </row>
    <row r="39" spans="1:14" ht="14.25" hidden="1">
      <c r="A39" s="424" t="s">
        <v>1531</v>
      </c>
      <c r="B39" s="420">
        <f t="shared" si="5"/>
        <v>-10200</v>
      </c>
      <c r="C39" s="423">
        <v>1000</v>
      </c>
      <c r="D39" s="423">
        <v>1000</v>
      </c>
      <c r="E39" s="423">
        <v>1000</v>
      </c>
      <c r="F39" s="423">
        <v>1000</v>
      </c>
      <c r="G39" s="423">
        <v>2000</v>
      </c>
      <c r="H39" s="423">
        <v>2000</v>
      </c>
      <c r="I39" s="423"/>
      <c r="J39" s="423">
        <v>800</v>
      </c>
      <c r="K39" s="423">
        <v>800</v>
      </c>
      <c r="L39" s="447"/>
      <c r="M39" s="448">
        <v>600</v>
      </c>
    </row>
    <row r="40" spans="1:14" ht="14.25" customHeight="1">
      <c r="A40" s="311" t="s">
        <v>1532</v>
      </c>
      <c r="B40" s="426"/>
      <c r="C40" s="312"/>
      <c r="D40" s="312"/>
      <c r="E40" s="312"/>
      <c r="F40" s="312"/>
      <c r="G40" s="312"/>
      <c r="H40" s="312"/>
      <c r="I40" s="312"/>
      <c r="J40" s="312"/>
      <c r="K40" s="312"/>
      <c r="L40" s="312"/>
      <c r="M40" s="328"/>
    </row>
    <row r="41" spans="1:14" ht="17.25" hidden="1" customHeight="1">
      <c r="A41" s="427"/>
      <c r="B41" s="428"/>
      <c r="C41" s="429"/>
      <c r="D41" s="430"/>
      <c r="E41" s="430"/>
      <c r="F41" s="430"/>
      <c r="G41" s="430"/>
      <c r="H41" s="430"/>
      <c r="I41" s="430"/>
      <c r="J41" s="430"/>
      <c r="K41" s="430"/>
      <c r="L41" s="430"/>
      <c r="M41" s="430"/>
    </row>
    <row r="42" spans="1:14" ht="20.25" customHeight="1">
      <c r="A42" s="672" t="s">
        <v>1533</v>
      </c>
      <c r="B42" s="672"/>
      <c r="C42" s="672"/>
      <c r="D42" s="672"/>
      <c r="E42" s="672"/>
      <c r="F42" s="672"/>
      <c r="G42" s="672"/>
      <c r="H42" s="672"/>
      <c r="I42" s="672"/>
      <c r="J42" s="672"/>
      <c r="K42" s="672"/>
      <c r="L42" s="672"/>
      <c r="M42" s="672"/>
    </row>
    <row r="43" spans="1:14" ht="15.75" customHeight="1">
      <c r="A43" s="313"/>
      <c r="B43" s="313"/>
      <c r="C43" s="313"/>
      <c r="D43" s="313"/>
      <c r="E43" s="313"/>
      <c r="F43" s="313"/>
      <c r="G43" s="313"/>
      <c r="H43" s="313"/>
      <c r="I43" s="313"/>
      <c r="J43" s="313"/>
      <c r="K43" s="313"/>
      <c r="L43" s="313"/>
      <c r="M43" s="312" t="s">
        <v>40</v>
      </c>
    </row>
    <row r="44" spans="1:14" s="412" customFormat="1" ht="25.5" customHeight="1">
      <c r="A44" s="431"/>
      <c r="B44" s="432" t="s">
        <v>1534</v>
      </c>
      <c r="C44" s="433" t="s">
        <v>1487</v>
      </c>
      <c r="D44" s="433" t="s">
        <v>1488</v>
      </c>
      <c r="E44" s="433" t="s">
        <v>1489</v>
      </c>
      <c r="F44" s="433" t="s">
        <v>1490</v>
      </c>
      <c r="G44" s="433" t="s">
        <v>1491</v>
      </c>
      <c r="H44" s="433" t="s">
        <v>1492</v>
      </c>
      <c r="I44" s="433" t="s">
        <v>1494</v>
      </c>
      <c r="J44" s="433" t="s">
        <v>1493</v>
      </c>
      <c r="K44" s="433" t="s">
        <v>1535</v>
      </c>
      <c r="L44" s="433" t="s">
        <v>1495</v>
      </c>
      <c r="M44" s="449" t="s">
        <v>1536</v>
      </c>
    </row>
    <row r="45" spans="1:14" s="413" customFormat="1" ht="25.5" customHeight="1">
      <c r="A45" s="434" t="s">
        <v>1537</v>
      </c>
      <c r="B45" s="435">
        <f>SUM(B46:B48)</f>
        <v>391345</v>
      </c>
      <c r="C45" s="435">
        <f>C46+C47+C48</f>
        <v>28005</v>
      </c>
      <c r="D45" s="435">
        <f t="shared" ref="D45:L45" si="6">D46+D47+D48</f>
        <v>21503</v>
      </c>
      <c r="E45" s="435">
        <f t="shared" si="6"/>
        <v>58782</v>
      </c>
      <c r="F45" s="435">
        <f t="shared" si="6"/>
        <v>71497</v>
      </c>
      <c r="G45" s="435">
        <f t="shared" si="6"/>
        <v>63281</v>
      </c>
      <c r="H45" s="435">
        <f t="shared" si="6"/>
        <v>64743</v>
      </c>
      <c r="I45" s="435">
        <f t="shared" si="6"/>
        <v>49773</v>
      </c>
      <c r="J45" s="435">
        <f t="shared" si="6"/>
        <v>11948</v>
      </c>
      <c r="K45" s="435">
        <f t="shared" si="6"/>
        <v>10254</v>
      </c>
      <c r="L45" s="450">
        <f t="shared" si="6"/>
        <v>11559</v>
      </c>
      <c r="M45" s="451"/>
      <c r="N45" s="452"/>
    </row>
    <row r="46" spans="1:14" ht="25.5" customHeight="1">
      <c r="A46" s="436" t="s">
        <v>1538</v>
      </c>
      <c r="B46" s="437">
        <f t="shared" ref="B46:B51" si="7">SUM(C46:M46)</f>
        <v>171697</v>
      </c>
      <c r="C46" s="437">
        <v>9600</v>
      </c>
      <c r="D46" s="437">
        <v>8723</v>
      </c>
      <c r="E46" s="437">
        <v>16583</v>
      </c>
      <c r="F46" s="437">
        <v>31496</v>
      </c>
      <c r="G46" s="437">
        <v>32255</v>
      </c>
      <c r="H46" s="437">
        <v>30348</v>
      </c>
      <c r="I46" s="437">
        <v>21389</v>
      </c>
      <c r="J46" s="437">
        <v>8724</v>
      </c>
      <c r="K46" s="437">
        <v>6833</v>
      </c>
      <c r="L46" s="453">
        <v>5746</v>
      </c>
      <c r="M46" s="454"/>
      <c r="N46" s="455"/>
    </row>
    <row r="47" spans="1:14" ht="25.5" customHeight="1">
      <c r="A47" s="436" t="s">
        <v>1539</v>
      </c>
      <c r="B47" s="437">
        <f t="shared" si="7"/>
        <v>11509</v>
      </c>
      <c r="C47" s="437">
        <v>225</v>
      </c>
      <c r="D47" s="437">
        <v>703</v>
      </c>
      <c r="E47" s="437">
        <v>165</v>
      </c>
      <c r="F47" s="437">
        <v>299</v>
      </c>
      <c r="G47" s="437">
        <v>611</v>
      </c>
      <c r="H47" s="437">
        <v>366</v>
      </c>
      <c r="I47" s="437">
        <v>7509</v>
      </c>
      <c r="J47" s="437">
        <v>1449</v>
      </c>
      <c r="K47" s="437">
        <v>94</v>
      </c>
      <c r="L47" s="453">
        <v>88</v>
      </c>
      <c r="M47" s="454"/>
    </row>
    <row r="48" spans="1:14" s="413" customFormat="1" ht="25.5" customHeight="1">
      <c r="A48" s="436" t="s">
        <v>1251</v>
      </c>
      <c r="B48" s="437">
        <f t="shared" si="7"/>
        <v>208139</v>
      </c>
      <c r="C48" s="437">
        <v>18180</v>
      </c>
      <c r="D48" s="437">
        <v>12077</v>
      </c>
      <c r="E48" s="437">
        <v>42034</v>
      </c>
      <c r="F48" s="437">
        <v>39702</v>
      </c>
      <c r="G48" s="437">
        <v>30415</v>
      </c>
      <c r="H48" s="437">
        <v>34029</v>
      </c>
      <c r="I48" s="437">
        <v>20875</v>
      </c>
      <c r="J48" s="437">
        <v>1775</v>
      </c>
      <c r="K48" s="437">
        <v>3327</v>
      </c>
      <c r="L48" s="453">
        <v>5725</v>
      </c>
      <c r="M48" s="454"/>
    </row>
    <row r="49" spans="1:14" ht="25.5" customHeight="1">
      <c r="A49" s="434" t="s">
        <v>1540</v>
      </c>
      <c r="B49" s="435">
        <f t="shared" si="7"/>
        <v>2461377</v>
      </c>
      <c r="C49" s="435">
        <f t="shared" ref="C49:L49" si="8">SUM(C50:C55)</f>
        <v>49496</v>
      </c>
      <c r="D49" s="435">
        <f t="shared" si="8"/>
        <v>144824</v>
      </c>
      <c r="E49" s="435">
        <f t="shared" si="8"/>
        <v>34714</v>
      </c>
      <c r="F49" s="435">
        <f t="shared" si="8"/>
        <v>75108</v>
      </c>
      <c r="G49" s="435">
        <f t="shared" si="8"/>
        <v>779549</v>
      </c>
      <c r="H49" s="435">
        <f t="shared" si="8"/>
        <v>406468</v>
      </c>
      <c r="I49" s="435">
        <f t="shared" si="8"/>
        <v>145610</v>
      </c>
      <c r="J49" s="435">
        <f t="shared" si="8"/>
        <v>299902</v>
      </c>
      <c r="K49" s="435">
        <f t="shared" si="8"/>
        <v>310071</v>
      </c>
      <c r="L49" s="450">
        <f t="shared" si="8"/>
        <v>168635</v>
      </c>
      <c r="M49" s="451">
        <v>47000</v>
      </c>
      <c r="N49" s="456"/>
    </row>
    <row r="50" spans="1:14" ht="25.5" customHeight="1">
      <c r="A50" s="436" t="s">
        <v>1541</v>
      </c>
      <c r="B50" s="437">
        <f t="shared" si="7"/>
        <v>-4082</v>
      </c>
      <c r="C50" s="437">
        <v>-455</v>
      </c>
      <c r="D50" s="437">
        <v>-566</v>
      </c>
      <c r="E50" s="437">
        <v>-261</v>
      </c>
      <c r="F50" s="437">
        <v>-276</v>
      </c>
      <c r="G50" s="437">
        <v>-906</v>
      </c>
      <c r="H50" s="437">
        <v>-1139</v>
      </c>
      <c r="I50" s="437">
        <v>-386</v>
      </c>
      <c r="J50" s="437">
        <v>-93</v>
      </c>
      <c r="K50" s="437"/>
      <c r="L50" s="453"/>
      <c r="M50" s="454"/>
      <c r="N50" s="455"/>
    </row>
    <row r="51" spans="1:14" ht="25.5" customHeight="1">
      <c r="A51" s="438" t="s">
        <v>1542</v>
      </c>
      <c r="B51" s="437">
        <f t="shared" si="7"/>
        <v>161409</v>
      </c>
      <c r="C51" s="437">
        <v>41205</v>
      </c>
      <c r="D51" s="437">
        <v>10020</v>
      </c>
      <c r="E51" s="437">
        <v>29705</v>
      </c>
      <c r="F51" s="437">
        <v>23114</v>
      </c>
      <c r="G51" s="437">
        <v>14815</v>
      </c>
      <c r="H51" s="437">
        <v>7053</v>
      </c>
      <c r="I51" s="437">
        <v>5696</v>
      </c>
      <c r="J51" s="437">
        <v>19695</v>
      </c>
      <c r="K51" s="437">
        <v>9771</v>
      </c>
      <c r="L51" s="453">
        <v>335</v>
      </c>
      <c r="M51" s="454"/>
    </row>
    <row r="52" spans="1:14" ht="25.5" customHeight="1">
      <c r="A52" s="438" t="s">
        <v>1543</v>
      </c>
      <c r="B52" s="437">
        <f>C52+D52+E52+F52+G52+H52+I52+J52+K52+L52+M52</f>
        <v>2200000</v>
      </c>
      <c r="C52" s="437">
        <v>8000</v>
      </c>
      <c r="D52" s="437">
        <v>135000</v>
      </c>
      <c r="E52" s="437">
        <v>5000</v>
      </c>
      <c r="F52" s="437">
        <v>52000</v>
      </c>
      <c r="G52" s="437">
        <v>765000</v>
      </c>
      <c r="H52" s="437">
        <v>400000</v>
      </c>
      <c r="I52" s="437">
        <v>140000</v>
      </c>
      <c r="J52" s="437">
        <v>280000</v>
      </c>
      <c r="K52" s="437">
        <v>300000</v>
      </c>
      <c r="L52" s="453">
        <v>68000</v>
      </c>
      <c r="M52" s="454">
        <v>47000</v>
      </c>
    </row>
    <row r="53" spans="1:14" ht="25.5" customHeight="1">
      <c r="A53" s="439" t="s">
        <v>1544</v>
      </c>
      <c r="B53" s="437">
        <f t="shared" ref="B53:B58" si="9">SUM(C53:M53)</f>
        <v>3760</v>
      </c>
      <c r="C53" s="437">
        <v>590</v>
      </c>
      <c r="D53" s="437">
        <v>370</v>
      </c>
      <c r="E53" s="437">
        <v>270</v>
      </c>
      <c r="F53" s="437">
        <v>270</v>
      </c>
      <c r="G53" s="437">
        <v>640</v>
      </c>
      <c r="H53" s="437">
        <v>420</v>
      </c>
      <c r="I53" s="437">
        <v>300</v>
      </c>
      <c r="J53" s="437">
        <v>300</v>
      </c>
      <c r="K53" s="437">
        <v>300</v>
      </c>
      <c r="L53" s="437">
        <v>300</v>
      </c>
      <c r="M53" s="437"/>
    </row>
    <row r="54" spans="1:14" ht="30.75" customHeight="1">
      <c r="A54" s="440" t="s">
        <v>1545</v>
      </c>
      <c r="B54" s="437">
        <f t="shared" si="9"/>
        <v>290</v>
      </c>
      <c r="C54" s="437">
        <v>156</v>
      </c>
      <c r="D54" s="437"/>
      <c r="E54" s="437"/>
      <c r="F54" s="437"/>
      <c r="G54" s="437"/>
      <c r="H54" s="437">
        <v>134</v>
      </c>
      <c r="I54" s="437"/>
      <c r="J54" s="437"/>
      <c r="K54" s="437"/>
      <c r="L54" s="437"/>
      <c r="M54" s="437"/>
    </row>
    <row r="55" spans="1:14" ht="25.5" customHeight="1">
      <c r="A55" s="436" t="s">
        <v>1546</v>
      </c>
      <c r="B55" s="437">
        <f t="shared" si="9"/>
        <v>100000</v>
      </c>
      <c r="C55" s="437"/>
      <c r="D55" s="437"/>
      <c r="E55" s="437"/>
      <c r="F55" s="437"/>
      <c r="G55" s="437"/>
      <c r="H55" s="437"/>
      <c r="I55" s="437"/>
      <c r="J55" s="437"/>
      <c r="K55" s="437"/>
      <c r="L55" s="453">
        <v>100000</v>
      </c>
      <c r="M55" s="454"/>
    </row>
    <row r="56" spans="1:14" ht="25.5" customHeight="1">
      <c r="A56" s="434" t="s">
        <v>1547</v>
      </c>
      <c r="B56" s="435">
        <f t="shared" si="9"/>
        <v>1236207.2127640003</v>
      </c>
      <c r="C56" s="435">
        <f>SUM(C57:C80)</f>
        <v>114104.95951440002</v>
      </c>
      <c r="D56" s="435">
        <f t="shared" ref="D56:L56" si="10">SUM(D57:D80)</f>
        <v>30728.646084</v>
      </c>
      <c r="E56" s="435">
        <f t="shared" si="10"/>
        <v>191192.04747119997</v>
      </c>
      <c r="F56" s="435">
        <f t="shared" si="10"/>
        <v>131400.93180240001</v>
      </c>
      <c r="G56" s="435">
        <f t="shared" si="10"/>
        <v>244052.35977840004</v>
      </c>
      <c r="H56" s="435">
        <f t="shared" si="10"/>
        <v>295989.38824480009</v>
      </c>
      <c r="I56" s="435">
        <f t="shared" si="10"/>
        <v>41382.274876800009</v>
      </c>
      <c r="J56" s="435">
        <f t="shared" si="10"/>
        <v>99470.300096000006</v>
      </c>
      <c r="K56" s="435">
        <f t="shared" si="10"/>
        <v>69336.519689600012</v>
      </c>
      <c r="L56" s="450">
        <f t="shared" si="10"/>
        <v>18549.7852064</v>
      </c>
      <c r="M56" s="451"/>
      <c r="N56" s="455"/>
    </row>
    <row r="57" spans="1:14" ht="25.5" customHeight="1">
      <c r="A57" s="441" t="s">
        <v>1548</v>
      </c>
      <c r="B57" s="437">
        <f t="shared" si="9"/>
        <v>442136.11050000007</v>
      </c>
      <c r="C57" s="437">
        <v>39349.289700000001</v>
      </c>
      <c r="D57" s="437">
        <v>12655.043100000001</v>
      </c>
      <c r="E57" s="437">
        <v>51101.158500000005</v>
      </c>
      <c r="F57" s="437">
        <v>49402.766700000007</v>
      </c>
      <c r="G57" s="437">
        <v>105378.36750000001</v>
      </c>
      <c r="H57" s="437">
        <v>100885.62960000001</v>
      </c>
      <c r="I57" s="437">
        <v>14728.392000000002</v>
      </c>
      <c r="J57" s="437">
        <v>42099.296399999999</v>
      </c>
      <c r="K57" s="437">
        <v>20025.986400000002</v>
      </c>
      <c r="L57" s="437">
        <v>6510.1806000000006</v>
      </c>
      <c r="M57" s="437"/>
      <c r="N57" s="455"/>
    </row>
    <row r="58" spans="1:14" ht="25.5" customHeight="1">
      <c r="A58" s="441" t="s">
        <v>1549</v>
      </c>
      <c r="B58" s="437">
        <f t="shared" si="9"/>
        <v>312008.41526400007</v>
      </c>
      <c r="C58" s="437">
        <v>31499.573414400005</v>
      </c>
      <c r="D58" s="437">
        <v>5778.1563839999999</v>
      </c>
      <c r="E58" s="437">
        <v>38950.628371199993</v>
      </c>
      <c r="F58" s="437">
        <v>39366.848102400007</v>
      </c>
      <c r="G58" s="437">
        <v>70539.219878400007</v>
      </c>
      <c r="H58" s="437">
        <v>70553.6552448</v>
      </c>
      <c r="I58" s="437">
        <v>8273.0688768</v>
      </c>
      <c r="J58" s="437">
        <v>30590.947296000002</v>
      </c>
      <c r="K58" s="437">
        <v>13193.924889600001</v>
      </c>
      <c r="L58" s="437">
        <v>3262.3928064000006</v>
      </c>
      <c r="M58" s="437"/>
      <c r="N58" s="455"/>
    </row>
    <row r="59" spans="1:14" ht="25.5" customHeight="1">
      <c r="A59" s="440" t="s">
        <v>1550</v>
      </c>
      <c r="B59" s="437">
        <f t="shared" ref="B59:B66" si="11">SUM(C59:M59)</f>
        <v>2158.7999999999997</v>
      </c>
      <c r="C59" s="437">
        <v>159.892</v>
      </c>
      <c r="D59" s="437">
        <v>25.456</v>
      </c>
      <c r="E59" s="437">
        <v>245.18799999999999</v>
      </c>
      <c r="F59" s="437">
        <v>92.7</v>
      </c>
      <c r="G59" s="437">
        <v>777.33199999999999</v>
      </c>
      <c r="H59" s="437">
        <v>447.43200000000002</v>
      </c>
      <c r="I59" s="437">
        <v>74.471999999999994</v>
      </c>
      <c r="J59" s="437">
        <v>236.80799999999999</v>
      </c>
      <c r="K59" s="437">
        <v>86.251999999999995</v>
      </c>
      <c r="L59" s="437">
        <v>13.268000000000001</v>
      </c>
      <c r="M59" s="437"/>
      <c r="N59" s="455"/>
    </row>
    <row r="60" spans="1:14" ht="25.5" customHeight="1">
      <c r="A60" s="440" t="s">
        <v>1551</v>
      </c>
      <c r="B60" s="437">
        <f t="shared" si="11"/>
        <v>4830</v>
      </c>
      <c r="C60" s="437">
        <v>368</v>
      </c>
      <c r="D60" s="437">
        <v>93</v>
      </c>
      <c r="E60" s="437">
        <v>335</v>
      </c>
      <c r="F60" s="437">
        <v>780</v>
      </c>
      <c r="G60" s="437">
        <v>1034</v>
      </c>
      <c r="H60" s="437">
        <v>946</v>
      </c>
      <c r="I60" s="437">
        <v>288</v>
      </c>
      <c r="J60" s="437">
        <v>735</v>
      </c>
      <c r="K60" s="437">
        <v>186</v>
      </c>
      <c r="L60" s="437">
        <v>65</v>
      </c>
      <c r="M60" s="437"/>
      <c r="N60" s="455"/>
    </row>
    <row r="61" spans="1:14" ht="27.75" customHeight="1">
      <c r="A61" s="440" t="s">
        <v>1552</v>
      </c>
      <c r="B61" s="437">
        <f t="shared" si="11"/>
        <v>8461.6200000000008</v>
      </c>
      <c r="C61" s="437"/>
      <c r="D61" s="437"/>
      <c r="E61" s="437"/>
      <c r="F61" s="437"/>
      <c r="G61" s="437">
        <v>8461.6200000000008</v>
      </c>
      <c r="H61" s="437"/>
      <c r="I61" s="437"/>
      <c r="J61" s="437"/>
      <c r="K61" s="437"/>
      <c r="L61" s="437"/>
      <c r="M61" s="437"/>
      <c r="N61" s="455"/>
    </row>
    <row r="62" spans="1:14" ht="28.5" customHeight="1">
      <c r="A62" s="440" t="s">
        <v>1553</v>
      </c>
      <c r="B62" s="437">
        <f t="shared" si="11"/>
        <v>2277</v>
      </c>
      <c r="C62" s="437"/>
      <c r="D62" s="437"/>
      <c r="E62" s="437"/>
      <c r="F62" s="437"/>
      <c r="G62" s="437"/>
      <c r="H62" s="437"/>
      <c r="I62" s="437">
        <v>2277</v>
      </c>
      <c r="J62" s="437"/>
      <c r="K62" s="437"/>
      <c r="L62" s="437"/>
      <c r="M62" s="437"/>
      <c r="N62" s="455"/>
    </row>
    <row r="63" spans="1:14" ht="30" customHeight="1">
      <c r="A63" s="440" t="s">
        <v>1554</v>
      </c>
      <c r="B63" s="437">
        <f t="shared" si="11"/>
        <v>58</v>
      </c>
      <c r="C63" s="437"/>
      <c r="D63" s="437"/>
      <c r="E63" s="437"/>
      <c r="F63" s="437">
        <v>58</v>
      </c>
      <c r="G63" s="437"/>
      <c r="H63" s="437"/>
      <c r="I63" s="437"/>
      <c r="J63" s="437"/>
      <c r="K63" s="437"/>
      <c r="L63" s="437"/>
      <c r="M63" s="437"/>
      <c r="N63" s="455"/>
    </row>
    <row r="64" spans="1:14" s="414" customFormat="1" ht="28.5" customHeight="1">
      <c r="A64" s="442" t="s">
        <v>1555</v>
      </c>
      <c r="B64" s="437">
        <f t="shared" si="11"/>
        <v>26816.400000000001</v>
      </c>
      <c r="C64" s="437"/>
      <c r="D64" s="437"/>
      <c r="E64" s="437"/>
      <c r="F64" s="437"/>
      <c r="G64" s="437">
        <v>15444</v>
      </c>
      <c r="H64" s="437">
        <v>11372.4</v>
      </c>
      <c r="I64" s="437"/>
      <c r="J64" s="437"/>
      <c r="K64" s="437"/>
      <c r="L64" s="437"/>
      <c r="M64" s="437"/>
      <c r="N64" s="457"/>
    </row>
    <row r="65" spans="1:14" s="414" customFormat="1" ht="25.5" customHeight="1">
      <c r="A65" s="439" t="s">
        <v>1556</v>
      </c>
      <c r="B65" s="437">
        <f t="shared" si="11"/>
        <v>29220</v>
      </c>
      <c r="C65" s="437">
        <v>2200</v>
      </c>
      <c r="D65" s="437">
        <v>900</v>
      </c>
      <c r="E65" s="437">
        <v>7000</v>
      </c>
      <c r="F65" s="437">
        <v>7000</v>
      </c>
      <c r="G65" s="437">
        <v>2010</v>
      </c>
      <c r="H65" s="437">
        <v>6000</v>
      </c>
      <c r="I65" s="437">
        <v>1800</v>
      </c>
      <c r="J65" s="437">
        <v>1445</v>
      </c>
      <c r="K65" s="437">
        <v>650</v>
      </c>
      <c r="L65" s="437">
        <v>215</v>
      </c>
      <c r="M65" s="437"/>
      <c r="N65" s="457"/>
    </row>
    <row r="66" spans="1:14" ht="25.5" customHeight="1">
      <c r="A66" s="442" t="s">
        <v>1557</v>
      </c>
      <c r="B66" s="458">
        <f t="shared" si="11"/>
        <v>89733</v>
      </c>
      <c r="C66" s="458">
        <v>3591.5</v>
      </c>
      <c r="D66" s="458">
        <v>940.5</v>
      </c>
      <c r="E66" s="458">
        <v>16695</v>
      </c>
      <c r="F66" s="458">
        <v>12245.5</v>
      </c>
      <c r="G66" s="458">
        <v>22560</v>
      </c>
      <c r="H66" s="458">
        <v>14145</v>
      </c>
      <c r="I66" s="458">
        <v>3177.5</v>
      </c>
      <c r="J66" s="458">
        <v>10533.5</v>
      </c>
      <c r="K66" s="458">
        <v>5011.5</v>
      </c>
      <c r="L66" s="468">
        <v>833</v>
      </c>
      <c r="M66" s="469"/>
    </row>
    <row r="67" spans="1:14" ht="25.5" customHeight="1">
      <c r="A67" s="440" t="s">
        <v>1558</v>
      </c>
      <c r="B67" s="458">
        <f t="shared" ref="B67:B72" si="12">SUM(C67:M67)</f>
        <v>178200</v>
      </c>
      <c r="C67" s="458">
        <v>25000</v>
      </c>
      <c r="D67" s="458">
        <v>1700</v>
      </c>
      <c r="E67" s="458">
        <v>65000</v>
      </c>
      <c r="F67" s="458">
        <v>20000</v>
      </c>
      <c r="G67" s="458">
        <v>6400</v>
      </c>
      <c r="H67" s="458">
        <v>48000</v>
      </c>
      <c r="I67" s="458">
        <v>1700</v>
      </c>
      <c r="J67" s="458">
        <v>5000</v>
      </c>
      <c r="K67" s="458">
        <v>2800</v>
      </c>
      <c r="L67" s="468">
        <v>2600</v>
      </c>
      <c r="M67" s="469"/>
    </row>
    <row r="68" spans="1:14" ht="25.5" customHeight="1">
      <c r="A68" s="440" t="s">
        <v>1559</v>
      </c>
      <c r="B68" s="458">
        <f t="shared" si="12"/>
        <v>34500</v>
      </c>
      <c r="C68" s="458"/>
      <c r="D68" s="458"/>
      <c r="E68" s="458"/>
      <c r="F68" s="458"/>
      <c r="G68" s="458">
        <v>1300</v>
      </c>
      <c r="H68" s="458">
        <v>24200</v>
      </c>
      <c r="I68" s="458">
        <v>5800</v>
      </c>
      <c r="J68" s="458"/>
      <c r="K68" s="458">
        <v>2700</v>
      </c>
      <c r="L68" s="468">
        <v>500</v>
      </c>
      <c r="M68" s="469"/>
    </row>
    <row r="69" spans="1:14" ht="25.5" customHeight="1">
      <c r="A69" s="439" t="s">
        <v>1560</v>
      </c>
      <c r="B69" s="458">
        <f t="shared" si="12"/>
        <v>43900</v>
      </c>
      <c r="C69" s="458">
        <v>10000</v>
      </c>
      <c r="D69" s="458">
        <v>8000</v>
      </c>
      <c r="E69" s="458">
        <v>10000</v>
      </c>
      <c r="F69" s="458">
        <v>1000</v>
      </c>
      <c r="G69" s="458"/>
      <c r="H69" s="458">
        <v>10000</v>
      </c>
      <c r="I69" s="458">
        <v>800</v>
      </c>
      <c r="J69" s="458">
        <v>2000</v>
      </c>
      <c r="K69" s="458">
        <v>1100</v>
      </c>
      <c r="L69" s="468">
        <v>1000</v>
      </c>
      <c r="M69" s="469"/>
    </row>
    <row r="70" spans="1:14" ht="25.5" customHeight="1">
      <c r="A70" s="439" t="s">
        <v>1561</v>
      </c>
      <c r="B70" s="458">
        <f t="shared" si="12"/>
        <v>3118.16</v>
      </c>
      <c r="C70" s="458"/>
      <c r="D70" s="458"/>
      <c r="E70" s="458"/>
      <c r="F70" s="458"/>
      <c r="G70" s="459">
        <v>682.32</v>
      </c>
      <c r="H70" s="459">
        <v>558.88</v>
      </c>
      <c r="I70" s="459">
        <v>297.27999999999997</v>
      </c>
      <c r="J70" s="459">
        <v>483.44</v>
      </c>
      <c r="K70" s="459">
        <v>153.04</v>
      </c>
      <c r="L70" s="470">
        <v>943.2</v>
      </c>
      <c r="M70" s="471"/>
    </row>
    <row r="71" spans="1:14" ht="25.5" customHeight="1">
      <c r="A71" s="440" t="s">
        <v>1562</v>
      </c>
      <c r="B71" s="458">
        <f t="shared" si="12"/>
        <v>23853</v>
      </c>
      <c r="C71" s="458"/>
      <c r="D71" s="458"/>
      <c r="E71" s="458"/>
      <c r="F71" s="458"/>
      <c r="G71" s="458">
        <v>7458</v>
      </c>
      <c r="H71" s="458">
        <v>6625</v>
      </c>
      <c r="I71" s="458">
        <v>1157</v>
      </c>
      <c r="J71" s="458">
        <v>5250</v>
      </c>
      <c r="K71" s="458">
        <v>2302</v>
      </c>
      <c r="L71" s="468">
        <v>1061</v>
      </c>
      <c r="M71" s="469"/>
    </row>
    <row r="72" spans="1:14" ht="25.5" customHeight="1">
      <c r="A72" s="439" t="s">
        <v>1563</v>
      </c>
      <c r="B72" s="458">
        <f t="shared" si="12"/>
        <v>2404.107</v>
      </c>
      <c r="C72" s="458">
        <v>163.0044</v>
      </c>
      <c r="D72" s="458">
        <v>168.42060000000001</v>
      </c>
      <c r="E72" s="458">
        <v>59.772599999999997</v>
      </c>
      <c r="F72" s="458">
        <v>106.947</v>
      </c>
      <c r="G72" s="458">
        <v>174.56039999999999</v>
      </c>
      <c r="H72" s="458">
        <v>437.08139999999997</v>
      </c>
      <c r="I72" s="458">
        <v>297.43200000000002</v>
      </c>
      <c r="J72" s="458">
        <v>72.338399999999993</v>
      </c>
      <c r="K72" s="458">
        <v>94.316400000000002</v>
      </c>
      <c r="L72" s="468">
        <v>830.23379999999997</v>
      </c>
      <c r="M72" s="469"/>
    </row>
    <row r="73" spans="1:14" ht="31.5" customHeight="1">
      <c r="A73" s="440" t="s">
        <v>1564</v>
      </c>
      <c r="B73" s="459">
        <v>38.6</v>
      </c>
      <c r="C73" s="459">
        <v>4.4000000000000004</v>
      </c>
      <c r="D73" s="459">
        <v>2.6</v>
      </c>
      <c r="E73" s="459">
        <v>5.4</v>
      </c>
      <c r="F73" s="459">
        <v>6.4</v>
      </c>
      <c r="G73" s="459">
        <v>6.2</v>
      </c>
      <c r="H73" s="459">
        <v>5.4</v>
      </c>
      <c r="I73" s="459">
        <v>1.8</v>
      </c>
      <c r="J73" s="459">
        <v>2.4</v>
      </c>
      <c r="K73" s="459">
        <v>2.4</v>
      </c>
      <c r="L73" s="470">
        <v>1.6</v>
      </c>
      <c r="M73" s="471"/>
    </row>
    <row r="74" spans="1:14" ht="25.5" customHeight="1">
      <c r="A74" s="440" t="s">
        <v>1565</v>
      </c>
      <c r="B74" s="459">
        <v>374</v>
      </c>
      <c r="C74" s="459">
        <v>70</v>
      </c>
      <c r="D74" s="459">
        <v>24</v>
      </c>
      <c r="E74" s="459">
        <v>47</v>
      </c>
      <c r="F74" s="459">
        <v>63</v>
      </c>
      <c r="G74" s="459">
        <v>56</v>
      </c>
      <c r="H74" s="459">
        <v>48</v>
      </c>
      <c r="I74" s="459">
        <v>12</v>
      </c>
      <c r="J74" s="459">
        <v>27</v>
      </c>
      <c r="K74" s="459">
        <v>15</v>
      </c>
      <c r="L74" s="470">
        <v>12</v>
      </c>
      <c r="M74" s="471"/>
    </row>
    <row r="75" spans="1:14" ht="29.25" customHeight="1">
      <c r="A75" s="440" t="s">
        <v>1566</v>
      </c>
      <c r="B75" s="459">
        <f>SUM(C75:M75)</f>
        <v>8000</v>
      </c>
      <c r="C75" s="459">
        <v>800</v>
      </c>
      <c r="D75" s="459">
        <v>300</v>
      </c>
      <c r="E75" s="459">
        <v>800</v>
      </c>
      <c r="F75" s="459">
        <v>800</v>
      </c>
      <c r="G75" s="459">
        <v>1200</v>
      </c>
      <c r="H75" s="459">
        <v>1200</v>
      </c>
      <c r="I75" s="459">
        <v>600</v>
      </c>
      <c r="J75" s="459">
        <v>800</v>
      </c>
      <c r="K75" s="459">
        <v>900</v>
      </c>
      <c r="L75" s="470">
        <v>600</v>
      </c>
      <c r="M75" s="471"/>
    </row>
    <row r="76" spans="1:14" ht="29.25" customHeight="1">
      <c r="A76" s="440" t="s">
        <v>1567</v>
      </c>
      <c r="B76" s="459">
        <f>SUM(C76:M76)</f>
        <v>630</v>
      </c>
      <c r="C76" s="459">
        <v>63</v>
      </c>
      <c r="D76" s="459">
        <v>63</v>
      </c>
      <c r="E76" s="459">
        <v>63</v>
      </c>
      <c r="F76" s="459">
        <v>63</v>
      </c>
      <c r="G76" s="459">
        <v>63</v>
      </c>
      <c r="H76" s="459">
        <v>63</v>
      </c>
      <c r="I76" s="459">
        <v>63</v>
      </c>
      <c r="J76" s="459">
        <v>63</v>
      </c>
      <c r="K76" s="459">
        <v>63</v>
      </c>
      <c r="L76" s="470">
        <v>63</v>
      </c>
      <c r="M76" s="471"/>
    </row>
    <row r="77" spans="1:14" ht="30" customHeight="1">
      <c r="A77" s="440" t="s">
        <v>1568</v>
      </c>
      <c r="B77" s="459">
        <v>20000</v>
      </c>
      <c r="C77" s="459"/>
      <c r="D77" s="459"/>
      <c r="E77" s="459"/>
      <c r="F77" s="459"/>
      <c r="G77" s="459"/>
      <c r="H77" s="459"/>
      <c r="I77" s="459"/>
      <c r="J77" s="459"/>
      <c r="K77" s="459">
        <v>20000</v>
      </c>
      <c r="L77" s="470"/>
      <c r="M77" s="471"/>
    </row>
    <row r="78" spans="1:14" ht="30" customHeight="1">
      <c r="A78" s="440" t="s">
        <v>1569</v>
      </c>
      <c r="B78" s="459">
        <f>SUM(C78:M78)</f>
        <v>456</v>
      </c>
      <c r="C78" s="459">
        <v>47.2</v>
      </c>
      <c r="D78" s="459">
        <v>17.399999999999999</v>
      </c>
      <c r="E78" s="459">
        <v>40.9</v>
      </c>
      <c r="F78" s="459">
        <v>21.7</v>
      </c>
      <c r="G78" s="459">
        <v>143.69999999999999</v>
      </c>
      <c r="H78" s="459">
        <v>137.69999999999999</v>
      </c>
      <c r="I78" s="459">
        <v>5.3</v>
      </c>
      <c r="J78" s="459">
        <v>9.5</v>
      </c>
      <c r="K78" s="459">
        <v>23.1</v>
      </c>
      <c r="L78" s="470">
        <v>9.5</v>
      </c>
      <c r="M78" s="471"/>
    </row>
    <row r="79" spans="1:14" ht="25.5" customHeight="1">
      <c r="A79" s="440" t="s">
        <v>1570</v>
      </c>
      <c r="B79" s="459">
        <f>SUM(C79:M79)</f>
        <v>3034.0000000000005</v>
      </c>
      <c r="C79" s="459">
        <v>789.1</v>
      </c>
      <c r="D79" s="459">
        <v>61.07</v>
      </c>
      <c r="E79" s="459">
        <v>849</v>
      </c>
      <c r="F79" s="459">
        <v>394.07</v>
      </c>
      <c r="G79" s="459">
        <v>364.04</v>
      </c>
      <c r="H79" s="459">
        <v>364.21</v>
      </c>
      <c r="I79" s="459">
        <v>30.03</v>
      </c>
      <c r="J79" s="459">
        <v>122.07</v>
      </c>
      <c r="K79" s="459">
        <v>30</v>
      </c>
      <c r="L79" s="470">
        <v>30.41</v>
      </c>
      <c r="M79" s="471"/>
    </row>
    <row r="80" spans="1:14" ht="25.5" customHeight="1">
      <c r="A80" s="460"/>
      <c r="B80" s="437"/>
      <c r="C80" s="437"/>
      <c r="D80" s="437"/>
      <c r="E80" s="437"/>
      <c r="F80" s="437"/>
      <c r="G80" s="437"/>
      <c r="H80" s="437"/>
      <c r="I80" s="437"/>
      <c r="J80" s="437"/>
      <c r="K80" s="437"/>
      <c r="L80" s="453"/>
      <c r="M80" s="454"/>
    </row>
    <row r="81" spans="1:14" ht="25.5" customHeight="1">
      <c r="A81" s="434" t="s">
        <v>1571</v>
      </c>
      <c r="B81" s="461">
        <f t="shared" ref="B81:M81" si="13">B45+B49+B56</f>
        <v>4088929.2127640005</v>
      </c>
      <c r="C81" s="461">
        <f t="shared" si="13"/>
        <v>191605.95951440002</v>
      </c>
      <c r="D81" s="461">
        <f t="shared" si="13"/>
        <v>197055.64608400001</v>
      </c>
      <c r="E81" s="461">
        <f t="shared" si="13"/>
        <v>284688.0474712</v>
      </c>
      <c r="F81" s="461">
        <f t="shared" si="13"/>
        <v>278005.93180240004</v>
      </c>
      <c r="G81" s="461">
        <f t="shared" si="13"/>
        <v>1086882.3597784</v>
      </c>
      <c r="H81" s="461">
        <f t="shared" si="13"/>
        <v>767200.38824480004</v>
      </c>
      <c r="I81" s="461">
        <f t="shared" si="13"/>
        <v>236765.27487680002</v>
      </c>
      <c r="J81" s="461">
        <f t="shared" si="13"/>
        <v>411320.30009600002</v>
      </c>
      <c r="K81" s="461">
        <f t="shared" si="13"/>
        <v>389661.51968959998</v>
      </c>
      <c r="L81" s="472">
        <f t="shared" si="13"/>
        <v>198743.7852064</v>
      </c>
      <c r="M81" s="473">
        <f t="shared" si="13"/>
        <v>47000</v>
      </c>
      <c r="N81" s="455"/>
    </row>
    <row r="82" spans="1:14" ht="23.25" customHeight="1">
      <c r="A82" s="434" t="s">
        <v>1572</v>
      </c>
      <c r="B82" s="462">
        <f>B83-B81</f>
        <v>2411070.7872359995</v>
      </c>
      <c r="C82" s="463"/>
      <c r="D82" s="463"/>
      <c r="E82" s="463"/>
      <c r="F82" s="463"/>
      <c r="G82" s="463"/>
      <c r="H82" s="463"/>
      <c r="I82" s="463"/>
      <c r="J82" s="463"/>
      <c r="K82" s="463"/>
      <c r="L82" s="474"/>
      <c r="M82" s="475"/>
    </row>
    <row r="83" spans="1:14" ht="23.25" customHeight="1">
      <c r="A83" s="464" t="s">
        <v>1573</v>
      </c>
      <c r="B83" s="465">
        <v>6500000</v>
      </c>
      <c r="C83" s="466"/>
      <c r="D83" s="466"/>
      <c r="E83" s="466"/>
      <c r="F83" s="466"/>
      <c r="G83" s="466"/>
      <c r="H83" s="466"/>
      <c r="I83" s="466"/>
      <c r="J83" s="466"/>
      <c r="K83" s="466"/>
      <c r="L83" s="476"/>
      <c r="M83" s="477"/>
    </row>
    <row r="84" spans="1:14">
      <c r="B84" s="467"/>
    </row>
    <row r="85" spans="1:14">
      <c r="B85" s="467"/>
    </row>
    <row r="86" spans="1:14">
      <c r="B86" s="467"/>
    </row>
    <row r="87" spans="1:14">
      <c r="B87" s="467"/>
    </row>
    <row r="88" spans="1:14">
      <c r="B88" s="467"/>
    </row>
    <row r="89" spans="1:14">
      <c r="B89" s="467"/>
    </row>
    <row r="90" spans="1:14">
      <c r="B90" s="467"/>
    </row>
    <row r="91" spans="1:14">
      <c r="B91" s="467"/>
    </row>
    <row r="92" spans="1:14">
      <c r="B92" s="467"/>
    </row>
  </sheetData>
  <mergeCells count="1">
    <mergeCell ref="A42:M42"/>
  </mergeCells>
  <phoneticPr fontId="17" type="noConversion"/>
  <pageMargins left="0.33958333333333335" right="0" top="0.47986111111111113" bottom="0.74791666666666667" header="0.31458333333333333" footer="0.31458333333333333"/>
  <pageSetup paperSize="9" scale="78" fitToHeight="0" orientation="landscape"/>
  <headerFooter scaleWithDoc="0" alignWithMargins="0">
    <oddFooter>第 &amp;P 页，共 &amp;N 页</oddFooter>
  </headerFooter>
</worksheet>
</file>

<file path=xl/worksheets/sheet11.xml><?xml version="1.0" encoding="utf-8"?>
<worksheet xmlns="http://schemas.openxmlformats.org/spreadsheetml/2006/main" xmlns:r="http://schemas.openxmlformats.org/officeDocument/2006/relationships">
  <dimension ref="A1:G17"/>
  <sheetViews>
    <sheetView topLeftCell="A10" zoomScaleSheetLayoutView="100" workbookViewId="0">
      <selection activeCell="L13" sqref="L13"/>
    </sheetView>
  </sheetViews>
  <sheetFormatPr defaultColWidth="10" defaultRowHeight="14.25"/>
  <cols>
    <col min="1" max="1" width="21.25" style="406" customWidth="1"/>
    <col min="2" max="7" width="15.25" style="406" customWidth="1"/>
    <col min="8" max="16384" width="10" style="406"/>
  </cols>
  <sheetData>
    <row r="1" spans="1:7" ht="18" customHeight="1">
      <c r="A1" s="407" t="s">
        <v>1574</v>
      </c>
    </row>
    <row r="2" spans="1:7" ht="28.9" customHeight="1">
      <c r="A2" s="673" t="s">
        <v>1575</v>
      </c>
      <c r="B2" s="673"/>
      <c r="C2" s="673"/>
      <c r="D2" s="673"/>
      <c r="E2" s="673"/>
      <c r="F2" s="673"/>
      <c r="G2" s="673"/>
    </row>
    <row r="3" spans="1:7" ht="20.25" customHeight="1">
      <c r="A3" s="408"/>
      <c r="B3" s="408"/>
      <c r="F3" s="674" t="s">
        <v>1388</v>
      </c>
      <c r="G3" s="674"/>
    </row>
    <row r="4" spans="1:7" ht="24.95" customHeight="1">
      <c r="A4" s="676" t="s">
        <v>1576</v>
      </c>
      <c r="B4" s="675" t="s">
        <v>1577</v>
      </c>
      <c r="C4" s="675"/>
      <c r="D4" s="675"/>
      <c r="E4" s="675" t="s">
        <v>1578</v>
      </c>
      <c r="F4" s="675"/>
      <c r="G4" s="675"/>
    </row>
    <row r="5" spans="1:7" ht="24.95" customHeight="1">
      <c r="A5" s="676"/>
      <c r="B5" s="358" t="s">
        <v>1534</v>
      </c>
      <c r="C5" s="358" t="s">
        <v>1579</v>
      </c>
      <c r="D5" s="358" t="s">
        <v>1580</v>
      </c>
      <c r="E5" s="358" t="s">
        <v>1534</v>
      </c>
      <c r="F5" s="358" t="s">
        <v>1579</v>
      </c>
      <c r="G5" s="358" t="s">
        <v>1580</v>
      </c>
    </row>
    <row r="6" spans="1:7" ht="24.95" customHeight="1">
      <c r="A6" s="409" t="s">
        <v>1581</v>
      </c>
      <c r="B6" s="410">
        <v>384.5</v>
      </c>
      <c r="C6" s="410">
        <v>313.60000000000002</v>
      </c>
      <c r="D6" s="410">
        <v>70.900000000000006</v>
      </c>
      <c r="E6" s="411">
        <v>145.91999999999999</v>
      </c>
      <c r="F6" s="411">
        <v>86.52</v>
      </c>
      <c r="G6" s="411">
        <v>59.4</v>
      </c>
    </row>
    <row r="7" spans="1:7" ht="24.95" customHeight="1">
      <c r="A7" s="409" t="s">
        <v>1582</v>
      </c>
      <c r="B7" s="410">
        <v>310.2</v>
      </c>
      <c r="C7" s="410">
        <v>270.3</v>
      </c>
      <c r="D7" s="410">
        <v>39.9</v>
      </c>
      <c r="E7" s="411">
        <v>93.92</v>
      </c>
      <c r="F7" s="411">
        <v>65.52</v>
      </c>
      <c r="G7" s="411">
        <v>28.4</v>
      </c>
    </row>
    <row r="8" spans="1:7" ht="24.95" customHeight="1">
      <c r="A8" s="409" t="s">
        <v>1583</v>
      </c>
      <c r="B8" s="410">
        <v>0</v>
      </c>
      <c r="C8" s="410">
        <v>0</v>
      </c>
      <c r="D8" s="410">
        <v>0</v>
      </c>
      <c r="E8" s="410">
        <v>0</v>
      </c>
      <c r="F8" s="410">
        <v>0</v>
      </c>
      <c r="G8" s="410">
        <v>0</v>
      </c>
    </row>
    <row r="9" spans="1:7" ht="24.95" customHeight="1">
      <c r="A9" s="409" t="s">
        <v>1584</v>
      </c>
      <c r="B9" s="410">
        <v>10</v>
      </c>
      <c r="C9" s="410">
        <v>0</v>
      </c>
      <c r="D9" s="410">
        <v>10</v>
      </c>
      <c r="E9" s="411">
        <v>10</v>
      </c>
      <c r="F9" s="410">
        <v>0</v>
      </c>
      <c r="G9" s="411">
        <v>10</v>
      </c>
    </row>
    <row r="10" spans="1:7" ht="24.95" customHeight="1">
      <c r="A10" s="409" t="s">
        <v>1585</v>
      </c>
      <c r="B10" s="410">
        <v>0</v>
      </c>
      <c r="C10" s="410">
        <v>0</v>
      </c>
      <c r="D10" s="410">
        <v>0</v>
      </c>
      <c r="E10" s="410">
        <v>0</v>
      </c>
      <c r="F10" s="410">
        <v>0</v>
      </c>
      <c r="G10" s="410">
        <v>0</v>
      </c>
    </row>
    <row r="11" spans="1:7" ht="24.95" customHeight="1">
      <c r="A11" s="409" t="s">
        <v>1586</v>
      </c>
      <c r="B11" s="410">
        <v>14.1</v>
      </c>
      <c r="C11" s="410">
        <v>14.1</v>
      </c>
      <c r="D11" s="410">
        <v>0</v>
      </c>
      <c r="E11" s="411">
        <v>13</v>
      </c>
      <c r="F11" s="411">
        <v>13</v>
      </c>
      <c r="G11" s="410">
        <v>0</v>
      </c>
    </row>
    <row r="12" spans="1:7" ht="24.95" customHeight="1">
      <c r="A12" s="409" t="s">
        <v>1587</v>
      </c>
      <c r="B12" s="410">
        <v>24.7</v>
      </c>
      <c r="C12" s="410">
        <v>24.7</v>
      </c>
      <c r="D12" s="410">
        <v>0</v>
      </c>
      <c r="E12" s="411">
        <v>5</v>
      </c>
      <c r="F12" s="411">
        <v>5</v>
      </c>
      <c r="G12" s="410">
        <v>0</v>
      </c>
    </row>
    <row r="13" spans="1:7" ht="24.95" customHeight="1">
      <c r="A13" s="409" t="s">
        <v>1588</v>
      </c>
      <c r="B13" s="410">
        <v>0</v>
      </c>
      <c r="C13" s="410">
        <v>0</v>
      </c>
      <c r="D13" s="410">
        <v>0</v>
      </c>
      <c r="E13" s="410">
        <v>0</v>
      </c>
      <c r="F13" s="410">
        <v>0</v>
      </c>
      <c r="G13" s="410">
        <v>0</v>
      </c>
    </row>
    <row r="14" spans="1:7" ht="24.95" customHeight="1">
      <c r="A14" s="293" t="s">
        <v>1589</v>
      </c>
      <c r="B14" s="410">
        <v>3.6</v>
      </c>
      <c r="C14" s="410">
        <v>3.6</v>
      </c>
      <c r="D14" s="410">
        <v>0</v>
      </c>
      <c r="E14" s="411">
        <v>3</v>
      </c>
      <c r="F14" s="411">
        <v>3</v>
      </c>
      <c r="G14" s="410">
        <v>0</v>
      </c>
    </row>
    <row r="15" spans="1:7" ht="24.95" customHeight="1">
      <c r="A15" s="409" t="s">
        <v>1590</v>
      </c>
      <c r="B15" s="410">
        <v>20</v>
      </c>
      <c r="C15" s="410">
        <v>0</v>
      </c>
      <c r="D15" s="410">
        <v>20</v>
      </c>
      <c r="E15" s="411">
        <v>20</v>
      </c>
      <c r="F15" s="410">
        <v>0</v>
      </c>
      <c r="G15" s="411">
        <v>20</v>
      </c>
    </row>
    <row r="16" spans="1:7" ht="24.95" customHeight="1">
      <c r="A16" s="409" t="s">
        <v>1591</v>
      </c>
      <c r="B16" s="410">
        <v>1</v>
      </c>
      <c r="C16" s="410">
        <v>0</v>
      </c>
      <c r="D16" s="410">
        <v>1</v>
      </c>
      <c r="E16" s="411">
        <v>1</v>
      </c>
      <c r="F16" s="410">
        <v>0</v>
      </c>
      <c r="G16" s="411">
        <v>1</v>
      </c>
    </row>
    <row r="17" spans="1:7" ht="24.95" customHeight="1">
      <c r="A17" s="409" t="s">
        <v>1592</v>
      </c>
      <c r="B17" s="410">
        <v>0.9</v>
      </c>
      <c r="C17" s="410">
        <v>0.9</v>
      </c>
      <c r="D17" s="410">
        <v>0</v>
      </c>
      <c r="E17" s="410">
        <v>0</v>
      </c>
      <c r="F17" s="410">
        <v>0</v>
      </c>
      <c r="G17" s="410">
        <v>0</v>
      </c>
    </row>
  </sheetData>
  <mergeCells count="5">
    <mergeCell ref="A2:G2"/>
    <mergeCell ref="F3:G3"/>
    <mergeCell ref="B4:D4"/>
    <mergeCell ref="E4:G4"/>
    <mergeCell ref="A4:A5"/>
  </mergeCells>
  <phoneticPr fontId="17" type="noConversion"/>
  <pageMargins left="0.75" right="0.75" top="1" bottom="1" header="0.5" footer="0.5"/>
  <pageSetup paperSize="9" orientation="landscape" horizontalDpi="0" verticalDpi="0"/>
</worksheet>
</file>

<file path=xl/worksheets/sheet12.xml><?xml version="1.0" encoding="utf-8"?>
<worksheet xmlns="http://schemas.openxmlformats.org/spreadsheetml/2006/main" xmlns:r="http://schemas.openxmlformats.org/officeDocument/2006/relationships">
  <dimension ref="A1:E11"/>
  <sheetViews>
    <sheetView topLeftCell="C1" zoomScaleSheetLayoutView="100" workbookViewId="0">
      <selection activeCell="C2" sqref="C2:E2"/>
    </sheetView>
  </sheetViews>
  <sheetFormatPr defaultColWidth="10" defaultRowHeight="14.25"/>
  <cols>
    <col min="1" max="2" width="9" style="303" hidden="1" customWidth="1"/>
    <col min="3" max="3" width="50.625" style="303" customWidth="1"/>
    <col min="4" max="5" width="20.625" style="303" customWidth="1"/>
    <col min="6" max="16384" width="10" style="303"/>
  </cols>
  <sheetData>
    <row r="1" spans="1:5" ht="18" customHeight="1">
      <c r="A1" s="305">
        <v>0</v>
      </c>
      <c r="C1" s="402" t="s">
        <v>1593</v>
      </c>
    </row>
    <row r="2" spans="1:5" ht="20.25" customHeight="1">
      <c r="A2" s="305">
        <v>0</v>
      </c>
      <c r="C2" s="677" t="s">
        <v>1594</v>
      </c>
      <c r="D2" s="677"/>
      <c r="E2" s="677"/>
    </row>
    <row r="3" spans="1:5" ht="20.25" customHeight="1">
      <c r="A3" s="403">
        <v>0</v>
      </c>
      <c r="C3" s="403"/>
      <c r="D3" s="403"/>
      <c r="E3" s="306" t="s">
        <v>1388</v>
      </c>
    </row>
    <row r="4" spans="1:5" ht="31.5" customHeight="1">
      <c r="A4" s="305">
        <v>0</v>
      </c>
      <c r="C4" s="307" t="s">
        <v>1465</v>
      </c>
      <c r="D4" s="266" t="s">
        <v>1240</v>
      </c>
      <c r="E4" s="266" t="s">
        <v>1595</v>
      </c>
    </row>
    <row r="5" spans="1:5" ht="20.100000000000001" customHeight="1">
      <c r="A5" s="305" t="s">
        <v>1596</v>
      </c>
      <c r="B5" s="305" t="s">
        <v>1597</v>
      </c>
      <c r="C5" s="289" t="s">
        <v>1598</v>
      </c>
      <c r="D5" s="404"/>
      <c r="E5" s="404">
        <v>97.24</v>
      </c>
    </row>
    <row r="6" spans="1:5" ht="20.100000000000001" customHeight="1">
      <c r="A6" s="305" t="s">
        <v>1596</v>
      </c>
      <c r="B6" s="305" t="s">
        <v>1599</v>
      </c>
      <c r="C6" s="289" t="s">
        <v>1600</v>
      </c>
      <c r="D6" s="404">
        <v>313.60000000000002</v>
      </c>
      <c r="E6" s="404"/>
    </row>
    <row r="7" spans="1:5" ht="20.100000000000001" customHeight="1">
      <c r="A7" s="305" t="s">
        <v>1596</v>
      </c>
      <c r="B7" s="305" t="s">
        <v>1601</v>
      </c>
      <c r="C7" s="289" t="s">
        <v>1602</v>
      </c>
      <c r="D7" s="404"/>
      <c r="E7" s="404">
        <v>13</v>
      </c>
    </row>
    <row r="8" spans="1:5" ht="20.100000000000001" customHeight="1">
      <c r="A8" s="305" t="s">
        <v>1596</v>
      </c>
      <c r="B8" s="405" t="s">
        <v>1603</v>
      </c>
      <c r="C8" s="289" t="s">
        <v>1604</v>
      </c>
      <c r="D8" s="404"/>
      <c r="E8" s="404">
        <v>0</v>
      </c>
    </row>
    <row r="9" spans="1:5" ht="20.100000000000001" customHeight="1">
      <c r="A9" s="305" t="s">
        <v>1596</v>
      </c>
      <c r="B9" s="305" t="s">
        <v>1605</v>
      </c>
      <c r="C9" s="289" t="s">
        <v>1606</v>
      </c>
      <c r="D9" s="404"/>
      <c r="E9" s="404">
        <v>13</v>
      </c>
    </row>
    <row r="10" spans="1:5" ht="20.100000000000001" customHeight="1">
      <c r="A10" s="305" t="s">
        <v>1596</v>
      </c>
      <c r="B10" s="305" t="s">
        <v>1607</v>
      </c>
      <c r="C10" s="289" t="s">
        <v>1608</v>
      </c>
      <c r="D10" s="404"/>
      <c r="E10" s="404">
        <v>23.72</v>
      </c>
    </row>
    <row r="11" spans="1:5" ht="20.100000000000001" customHeight="1">
      <c r="A11" s="305" t="s">
        <v>1596</v>
      </c>
      <c r="B11" s="305" t="s">
        <v>1609</v>
      </c>
      <c r="C11" s="289" t="s">
        <v>1610</v>
      </c>
      <c r="D11" s="404"/>
      <c r="E11" s="404">
        <v>86.52</v>
      </c>
    </row>
  </sheetData>
  <mergeCells count="1">
    <mergeCell ref="C2:E2"/>
  </mergeCells>
  <phoneticPr fontId="17" type="noConversion"/>
  <pageMargins left="0.75" right="0.75" top="1" bottom="1" header="0.5" footer="0.5"/>
  <pageSetup paperSize="9" orientation="landscape" horizontalDpi="0" verticalDpi="0"/>
</worksheet>
</file>

<file path=xl/worksheets/sheet13.xml><?xml version="1.0" encoding="utf-8"?>
<worksheet xmlns="http://schemas.openxmlformats.org/spreadsheetml/2006/main" xmlns:r="http://schemas.openxmlformats.org/officeDocument/2006/relationships">
  <sheetPr>
    <pageSetUpPr fitToPage="1"/>
  </sheetPr>
  <dimension ref="A1:M27"/>
  <sheetViews>
    <sheetView workbookViewId="0">
      <selection activeCell="A2" sqref="A2:M2"/>
    </sheetView>
  </sheetViews>
  <sheetFormatPr defaultColWidth="10" defaultRowHeight="14.25"/>
  <cols>
    <col min="1" max="1" width="19.5" style="290" customWidth="1"/>
    <col min="2" max="12" width="13.25" style="290" customWidth="1"/>
    <col min="13" max="13" width="14.875" style="290" customWidth="1"/>
    <col min="14" max="15" width="9.75" style="290" customWidth="1"/>
    <col min="16" max="16384" width="10" style="290"/>
  </cols>
  <sheetData>
    <row r="1" spans="1:13" ht="19.5" customHeight="1">
      <c r="A1" s="394" t="s">
        <v>1611</v>
      </c>
    </row>
    <row r="2" spans="1:13" ht="25.5" customHeight="1">
      <c r="A2" s="678" t="s">
        <v>1612</v>
      </c>
      <c r="B2" s="678"/>
      <c r="C2" s="678"/>
      <c r="D2" s="678"/>
      <c r="E2" s="678"/>
      <c r="F2" s="678"/>
      <c r="G2" s="678"/>
      <c r="H2" s="678"/>
      <c r="I2" s="678"/>
      <c r="J2" s="678"/>
      <c r="K2" s="678"/>
      <c r="L2" s="678"/>
      <c r="M2" s="678"/>
    </row>
    <row r="3" spans="1:13" ht="15.75" customHeight="1">
      <c r="A3" s="306"/>
      <c r="B3" s="679"/>
      <c r="C3" s="679"/>
      <c r="D3" s="399"/>
      <c r="E3" s="398"/>
      <c r="F3" s="398"/>
      <c r="G3" s="399"/>
      <c r="H3" s="399"/>
      <c r="I3" s="399"/>
      <c r="J3" s="399"/>
      <c r="K3" s="399"/>
      <c r="L3" s="399"/>
      <c r="M3" s="306" t="s">
        <v>40</v>
      </c>
    </row>
    <row r="4" spans="1:13" ht="36.75" customHeight="1">
      <c r="A4" s="377" t="s">
        <v>1613</v>
      </c>
      <c r="B4" s="377" t="s">
        <v>1534</v>
      </c>
      <c r="C4" s="377" t="s">
        <v>1614</v>
      </c>
      <c r="D4" s="377" t="s">
        <v>1615</v>
      </c>
      <c r="E4" s="377" t="s">
        <v>1616</v>
      </c>
      <c r="F4" s="377" t="s">
        <v>1617</v>
      </c>
      <c r="G4" s="377" t="s">
        <v>1618</v>
      </c>
      <c r="H4" s="377" t="s">
        <v>1619</v>
      </c>
      <c r="I4" s="377" t="s">
        <v>1620</v>
      </c>
      <c r="J4" s="377" t="s">
        <v>1621</v>
      </c>
      <c r="K4" s="377" t="s">
        <v>1622</v>
      </c>
      <c r="L4" s="377" t="s">
        <v>1623</v>
      </c>
      <c r="M4" s="377" t="s">
        <v>1624</v>
      </c>
    </row>
    <row r="5" spans="1:13" ht="25.5" customHeight="1">
      <c r="A5" s="400" t="s">
        <v>1625</v>
      </c>
      <c r="B5" s="401">
        <f>SUM(C5:M5)</f>
        <v>1459207</v>
      </c>
      <c r="C5" s="401">
        <v>303069</v>
      </c>
      <c r="D5" s="401">
        <v>210069</v>
      </c>
      <c r="E5" s="401">
        <v>129969</v>
      </c>
      <c r="F5" s="401">
        <v>203950</v>
      </c>
      <c r="G5" s="401">
        <v>104000</v>
      </c>
      <c r="H5" s="401">
        <v>145100</v>
      </c>
      <c r="I5" s="401">
        <v>19200</v>
      </c>
      <c r="J5" s="401">
        <v>31800</v>
      </c>
      <c r="K5" s="401">
        <v>31800</v>
      </c>
      <c r="L5" s="401">
        <v>128350</v>
      </c>
      <c r="M5" s="401">
        <v>151900</v>
      </c>
    </row>
    <row r="6" spans="1:13" ht="25.5" customHeight="1">
      <c r="A6" s="400" t="s">
        <v>1626</v>
      </c>
      <c r="B6" s="401">
        <f>SUM(C6:M6)</f>
        <v>939207</v>
      </c>
      <c r="C6" s="401">
        <v>303069</v>
      </c>
      <c r="D6" s="401">
        <v>180069</v>
      </c>
      <c r="E6" s="401">
        <v>98769</v>
      </c>
      <c r="F6" s="401">
        <v>202700</v>
      </c>
      <c r="G6" s="401">
        <v>2700</v>
      </c>
      <c r="H6" s="401">
        <v>78700</v>
      </c>
      <c r="I6" s="401">
        <v>2700</v>
      </c>
      <c r="J6" s="401">
        <v>2700</v>
      </c>
      <c r="K6" s="401">
        <v>2700</v>
      </c>
      <c r="L6" s="401">
        <v>50700</v>
      </c>
      <c r="M6" s="401">
        <v>14400</v>
      </c>
    </row>
    <row r="7" spans="1:13" ht="16.5" customHeight="1"/>
    <row r="8" spans="1:13" ht="16.5" customHeight="1"/>
    <row r="9" spans="1:13" ht="16.5" customHeight="1"/>
    <row r="10" spans="1:13" ht="16.5" customHeight="1"/>
    <row r="11" spans="1:13" ht="16.5" customHeight="1"/>
    <row r="12" spans="1:13" ht="16.5" customHeight="1"/>
    <row r="13" spans="1:13" ht="16.5" customHeight="1"/>
    <row r="14" spans="1:13" ht="16.5" customHeight="1"/>
    <row r="15" spans="1:13" ht="16.5" customHeight="1"/>
    <row r="16" spans="1:13"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4.25" customHeight="1"/>
  </sheetData>
  <mergeCells count="2">
    <mergeCell ref="A2:M2"/>
    <mergeCell ref="B3:C3"/>
  </mergeCells>
  <phoneticPr fontId="17" type="noConversion"/>
  <pageMargins left="0.69861111111111107" right="0.69861111111111107" top="0.75" bottom="0.75" header="0.3" footer="0.3"/>
  <pageSetup paperSize="9" scale="68" fitToHeight="0" orientation="landscape"/>
  <headerFooter scaleWithDoc="0" alignWithMargins="0">
    <oddFooter>第 &amp;P 页，共 &amp;N 页</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C22"/>
  <sheetViews>
    <sheetView workbookViewId="0">
      <selection activeCell="L29" sqref="L29"/>
    </sheetView>
  </sheetViews>
  <sheetFormatPr defaultRowHeight="14.25"/>
  <cols>
    <col min="1" max="1" width="41.375" style="191" customWidth="1"/>
    <col min="2" max="3" width="20.875" style="191" customWidth="1"/>
    <col min="4" max="6" width="10.375" style="191" customWidth="1"/>
    <col min="7" max="7" width="8.625" style="191" customWidth="1"/>
    <col min="8" max="9" width="9.375" style="191" customWidth="1"/>
    <col min="10" max="10" width="11.5" style="191" customWidth="1"/>
    <col min="11" max="16384" width="9" style="191"/>
  </cols>
  <sheetData>
    <row r="1" spans="1:3">
      <c r="A1" s="394" t="s">
        <v>1627</v>
      </c>
    </row>
    <row r="2" spans="1:3" ht="33" customHeight="1">
      <c r="A2" s="677" t="s">
        <v>1628</v>
      </c>
      <c r="B2" s="677"/>
      <c r="C2" s="677"/>
    </row>
    <row r="3" spans="1:3" ht="22.5" customHeight="1">
      <c r="A3" s="680" t="s">
        <v>1388</v>
      </c>
      <c r="B3" s="680"/>
      <c r="C3" s="680"/>
    </row>
    <row r="4" spans="1:3" ht="38.1" customHeight="1">
      <c r="A4" s="307" t="s">
        <v>1465</v>
      </c>
      <c r="B4" s="266" t="s">
        <v>1629</v>
      </c>
      <c r="C4" s="266" t="s">
        <v>1630</v>
      </c>
    </row>
    <row r="5" spans="1:3" ht="20.100000000000001" customHeight="1">
      <c r="A5" s="296" t="s">
        <v>1631</v>
      </c>
      <c r="B5" s="395">
        <v>52.4</v>
      </c>
      <c r="C5" s="396">
        <v>8.4</v>
      </c>
    </row>
    <row r="6" spans="1:3" ht="20.100000000000001" customHeight="1">
      <c r="A6" s="296" t="s">
        <v>1632</v>
      </c>
      <c r="B6" s="396">
        <v>13</v>
      </c>
      <c r="C6" s="395">
        <v>0</v>
      </c>
    </row>
    <row r="7" spans="1:3" ht="20.100000000000001" customHeight="1">
      <c r="A7" s="296" t="s">
        <v>1633</v>
      </c>
      <c r="B7" s="395">
        <v>0</v>
      </c>
      <c r="C7" s="395">
        <v>0</v>
      </c>
    </row>
    <row r="8" spans="1:3" ht="20.100000000000001" customHeight="1">
      <c r="A8" s="296" t="s">
        <v>1634</v>
      </c>
      <c r="B8" s="396">
        <v>39.4</v>
      </c>
      <c r="C8" s="396">
        <v>8.4</v>
      </c>
    </row>
    <row r="9" spans="1:3" ht="20.100000000000001" customHeight="1">
      <c r="A9" s="296" t="s">
        <v>1633</v>
      </c>
      <c r="B9" s="395">
        <v>0</v>
      </c>
      <c r="C9" s="395">
        <v>0</v>
      </c>
    </row>
    <row r="10" spans="1:3" ht="20.100000000000001" customHeight="1">
      <c r="A10" s="296" t="s">
        <v>1635</v>
      </c>
      <c r="B10" s="396">
        <v>18</v>
      </c>
      <c r="C10" s="396">
        <v>18</v>
      </c>
    </row>
    <row r="11" spans="1:3" ht="20.100000000000001" customHeight="1">
      <c r="A11" s="296" t="s">
        <v>1632</v>
      </c>
      <c r="B11" s="396">
        <v>18</v>
      </c>
      <c r="C11" s="396">
        <v>18</v>
      </c>
    </row>
    <row r="12" spans="1:3" ht="20.100000000000001" customHeight="1">
      <c r="A12" s="296" t="s">
        <v>1634</v>
      </c>
      <c r="B12" s="395">
        <v>0</v>
      </c>
      <c r="C12" s="395">
        <v>0</v>
      </c>
    </row>
    <row r="13" spans="1:3" ht="20.100000000000001" customHeight="1">
      <c r="A13" s="296" t="s">
        <v>1636</v>
      </c>
      <c r="B13" s="396">
        <v>4.2866900000000001</v>
      </c>
      <c r="C13" s="396">
        <v>3.9824900000000003</v>
      </c>
    </row>
    <row r="14" spans="1:3" ht="20.100000000000001" customHeight="1">
      <c r="A14" s="296" t="s">
        <v>1632</v>
      </c>
      <c r="B14" s="396">
        <v>3.5226900000000003</v>
      </c>
      <c r="C14" s="396">
        <v>3.2184900000000001</v>
      </c>
    </row>
    <row r="15" spans="1:3" ht="20.100000000000001" customHeight="1">
      <c r="A15" s="296" t="s">
        <v>1634</v>
      </c>
      <c r="B15" s="396">
        <v>0.76400000000000001</v>
      </c>
      <c r="C15" s="396">
        <v>0.76400000000000001</v>
      </c>
    </row>
    <row r="16" spans="1:3" ht="20.100000000000001" customHeight="1">
      <c r="A16" s="296" t="s">
        <v>1637</v>
      </c>
      <c r="B16" s="395">
        <v>30.3</v>
      </c>
      <c r="C16" s="395">
        <v>30.3</v>
      </c>
    </row>
    <row r="17" spans="1:3" ht="20.100000000000001" customHeight="1">
      <c r="A17" s="296" t="s">
        <v>1632</v>
      </c>
      <c r="B17" s="395">
        <v>30.3</v>
      </c>
      <c r="C17" s="395">
        <v>30.3</v>
      </c>
    </row>
    <row r="18" spans="1:3" ht="20.100000000000001" customHeight="1">
      <c r="A18" s="296" t="s">
        <v>1634</v>
      </c>
      <c r="B18" s="397">
        <v>0</v>
      </c>
      <c r="C18" s="395">
        <v>0</v>
      </c>
    </row>
    <row r="19" spans="1:3" ht="20.100000000000001" customHeight="1">
      <c r="A19" s="296" t="s">
        <v>1638</v>
      </c>
      <c r="B19" s="397">
        <v>6.85</v>
      </c>
      <c r="C19" s="395">
        <v>4.7200000000000006</v>
      </c>
    </row>
    <row r="20" spans="1:3" ht="20.100000000000001" customHeight="1">
      <c r="A20" s="296" t="s">
        <v>1632</v>
      </c>
      <c r="B20" s="397">
        <v>4.4000000000000004</v>
      </c>
      <c r="C20" s="395">
        <v>3.6</v>
      </c>
    </row>
    <row r="21" spans="1:3" ht="20.100000000000001" customHeight="1">
      <c r="A21" s="296" t="s">
        <v>1634</v>
      </c>
      <c r="B21" s="397">
        <v>2.4500000000000002</v>
      </c>
      <c r="C21" s="395">
        <v>1.1200000000000001</v>
      </c>
    </row>
    <row r="22" spans="1:3">
      <c r="A22" s="303" t="s">
        <v>1639</v>
      </c>
    </row>
  </sheetData>
  <mergeCells count="2">
    <mergeCell ref="A2:C2"/>
    <mergeCell ref="A3:C3"/>
  </mergeCells>
  <phoneticPr fontId="17" type="noConversion"/>
  <pageMargins left="0.69861111111111107" right="0.69861111111111107" top="0.75" bottom="0.75" header="0.3" footer="0.3"/>
  <pageSetup paperSize="9" fitToHeight="0" orientation="landscape"/>
  <headerFooter scaleWithDoc="0" alignWithMargins="0"/>
</worksheet>
</file>

<file path=xl/worksheets/sheet15.xml><?xml version="1.0" encoding="utf-8"?>
<worksheet xmlns="http://schemas.openxmlformats.org/spreadsheetml/2006/main" xmlns:r="http://schemas.openxmlformats.org/officeDocument/2006/relationships">
  <dimension ref="A1:G17"/>
  <sheetViews>
    <sheetView zoomScaleSheetLayoutView="100" workbookViewId="0">
      <selection activeCell="G22" sqref="G22"/>
    </sheetView>
  </sheetViews>
  <sheetFormatPr defaultColWidth="10" defaultRowHeight="14.25"/>
  <cols>
    <col min="1" max="1" width="14.625" style="303" customWidth="1"/>
    <col min="2" max="7" width="17.875" style="303" customWidth="1"/>
    <col min="8" max="16384" width="10" style="303"/>
  </cols>
  <sheetData>
    <row r="1" spans="1:7" ht="18" customHeight="1">
      <c r="A1" s="391" t="s">
        <v>1640</v>
      </c>
    </row>
    <row r="2" spans="1:7" ht="20.25" customHeight="1">
      <c r="A2" s="681" t="s">
        <v>1641</v>
      </c>
      <c r="B2" s="681"/>
      <c r="C2" s="681"/>
      <c r="D2" s="681"/>
      <c r="E2" s="681"/>
      <c r="F2" s="681"/>
      <c r="G2" s="681"/>
    </row>
    <row r="3" spans="1:7" ht="20.25" customHeight="1">
      <c r="A3" s="680" t="s">
        <v>1388</v>
      </c>
      <c r="B3" s="680"/>
      <c r="C3" s="680"/>
      <c r="D3" s="680"/>
      <c r="E3" s="680"/>
      <c r="F3" s="680"/>
      <c r="G3" s="680"/>
    </row>
    <row r="4" spans="1:7" ht="24" customHeight="1">
      <c r="A4" s="676" t="s">
        <v>1576</v>
      </c>
      <c r="B4" s="682" t="s">
        <v>1642</v>
      </c>
      <c r="C4" s="682"/>
      <c r="D4" s="682"/>
      <c r="E4" s="682" t="s">
        <v>1643</v>
      </c>
      <c r="F4" s="682"/>
      <c r="G4" s="682"/>
    </row>
    <row r="5" spans="1:7" s="390" customFormat="1" ht="24" customHeight="1">
      <c r="A5" s="676"/>
      <c r="B5" s="298" t="s">
        <v>1534</v>
      </c>
      <c r="C5" s="298" t="s">
        <v>1644</v>
      </c>
      <c r="D5" s="298" t="s">
        <v>1645</v>
      </c>
      <c r="E5" s="298" t="s">
        <v>1534</v>
      </c>
      <c r="F5" s="298" t="s">
        <v>1644</v>
      </c>
      <c r="G5" s="298" t="s">
        <v>1645</v>
      </c>
    </row>
    <row r="6" spans="1:7" ht="27" customHeight="1">
      <c r="A6" s="357" t="s">
        <v>1625</v>
      </c>
      <c r="B6" s="393">
        <v>384.5</v>
      </c>
      <c r="C6" s="393">
        <v>313.60000000000002</v>
      </c>
      <c r="D6" s="393">
        <v>70.900000000000006</v>
      </c>
      <c r="E6" s="393">
        <v>135</v>
      </c>
      <c r="F6" s="393">
        <v>9</v>
      </c>
      <c r="G6" s="393">
        <v>126</v>
      </c>
    </row>
    <row r="7" spans="1:7" ht="27" customHeight="1">
      <c r="A7" s="357" t="s">
        <v>1486</v>
      </c>
      <c r="B7" s="393">
        <v>310.2</v>
      </c>
      <c r="C7" s="393">
        <v>270.3</v>
      </c>
      <c r="D7" s="393">
        <v>39.9</v>
      </c>
      <c r="E7" s="393">
        <v>61.5</v>
      </c>
      <c r="F7" s="393">
        <v>9</v>
      </c>
      <c r="G7" s="393">
        <v>52.5</v>
      </c>
    </row>
    <row r="8" spans="1:7" ht="27" customHeight="1">
      <c r="A8" s="357" t="s">
        <v>1646</v>
      </c>
      <c r="B8" s="393">
        <v>0</v>
      </c>
      <c r="C8" s="393">
        <v>0</v>
      </c>
      <c r="D8" s="393">
        <v>0</v>
      </c>
      <c r="E8" s="393">
        <v>8</v>
      </c>
      <c r="F8" s="393">
        <v>0</v>
      </c>
      <c r="G8" s="393">
        <v>8</v>
      </c>
    </row>
    <row r="9" spans="1:7" ht="27" customHeight="1">
      <c r="A9" s="357" t="s">
        <v>1647</v>
      </c>
      <c r="B9" s="393">
        <v>10</v>
      </c>
      <c r="C9" s="393">
        <v>0</v>
      </c>
      <c r="D9" s="393">
        <v>10</v>
      </c>
      <c r="E9" s="393">
        <v>10</v>
      </c>
      <c r="F9" s="393">
        <v>0</v>
      </c>
      <c r="G9" s="393">
        <v>10</v>
      </c>
    </row>
    <row r="10" spans="1:7" ht="27" customHeight="1">
      <c r="A10" s="357" t="s">
        <v>1648</v>
      </c>
      <c r="B10" s="393">
        <v>0</v>
      </c>
      <c r="C10" s="393">
        <v>0</v>
      </c>
      <c r="D10" s="393">
        <v>0</v>
      </c>
      <c r="E10" s="393">
        <v>0</v>
      </c>
      <c r="F10" s="393">
        <v>0</v>
      </c>
      <c r="G10" s="393">
        <v>0</v>
      </c>
    </row>
    <row r="11" spans="1:7" ht="27" customHeight="1">
      <c r="A11" s="357" t="s">
        <v>1649</v>
      </c>
      <c r="B11" s="393">
        <v>14.1</v>
      </c>
      <c r="C11" s="393">
        <v>14.1</v>
      </c>
      <c r="D11" s="393">
        <v>0</v>
      </c>
      <c r="E11" s="393">
        <v>0</v>
      </c>
      <c r="F11" s="393">
        <v>0</v>
      </c>
      <c r="G11" s="393">
        <v>0</v>
      </c>
    </row>
    <row r="12" spans="1:7" ht="27" customHeight="1">
      <c r="A12" s="357" t="s">
        <v>1650</v>
      </c>
      <c r="B12" s="393">
        <v>24.7</v>
      </c>
      <c r="C12" s="393">
        <v>24.7</v>
      </c>
      <c r="D12" s="393">
        <v>0</v>
      </c>
      <c r="E12" s="393">
        <v>0</v>
      </c>
      <c r="F12" s="393">
        <v>0</v>
      </c>
      <c r="G12" s="393">
        <v>0</v>
      </c>
    </row>
    <row r="13" spans="1:7" ht="27" customHeight="1">
      <c r="A13" s="357" t="s">
        <v>1651</v>
      </c>
      <c r="B13" s="393">
        <v>0</v>
      </c>
      <c r="C13" s="393">
        <v>0</v>
      </c>
      <c r="D13" s="393">
        <v>0</v>
      </c>
      <c r="E13" s="393">
        <v>2</v>
      </c>
      <c r="F13" s="393">
        <v>0</v>
      </c>
      <c r="G13" s="393">
        <v>2</v>
      </c>
    </row>
    <row r="14" spans="1:7" ht="27" customHeight="1">
      <c r="A14" s="357" t="s">
        <v>1652</v>
      </c>
      <c r="B14" s="393">
        <v>3.6</v>
      </c>
      <c r="C14" s="393">
        <v>3.6</v>
      </c>
      <c r="D14" s="393">
        <v>0</v>
      </c>
      <c r="E14" s="393">
        <v>8</v>
      </c>
      <c r="F14" s="393">
        <v>0</v>
      </c>
      <c r="G14" s="393">
        <v>8</v>
      </c>
    </row>
    <row r="15" spans="1:7" ht="27" customHeight="1">
      <c r="A15" s="357" t="s">
        <v>1653</v>
      </c>
      <c r="B15" s="393">
        <v>20</v>
      </c>
      <c r="C15" s="393">
        <v>0</v>
      </c>
      <c r="D15" s="393">
        <v>20</v>
      </c>
      <c r="E15" s="393">
        <v>18.5</v>
      </c>
      <c r="F15" s="393">
        <v>0</v>
      </c>
      <c r="G15" s="393">
        <v>18.5</v>
      </c>
    </row>
    <row r="16" spans="1:7" ht="27" customHeight="1">
      <c r="A16" s="357" t="s">
        <v>1654</v>
      </c>
      <c r="B16" s="393">
        <v>1</v>
      </c>
      <c r="C16" s="393">
        <v>0</v>
      </c>
      <c r="D16" s="393">
        <v>1</v>
      </c>
      <c r="E16" s="393">
        <v>27</v>
      </c>
      <c r="F16" s="393">
        <v>0</v>
      </c>
      <c r="G16" s="393">
        <v>27</v>
      </c>
    </row>
    <row r="17" spans="1:7" ht="27" customHeight="1">
      <c r="A17" s="357" t="s">
        <v>1655</v>
      </c>
      <c r="B17" s="393">
        <v>0.9</v>
      </c>
      <c r="C17" s="393">
        <v>0.9</v>
      </c>
      <c r="D17" s="393">
        <v>0</v>
      </c>
      <c r="E17" s="393">
        <v>0</v>
      </c>
      <c r="F17" s="393">
        <v>0</v>
      </c>
      <c r="G17" s="393">
        <v>0</v>
      </c>
    </row>
  </sheetData>
  <mergeCells count="5">
    <mergeCell ref="A2:G2"/>
    <mergeCell ref="A3:G3"/>
    <mergeCell ref="B4:D4"/>
    <mergeCell ref="E4:G4"/>
    <mergeCell ref="A4:A5"/>
  </mergeCells>
  <phoneticPr fontId="17" type="noConversion"/>
  <pageMargins left="0.75" right="0.75" top="1" bottom="1" header="0.5" footer="0.5"/>
  <pageSetup paperSize="9" orientation="landscape" horizontalDpi="0" verticalDpi="0"/>
</worksheet>
</file>

<file path=xl/worksheets/sheet16.xml><?xml version="1.0" encoding="utf-8"?>
<worksheet xmlns="http://schemas.openxmlformats.org/spreadsheetml/2006/main" xmlns:r="http://schemas.openxmlformats.org/officeDocument/2006/relationships">
  <dimension ref="A19"/>
  <sheetViews>
    <sheetView workbookViewId="0">
      <selection activeCell="G6" sqref="G6"/>
    </sheetView>
  </sheetViews>
  <sheetFormatPr defaultRowHeight="14.25"/>
  <cols>
    <col min="1" max="16384" width="9" style="290"/>
  </cols>
  <sheetData>
    <row r="19" spans="1:1" ht="35.25">
      <c r="A19" s="605" t="s">
        <v>2385</v>
      </c>
    </row>
  </sheetData>
  <phoneticPr fontId="17" type="noConversion"/>
  <pageMargins left="0.7" right="0.7" top="0.75" bottom="0.75" header="0.3" footer="0.3"/>
</worksheet>
</file>

<file path=xl/worksheets/sheet17.xml><?xml version="1.0" encoding="utf-8"?>
<worksheet xmlns="http://schemas.openxmlformats.org/spreadsheetml/2006/main" xmlns:r="http://schemas.openxmlformats.org/officeDocument/2006/relationships">
  <sheetPr>
    <pageSetUpPr fitToPage="1"/>
  </sheetPr>
  <dimension ref="A1:N68"/>
  <sheetViews>
    <sheetView topLeftCell="A49" zoomScale="110" workbookViewId="0">
      <selection sqref="A1:IV65536"/>
    </sheetView>
  </sheetViews>
  <sheetFormatPr defaultRowHeight="14.25"/>
  <cols>
    <col min="1" max="1" width="41.25" style="373" customWidth="1"/>
    <col min="2" max="3" width="15.25" style="373" customWidth="1"/>
    <col min="4" max="4" width="10.75" style="373" customWidth="1"/>
    <col min="5" max="5" width="61.5" style="373" customWidth="1"/>
    <col min="6" max="7" width="16" style="373" customWidth="1"/>
    <col min="8" max="8" width="9.625" style="373" customWidth="1"/>
    <col min="9" max="11" width="9" style="373" hidden="1" customWidth="1"/>
    <col min="12" max="12" width="13" style="373" hidden="1" customWidth="1"/>
    <col min="13" max="13" width="11.625" style="373" hidden="1" customWidth="1"/>
    <col min="14" max="16384" width="9" style="373"/>
  </cols>
  <sheetData>
    <row r="1" spans="1:13">
      <c r="A1" s="683" t="s">
        <v>1656</v>
      </c>
      <c r="B1" s="683"/>
      <c r="C1" s="683"/>
      <c r="D1" s="683"/>
      <c r="E1" s="683"/>
      <c r="H1" s="375" t="s">
        <v>1354</v>
      </c>
    </row>
    <row r="2" spans="1:13" ht="18" customHeight="1">
      <c r="A2" s="670" t="s">
        <v>1657</v>
      </c>
      <c r="B2" s="670"/>
      <c r="C2" s="670"/>
      <c r="D2" s="670"/>
      <c r="E2" s="670"/>
      <c r="F2" s="670"/>
      <c r="G2" s="670"/>
      <c r="H2" s="670"/>
    </row>
    <row r="3" spans="1:13" ht="18" customHeight="1">
      <c r="A3" s="387"/>
      <c r="G3" s="684" t="s">
        <v>40</v>
      </c>
      <c r="H3" s="684"/>
    </row>
    <row r="4" spans="1:13" ht="23.25" customHeight="1">
      <c r="A4" s="685" t="s">
        <v>1658</v>
      </c>
      <c r="B4" s="686"/>
      <c r="C4" s="686"/>
      <c r="D4" s="687"/>
      <c r="E4" s="685" t="s">
        <v>1659</v>
      </c>
      <c r="F4" s="686"/>
      <c r="G4" s="686"/>
      <c r="H4" s="687"/>
    </row>
    <row r="5" spans="1:13" ht="36.75" customHeight="1">
      <c r="A5" s="376" t="s">
        <v>41</v>
      </c>
      <c r="B5" s="377" t="s">
        <v>1660</v>
      </c>
      <c r="C5" s="377" t="s">
        <v>1661</v>
      </c>
      <c r="D5" s="377" t="s">
        <v>44</v>
      </c>
      <c r="E5" s="376" t="s">
        <v>41</v>
      </c>
      <c r="F5" s="377" t="s">
        <v>1660</v>
      </c>
      <c r="G5" s="376" t="s">
        <v>1661</v>
      </c>
      <c r="H5" s="377" t="s">
        <v>44</v>
      </c>
    </row>
    <row r="6" spans="1:13" ht="20.100000000000001" customHeight="1">
      <c r="A6" s="343" t="s">
        <v>1662</v>
      </c>
      <c r="B6" s="342"/>
      <c r="C6" s="342"/>
      <c r="D6" s="378"/>
      <c r="E6" s="343" t="s">
        <v>1663</v>
      </c>
      <c r="F6" s="342">
        <f>F7</f>
        <v>3500</v>
      </c>
      <c r="G6" s="342">
        <f>G7</f>
        <v>458</v>
      </c>
      <c r="H6" s="378">
        <f>(G6-F6)/F6</f>
        <v>-0.86914285714285711</v>
      </c>
    </row>
    <row r="7" spans="1:13" ht="20.100000000000001" customHeight="1">
      <c r="A7" s="343" t="s">
        <v>1664</v>
      </c>
      <c r="B7" s="342"/>
      <c r="C7" s="342"/>
      <c r="D7" s="378"/>
      <c r="E7" s="343" t="s">
        <v>1665</v>
      </c>
      <c r="F7" s="342">
        <v>3500</v>
      </c>
      <c r="G7" s="342">
        <f>83+375</f>
        <v>458</v>
      </c>
      <c r="H7" s="378">
        <f>(G7-F7)/F7</f>
        <v>-0.86914285714285711</v>
      </c>
    </row>
    <row r="8" spans="1:13" ht="20.100000000000001" customHeight="1">
      <c r="A8" s="343" t="s">
        <v>1666</v>
      </c>
      <c r="B8" s="342">
        <v>11200</v>
      </c>
      <c r="C8" s="342">
        <v>11800</v>
      </c>
      <c r="D8" s="378">
        <f>(C8-B8)/B8</f>
        <v>5.3571428571428568E-2</v>
      </c>
      <c r="E8" s="343" t="s">
        <v>1667</v>
      </c>
      <c r="F8" s="342"/>
      <c r="G8" s="342"/>
      <c r="H8" s="378"/>
    </row>
    <row r="9" spans="1:13" ht="20.100000000000001" customHeight="1">
      <c r="A9" s="343" t="s">
        <v>1668</v>
      </c>
      <c r="B9" s="342"/>
      <c r="C9" s="342"/>
      <c r="D9" s="378"/>
      <c r="E9" s="343" t="s">
        <v>1669</v>
      </c>
      <c r="F9" s="342"/>
      <c r="G9" s="342"/>
      <c r="H9" s="378"/>
    </row>
    <row r="10" spans="1:13" ht="20.100000000000001" customHeight="1">
      <c r="A10" s="343" t="s">
        <v>1670</v>
      </c>
      <c r="B10" s="342">
        <v>511195</v>
      </c>
      <c r="C10" s="342">
        <v>432326</v>
      </c>
      <c r="D10" s="378">
        <f>(C10-B10)/B10</f>
        <v>-0.15428359041070433</v>
      </c>
      <c r="E10" s="343" t="s">
        <v>1671</v>
      </c>
      <c r="F10" s="342">
        <f>SUM(F11:F17)</f>
        <v>3095096</v>
      </c>
      <c r="G10" s="342">
        <f>SUM(G11:G17)</f>
        <v>2912461</v>
      </c>
      <c r="H10" s="378">
        <f t="shared" ref="H10:H57" si="0">(G10-F10)/F10</f>
        <v>-5.9007862760961212E-2</v>
      </c>
    </row>
    <row r="11" spans="1:13" ht="20.100000000000001" customHeight="1">
      <c r="A11" s="343" t="s">
        <v>1672</v>
      </c>
      <c r="B11" s="342">
        <v>1500</v>
      </c>
      <c r="C11" s="342">
        <v>1500</v>
      </c>
      <c r="D11" s="378">
        <f>(C11-B11)/B11</f>
        <v>0</v>
      </c>
      <c r="E11" s="343" t="s">
        <v>1673</v>
      </c>
      <c r="F11" s="342">
        <v>2945331</v>
      </c>
      <c r="G11" s="342">
        <v>2680653</v>
      </c>
      <c r="H11" s="378">
        <f t="shared" si="0"/>
        <v>-8.9863584092925386E-2</v>
      </c>
    </row>
    <row r="12" spans="1:13" ht="20.100000000000001" customHeight="1">
      <c r="A12" s="343" t="s">
        <v>1674</v>
      </c>
      <c r="B12" s="342">
        <v>6975923</v>
      </c>
      <c r="C12" s="342">
        <v>6967673</v>
      </c>
      <c r="D12" s="378">
        <f>(C12-B12)/B12</f>
        <v>-1.1826392005760385E-3</v>
      </c>
      <c r="E12" s="343" t="s">
        <v>1675</v>
      </c>
      <c r="F12" s="342">
        <v>7596</v>
      </c>
      <c r="G12" s="342">
        <v>6808</v>
      </c>
      <c r="H12" s="378">
        <f t="shared" si="0"/>
        <v>-0.10373880989994734</v>
      </c>
    </row>
    <row r="13" spans="1:13" ht="20.100000000000001" customHeight="1">
      <c r="A13" s="343" t="s">
        <v>1676</v>
      </c>
      <c r="B13" s="342"/>
      <c r="C13" s="342"/>
      <c r="D13" s="378"/>
      <c r="E13" s="343" t="s">
        <v>1677</v>
      </c>
      <c r="F13" s="342"/>
      <c r="G13" s="342"/>
      <c r="H13" s="378"/>
    </row>
    <row r="14" spans="1:13" ht="20.100000000000001" customHeight="1">
      <c r="A14" s="343" t="s">
        <v>1678</v>
      </c>
      <c r="B14" s="342">
        <f>51783.5+19760</f>
        <v>71543.5</v>
      </c>
      <c r="C14" s="342">
        <f>52243.5+18353</f>
        <v>70596.5</v>
      </c>
      <c r="D14" s="378">
        <f>(C14-B14)/B14</f>
        <v>-1.323670214624669E-2</v>
      </c>
      <c r="E14" s="343" t="s">
        <v>1679</v>
      </c>
      <c r="F14" s="342"/>
      <c r="G14" s="342"/>
      <c r="H14" s="378"/>
    </row>
    <row r="15" spans="1:13" ht="20.100000000000001" customHeight="1">
      <c r="A15" s="343" t="s">
        <v>1680</v>
      </c>
      <c r="B15" s="382"/>
      <c r="C15" s="382"/>
      <c r="D15" s="378"/>
      <c r="E15" s="343" t="s">
        <v>1681</v>
      </c>
      <c r="F15" s="342">
        <v>142169</v>
      </c>
      <c r="G15" s="342">
        <v>130000</v>
      </c>
      <c r="H15" s="378">
        <f t="shared" si="0"/>
        <v>-8.5595312620894856E-2</v>
      </c>
      <c r="L15" s="373">
        <v>2000</v>
      </c>
      <c r="M15" s="384"/>
    </row>
    <row r="16" spans="1:13" ht="20.100000000000001" customHeight="1">
      <c r="A16" s="343" t="s">
        <v>1682</v>
      </c>
      <c r="B16" s="342"/>
      <c r="C16" s="342"/>
      <c r="D16" s="378"/>
      <c r="E16" s="343" t="s">
        <v>1683</v>
      </c>
      <c r="F16" s="342"/>
      <c r="G16" s="342">
        <v>45000</v>
      </c>
      <c r="H16" s="378"/>
    </row>
    <row r="17" spans="1:8" ht="20.100000000000001" customHeight="1">
      <c r="A17" s="343" t="s">
        <v>1684</v>
      </c>
      <c r="B17" s="342"/>
      <c r="C17" s="342"/>
      <c r="D17" s="378"/>
      <c r="E17" s="343" t="s">
        <v>1685</v>
      </c>
      <c r="F17" s="342"/>
      <c r="G17" s="342">
        <v>50000</v>
      </c>
      <c r="H17" s="378"/>
    </row>
    <row r="18" spans="1:8" ht="20.100000000000001" customHeight="1">
      <c r="A18" s="343" t="s">
        <v>1686</v>
      </c>
      <c r="B18" s="342"/>
      <c r="C18" s="342"/>
      <c r="D18" s="378"/>
      <c r="E18" s="343" t="s">
        <v>1687</v>
      </c>
      <c r="F18" s="342"/>
      <c r="G18" s="342"/>
      <c r="H18" s="378"/>
    </row>
    <row r="19" spans="1:8" ht="20.100000000000001" customHeight="1">
      <c r="A19" s="343" t="s">
        <v>1688</v>
      </c>
      <c r="B19" s="342">
        <v>130000</v>
      </c>
      <c r="C19" s="342">
        <v>130000</v>
      </c>
      <c r="D19" s="378">
        <f>(C19-B19)/B19</f>
        <v>0</v>
      </c>
      <c r="E19" s="343" t="s">
        <v>1689</v>
      </c>
      <c r="F19" s="342">
        <f>SUM(F20:F25)</f>
        <v>61439.55</v>
      </c>
      <c r="G19" s="342">
        <f>SUM(G20:G25)</f>
        <v>106269.55</v>
      </c>
      <c r="H19" s="378">
        <f t="shared" si="0"/>
        <v>0.72966029210825922</v>
      </c>
    </row>
    <row r="20" spans="1:8" ht="20.100000000000001" customHeight="1">
      <c r="A20" s="343" t="s">
        <v>1690</v>
      </c>
      <c r="B20" s="342">
        <v>21326</v>
      </c>
      <c r="C20" s="342">
        <v>22355</v>
      </c>
      <c r="D20" s="378">
        <f>(C20-B20)/B20</f>
        <v>4.8250961267935856E-2</v>
      </c>
      <c r="E20" s="343" t="s">
        <v>1691</v>
      </c>
      <c r="F20" s="379"/>
      <c r="G20" s="379"/>
      <c r="H20" s="378"/>
    </row>
    <row r="21" spans="1:8" ht="20.100000000000001" customHeight="1">
      <c r="A21" s="343" t="s">
        <v>1692</v>
      </c>
      <c r="B21" s="342"/>
      <c r="C21" s="342"/>
      <c r="D21" s="378"/>
      <c r="E21" s="343" t="s">
        <v>1693</v>
      </c>
      <c r="F21" s="379"/>
      <c r="G21" s="379"/>
      <c r="H21" s="378"/>
    </row>
    <row r="22" spans="1:8" ht="20.100000000000001" customHeight="1">
      <c r="A22" s="343" t="s">
        <v>1694</v>
      </c>
      <c r="B22" s="342">
        <v>7640</v>
      </c>
      <c r="C22" s="342">
        <f>11152.4+0.382+0.17562+1000</f>
        <v>12152.957619999999</v>
      </c>
      <c r="D22" s="378">
        <f>(C22-B22)/B22</f>
        <v>0.59070125916230354</v>
      </c>
      <c r="E22" s="343" t="s">
        <v>1695</v>
      </c>
      <c r="F22" s="379">
        <f>3220+1351.55</f>
        <v>4571.55</v>
      </c>
      <c r="G22" s="379">
        <f>2971+16430.55+30000</f>
        <v>49401.55</v>
      </c>
      <c r="H22" s="378">
        <f t="shared" si="0"/>
        <v>9.8063020201025903</v>
      </c>
    </row>
    <row r="23" spans="1:8" ht="20.100000000000001" customHeight="1">
      <c r="A23" s="343" t="s">
        <v>1696</v>
      </c>
      <c r="B23" s="342">
        <f>84000+310000</f>
        <v>394000</v>
      </c>
      <c r="C23" s="342">
        <v>1260000</v>
      </c>
      <c r="D23" s="378">
        <f>(C23-B23)/B23</f>
        <v>2.1979695431472082</v>
      </c>
      <c r="E23" s="343" t="s">
        <v>1697</v>
      </c>
      <c r="F23" s="379"/>
      <c r="G23" s="379"/>
      <c r="H23" s="378"/>
    </row>
    <row r="24" spans="1:8" ht="20.100000000000001" customHeight="1">
      <c r="A24" s="343"/>
      <c r="B24" s="342"/>
      <c r="C24" s="342"/>
      <c r="D24" s="378"/>
      <c r="E24" s="343" t="s">
        <v>1698</v>
      </c>
      <c r="F24" s="379"/>
      <c r="G24" s="379"/>
      <c r="H24" s="378"/>
    </row>
    <row r="25" spans="1:8" ht="20.100000000000001" customHeight="1">
      <c r="A25" s="343"/>
      <c r="B25" s="342"/>
      <c r="C25" s="342"/>
      <c r="D25" s="378"/>
      <c r="E25" s="343" t="s">
        <v>1699</v>
      </c>
      <c r="F25" s="379">
        <v>56868</v>
      </c>
      <c r="G25" s="379">
        <v>56868</v>
      </c>
      <c r="H25" s="378">
        <f t="shared" si="0"/>
        <v>0</v>
      </c>
    </row>
    <row r="26" spans="1:8" ht="20.100000000000001" customHeight="1">
      <c r="A26" s="343"/>
      <c r="B26" s="342"/>
      <c r="C26" s="342"/>
      <c r="D26" s="378"/>
      <c r="E26" s="343" t="s">
        <v>1700</v>
      </c>
      <c r="F26" s="379"/>
      <c r="G26" s="379"/>
      <c r="H26" s="378"/>
    </row>
    <row r="27" spans="1:8" ht="20.100000000000001" customHeight="1">
      <c r="A27" s="343"/>
      <c r="B27" s="379"/>
      <c r="C27" s="379"/>
      <c r="D27" s="389"/>
      <c r="E27" s="343" t="s">
        <v>1701</v>
      </c>
      <c r="F27" s="379">
        <f>SUM(F28:F30)</f>
        <v>141643</v>
      </c>
      <c r="G27" s="379">
        <f>SUM(G28:G30)</f>
        <v>493891.4</v>
      </c>
      <c r="H27" s="378">
        <f t="shared" si="0"/>
        <v>2.4868747484873945</v>
      </c>
    </row>
    <row r="28" spans="1:8" ht="20.100000000000001" customHeight="1">
      <c r="A28" s="343"/>
      <c r="B28" s="379"/>
      <c r="C28" s="379"/>
      <c r="D28" s="389"/>
      <c r="E28" s="343" t="s">
        <v>1702</v>
      </c>
      <c r="F28" s="379">
        <v>84000</v>
      </c>
      <c r="G28" s="379">
        <f>525000-50000-45000</f>
        <v>430000</v>
      </c>
      <c r="H28" s="378">
        <f t="shared" si="0"/>
        <v>4.1190476190476186</v>
      </c>
    </row>
    <row r="29" spans="1:8" ht="20.100000000000001" customHeight="1">
      <c r="A29" s="343"/>
      <c r="B29" s="379"/>
      <c r="C29" s="379"/>
      <c r="D29" s="389"/>
      <c r="E29" s="343" t="s">
        <v>1703</v>
      </c>
      <c r="F29" s="379">
        <f>13180+4293</f>
        <v>17473</v>
      </c>
      <c r="G29" s="379">
        <f>13953+6876</f>
        <v>20829</v>
      </c>
      <c r="H29" s="378">
        <f t="shared" si="0"/>
        <v>0.19206776168946374</v>
      </c>
    </row>
    <row r="30" spans="1:8" ht="20.100000000000001" customHeight="1">
      <c r="A30" s="343"/>
      <c r="B30" s="379"/>
      <c r="C30" s="379"/>
      <c r="D30" s="389"/>
      <c r="E30" s="343" t="s">
        <v>1704</v>
      </c>
      <c r="F30" s="379">
        <f>22025+18145</f>
        <v>40170</v>
      </c>
      <c r="G30" s="379">
        <f>21699.4+21363</f>
        <v>43062.400000000001</v>
      </c>
      <c r="H30" s="378">
        <f t="shared" si="0"/>
        <v>7.2003983071944277E-2</v>
      </c>
    </row>
    <row r="31" spans="1:8" ht="20.100000000000001" customHeight="1">
      <c r="A31" s="343"/>
      <c r="B31" s="379"/>
      <c r="C31" s="379"/>
      <c r="D31" s="389"/>
      <c r="E31" s="343" t="s">
        <v>1705</v>
      </c>
      <c r="F31" s="379">
        <v>7640</v>
      </c>
      <c r="G31" s="342">
        <v>11152.957619999999</v>
      </c>
      <c r="H31" s="378">
        <f t="shared" si="0"/>
        <v>0.45981120680628262</v>
      </c>
    </row>
    <row r="32" spans="1:8" ht="20.100000000000001" customHeight="1">
      <c r="A32" s="343"/>
      <c r="B32" s="379"/>
      <c r="C32" s="379"/>
      <c r="D32" s="389"/>
      <c r="E32" s="343" t="s">
        <v>1706</v>
      </c>
      <c r="F32" s="379">
        <v>2000</v>
      </c>
      <c r="G32" s="379">
        <v>1000</v>
      </c>
      <c r="H32" s="378">
        <f t="shared" si="0"/>
        <v>-0.5</v>
      </c>
    </row>
    <row r="33" spans="1:9" ht="20.100000000000001" customHeight="1">
      <c r="A33" s="365" t="s">
        <v>65</v>
      </c>
      <c r="B33" s="380">
        <f>SUM(B6:B23)</f>
        <v>8124327.5</v>
      </c>
      <c r="C33" s="380">
        <f>SUM(C6:C23)</f>
        <v>8908403.4576199986</v>
      </c>
      <c r="D33" s="381">
        <f t="shared" ref="D33:D57" si="1">(C33-B33)/B33</f>
        <v>9.6509644351486151E-2</v>
      </c>
      <c r="E33" s="365" t="s">
        <v>1236</v>
      </c>
      <c r="F33" s="380">
        <f>F6+F8+F9+F10+F18+F19+F26+F27+F31+F32</f>
        <v>3311318.55</v>
      </c>
      <c r="G33" s="380">
        <f>G6+G8+G9+G10+G18+G19+G26+G27+G31+G32</f>
        <v>3525232.9076199997</v>
      </c>
      <c r="H33" s="381">
        <f t="shared" si="0"/>
        <v>6.4600960128103624E-2</v>
      </c>
    </row>
    <row r="34" spans="1:9" s="374" customFormat="1" ht="20.100000000000001" customHeight="1">
      <c r="A34" s="372" t="s">
        <v>1243</v>
      </c>
      <c r="B34" s="380">
        <f>B35+B43+B53+B55</f>
        <v>4167551</v>
      </c>
      <c r="C34" s="380">
        <f>C35+C43+C53+C55</f>
        <v>1391154.45</v>
      </c>
      <c r="D34" s="381">
        <f t="shared" si="1"/>
        <v>-0.66619377903233812</v>
      </c>
      <c r="E34" s="372" t="s">
        <v>1244</v>
      </c>
      <c r="F34" s="380">
        <f>F35+F41+F47+F55+F56</f>
        <v>8980559.9499999993</v>
      </c>
      <c r="G34" s="380">
        <f>G35+G41+G47+G55+G56</f>
        <v>6774325</v>
      </c>
      <c r="H34" s="381">
        <f t="shared" si="0"/>
        <v>-0.24566786061040652</v>
      </c>
    </row>
    <row r="35" spans="1:9" ht="20.100000000000001" customHeight="1">
      <c r="A35" s="343" t="s">
        <v>1707</v>
      </c>
      <c r="B35" s="342">
        <f>SUM(B36,B42)</f>
        <v>66236</v>
      </c>
      <c r="C35" s="342">
        <f>SUM(C36,C42)</f>
        <v>93781</v>
      </c>
      <c r="D35" s="378">
        <f t="shared" si="1"/>
        <v>0.41586146506431548</v>
      </c>
      <c r="E35" s="343" t="s">
        <v>1708</v>
      </c>
      <c r="F35" s="342">
        <f>F36+F40</f>
        <v>4635913.5</v>
      </c>
      <c r="G35" s="342">
        <f>G36+G40</f>
        <v>4040689.1</v>
      </c>
      <c r="H35" s="378">
        <f t="shared" si="0"/>
        <v>-0.12839419889952647</v>
      </c>
    </row>
    <row r="36" spans="1:9" ht="20.100000000000001" customHeight="1">
      <c r="A36" s="343" t="s">
        <v>1709</v>
      </c>
      <c r="B36" s="342">
        <f>SUM(B37:B41)</f>
        <v>66236</v>
      </c>
      <c r="C36" s="342">
        <f>SUM(C37:C41)</f>
        <v>93781</v>
      </c>
      <c r="D36" s="378">
        <f t="shared" si="1"/>
        <v>0.41586146506431548</v>
      </c>
      <c r="E36" s="343" t="s">
        <v>1710</v>
      </c>
      <c r="F36" s="342">
        <f>SUM(F37:F39)</f>
        <v>4635913.5</v>
      </c>
      <c r="G36" s="342">
        <f>SUM(G37:G39)</f>
        <v>4040689.1</v>
      </c>
      <c r="H36" s="378">
        <f t="shared" si="0"/>
        <v>-0.12839419889952647</v>
      </c>
    </row>
    <row r="37" spans="1:9" ht="20.100000000000001" customHeight="1">
      <c r="A37" s="343" t="s">
        <v>1711</v>
      </c>
      <c r="B37" s="342">
        <v>4631</v>
      </c>
      <c r="C37" s="342">
        <v>6538</v>
      </c>
      <c r="D37" s="378">
        <f t="shared" si="1"/>
        <v>0.4117901101274023</v>
      </c>
      <c r="E37" s="343" t="s">
        <v>1712</v>
      </c>
      <c r="F37" s="342">
        <v>34981.5</v>
      </c>
      <c r="G37" s="342">
        <v>32549.1</v>
      </c>
      <c r="H37" s="378">
        <f t="shared" si="0"/>
        <v>-6.9533896488143773E-2</v>
      </c>
    </row>
    <row r="38" spans="1:9" ht="20.100000000000001" customHeight="1">
      <c r="A38" s="343" t="s">
        <v>1713</v>
      </c>
      <c r="B38" s="342">
        <v>1154</v>
      </c>
      <c r="C38" s="342"/>
      <c r="D38" s="378">
        <f t="shared" si="1"/>
        <v>-1</v>
      </c>
      <c r="E38" s="343" t="s">
        <v>1714</v>
      </c>
      <c r="F38" s="342">
        <v>240</v>
      </c>
      <c r="G38" s="342"/>
      <c r="H38" s="378">
        <f t="shared" si="0"/>
        <v>-1</v>
      </c>
    </row>
    <row r="39" spans="1:9" ht="18" customHeight="1">
      <c r="A39" s="343" t="s">
        <v>1715</v>
      </c>
      <c r="B39" s="342">
        <v>56868</v>
      </c>
      <c r="C39" s="342">
        <v>56868</v>
      </c>
      <c r="D39" s="378">
        <f t="shared" si="1"/>
        <v>0</v>
      </c>
      <c r="E39" s="343" t="s">
        <v>1716</v>
      </c>
      <c r="F39" s="342">
        <v>4600692</v>
      </c>
      <c r="G39" s="342">
        <v>4008140</v>
      </c>
      <c r="H39" s="378">
        <f t="shared" si="0"/>
        <v>-0.12879627673402175</v>
      </c>
    </row>
    <row r="40" spans="1:9" ht="20.100000000000001" customHeight="1">
      <c r="A40" s="343" t="s">
        <v>1717</v>
      </c>
      <c r="B40" s="342"/>
      <c r="C40" s="342">
        <v>30000</v>
      </c>
      <c r="D40" s="378"/>
      <c r="E40" s="343" t="s">
        <v>1718</v>
      </c>
      <c r="F40" s="342"/>
      <c r="G40" s="342"/>
      <c r="H40" s="378"/>
    </row>
    <row r="41" spans="1:9" ht="20.100000000000001" customHeight="1">
      <c r="A41" s="343" t="s">
        <v>1719</v>
      </c>
      <c r="B41" s="342">
        <v>3583</v>
      </c>
      <c r="C41" s="342">
        <v>375</v>
      </c>
      <c r="D41" s="378">
        <f t="shared" si="1"/>
        <v>-0.89533910131174999</v>
      </c>
      <c r="E41" s="343" t="s">
        <v>1322</v>
      </c>
      <c r="F41" s="342">
        <f>SUM(F42:F46)</f>
        <v>2737273</v>
      </c>
      <c r="G41" s="342">
        <f>SUM(G42:G46)</f>
        <v>1894444.35</v>
      </c>
      <c r="H41" s="378">
        <f t="shared" si="0"/>
        <v>-0.30790814434658142</v>
      </c>
    </row>
    <row r="42" spans="1:9" ht="20.100000000000001" customHeight="1">
      <c r="A42" s="343" t="s">
        <v>1720</v>
      </c>
      <c r="B42" s="342"/>
      <c r="C42" s="342"/>
      <c r="D42" s="378"/>
      <c r="E42" s="343" t="s">
        <v>1721</v>
      </c>
      <c r="F42" s="342">
        <v>11122</v>
      </c>
      <c r="G42" s="342">
        <v>2273.35</v>
      </c>
      <c r="H42" s="378">
        <f t="shared" si="0"/>
        <v>-0.7955988131631001</v>
      </c>
    </row>
    <row r="43" spans="1:9" ht="20.100000000000001" customHeight="1">
      <c r="A43" s="343" t="s">
        <v>1321</v>
      </c>
      <c r="B43" s="342">
        <f>SUM(B44:B52)</f>
        <v>4101315</v>
      </c>
      <c r="C43" s="342">
        <f>SUM(C44:C52)</f>
        <v>1297373.45</v>
      </c>
      <c r="D43" s="378">
        <f t="shared" si="1"/>
        <v>-0.68366890863052454</v>
      </c>
      <c r="E43" s="343" t="s">
        <v>1722</v>
      </c>
      <c r="F43" s="342">
        <v>15002</v>
      </c>
      <c r="G43" s="342"/>
      <c r="H43" s="378">
        <f t="shared" si="0"/>
        <v>-1</v>
      </c>
      <c r="I43" s="373">
        <v>7640</v>
      </c>
    </row>
    <row r="44" spans="1:9" ht="20.100000000000001" customHeight="1">
      <c r="A44" s="343" t="s">
        <v>1723</v>
      </c>
      <c r="B44" s="342">
        <v>14467</v>
      </c>
      <c r="C44" s="342">
        <v>9973.4500000000007</v>
      </c>
      <c r="D44" s="378">
        <f t="shared" si="1"/>
        <v>-0.31060689845856082</v>
      </c>
      <c r="E44" s="343" t="s">
        <v>1724</v>
      </c>
      <c r="F44" s="342">
        <v>7377</v>
      </c>
      <c r="G44" s="342">
        <v>3171</v>
      </c>
      <c r="H44" s="378">
        <f t="shared" si="0"/>
        <v>-0.5701504676697845</v>
      </c>
      <c r="I44" s="373">
        <v>2000</v>
      </c>
    </row>
    <row r="45" spans="1:9" ht="20.100000000000001" customHeight="1">
      <c r="A45" s="343" t="s">
        <v>1725</v>
      </c>
      <c r="B45" s="342">
        <v>12169</v>
      </c>
      <c r="C45" s="342"/>
      <c r="D45" s="378">
        <f t="shared" si="1"/>
        <v>-1</v>
      </c>
      <c r="E45" s="343" t="s">
        <v>1726</v>
      </c>
      <c r="F45" s="342">
        <v>2601900</v>
      </c>
      <c r="G45" s="342">
        <v>1889000</v>
      </c>
      <c r="H45" s="378">
        <f t="shared" si="0"/>
        <v>-0.27399208270878972</v>
      </c>
    </row>
    <row r="46" spans="1:9" ht="20.100000000000001" customHeight="1">
      <c r="A46" s="343" t="s">
        <v>1727</v>
      </c>
      <c r="B46" s="342">
        <v>13341</v>
      </c>
      <c r="C46" s="342">
        <v>14110</v>
      </c>
      <c r="D46" s="378">
        <f t="shared" si="1"/>
        <v>5.7641855932838618E-2</v>
      </c>
      <c r="E46" s="343" t="s">
        <v>1728</v>
      </c>
      <c r="F46" s="342">
        <f>95377+6495</f>
        <v>101872</v>
      </c>
      <c r="G46" s="382"/>
      <c r="H46" s="378">
        <f t="shared" si="0"/>
        <v>-1</v>
      </c>
    </row>
    <row r="47" spans="1:9" ht="20.100000000000001" customHeight="1">
      <c r="A47" s="343" t="s">
        <v>1729</v>
      </c>
      <c r="B47" s="342">
        <v>22230</v>
      </c>
      <c r="C47" s="342">
        <v>2005</v>
      </c>
      <c r="D47" s="378">
        <f t="shared" si="1"/>
        <v>-0.90980656770130452</v>
      </c>
      <c r="E47" s="343" t="s">
        <v>1324</v>
      </c>
      <c r="F47" s="342">
        <f>SUM(F48:F54)</f>
        <v>1297373.45</v>
      </c>
      <c r="G47" s="342">
        <f>SUM(G48:G54)</f>
        <v>104191.55</v>
      </c>
      <c r="H47" s="378">
        <f t="shared" si="0"/>
        <v>-0.919690394465834</v>
      </c>
    </row>
    <row r="48" spans="1:9" ht="20.100000000000001" customHeight="1">
      <c r="A48" s="343" t="s">
        <v>1730</v>
      </c>
      <c r="B48" s="342"/>
      <c r="C48" s="342">
        <v>338</v>
      </c>
      <c r="D48" s="378"/>
      <c r="E48" s="343" t="s">
        <v>1731</v>
      </c>
      <c r="F48" s="342">
        <v>9973.4500000000007</v>
      </c>
      <c r="G48" s="342">
        <v>98.55</v>
      </c>
      <c r="H48" s="378">
        <f t="shared" si="0"/>
        <v>-0.99011876532192977</v>
      </c>
    </row>
    <row r="49" spans="1:14" ht="20.100000000000001" customHeight="1">
      <c r="A49" s="343" t="s">
        <v>1732</v>
      </c>
      <c r="B49" s="342">
        <v>3973</v>
      </c>
      <c r="C49" s="342">
        <v>6502</v>
      </c>
      <c r="D49" s="378">
        <f t="shared" si="1"/>
        <v>0.63654669015857035</v>
      </c>
      <c r="E49" s="343" t="s">
        <v>1733</v>
      </c>
      <c r="F49" s="342">
        <v>14110</v>
      </c>
      <c r="G49" s="342">
        <v>19341</v>
      </c>
      <c r="H49" s="378">
        <f t="shared" si="0"/>
        <v>0.37072997873848335</v>
      </c>
    </row>
    <row r="50" spans="1:14" ht="20.100000000000001" customHeight="1">
      <c r="A50" s="343" t="s">
        <v>1734</v>
      </c>
      <c r="B50" s="342">
        <v>3933263</v>
      </c>
      <c r="C50" s="342">
        <v>1264362</v>
      </c>
      <c r="D50" s="378">
        <f t="shared" si="1"/>
        <v>-0.67854628587002697</v>
      </c>
      <c r="E50" s="343" t="s">
        <v>1735</v>
      </c>
      <c r="F50" s="342">
        <v>2005</v>
      </c>
      <c r="G50" s="342"/>
      <c r="H50" s="378">
        <f t="shared" si="0"/>
        <v>-1</v>
      </c>
    </row>
    <row r="51" spans="1:14" ht="20.100000000000001" customHeight="1">
      <c r="A51" s="343" t="s">
        <v>1736</v>
      </c>
      <c r="B51" s="382"/>
      <c r="C51" s="342">
        <v>83</v>
      </c>
      <c r="D51" s="378"/>
      <c r="E51" s="343" t="s">
        <v>1737</v>
      </c>
      <c r="F51" s="342">
        <v>338</v>
      </c>
      <c r="G51" s="342"/>
      <c r="H51" s="378">
        <f t="shared" si="0"/>
        <v>-1</v>
      </c>
    </row>
    <row r="52" spans="1:14" ht="20.100000000000001" customHeight="1">
      <c r="A52" s="343" t="s">
        <v>1738</v>
      </c>
      <c r="B52" s="342">
        <v>101872</v>
      </c>
      <c r="C52" s="342"/>
      <c r="D52" s="378">
        <f t="shared" si="1"/>
        <v>-1</v>
      </c>
      <c r="E52" s="343" t="s">
        <v>1739</v>
      </c>
      <c r="F52" s="342">
        <v>6502</v>
      </c>
      <c r="G52" s="342">
        <v>3492</v>
      </c>
      <c r="H52" s="378">
        <f t="shared" si="0"/>
        <v>-0.4629344816979391</v>
      </c>
      <c r="L52" s="373" t="s">
        <v>1740</v>
      </c>
      <c r="M52" s="373" t="s">
        <v>1741</v>
      </c>
    </row>
    <row r="53" spans="1:14" ht="20.100000000000001" customHeight="1">
      <c r="A53" s="343" t="s">
        <v>1323</v>
      </c>
      <c r="B53" s="342"/>
      <c r="C53" s="342"/>
      <c r="D53" s="378"/>
      <c r="E53" s="343" t="s">
        <v>1742</v>
      </c>
      <c r="F53" s="342">
        <f>1264362</f>
        <v>1264362</v>
      </c>
      <c r="G53" s="342">
        <f>79260+2000</f>
        <v>81260</v>
      </c>
      <c r="H53" s="378">
        <f t="shared" si="0"/>
        <v>-0.93573043163271274</v>
      </c>
      <c r="L53" s="383">
        <v>2494567</v>
      </c>
      <c r="M53" s="384">
        <f>L53-G44</f>
        <v>2491396</v>
      </c>
    </row>
    <row r="54" spans="1:14" ht="20.100000000000001" customHeight="1">
      <c r="A54" s="343" t="s">
        <v>1743</v>
      </c>
      <c r="B54" s="342"/>
      <c r="C54" s="342"/>
      <c r="D54" s="378"/>
      <c r="E54" s="343" t="s">
        <v>1744</v>
      </c>
      <c r="F54" s="342">
        <v>83</v>
      </c>
      <c r="G54" s="382"/>
      <c r="H54" s="378">
        <f t="shared" si="0"/>
        <v>-1</v>
      </c>
      <c r="L54" s="383">
        <v>1998644</v>
      </c>
    </row>
    <row r="55" spans="1:14" ht="20.100000000000001" customHeight="1">
      <c r="A55" s="343" t="s">
        <v>1745</v>
      </c>
      <c r="B55" s="342"/>
      <c r="C55" s="342"/>
      <c r="D55" s="378"/>
      <c r="E55" s="343" t="s">
        <v>1746</v>
      </c>
      <c r="F55" s="342"/>
      <c r="G55" s="342"/>
      <c r="H55" s="378"/>
    </row>
    <row r="56" spans="1:14" ht="20.100000000000001" customHeight="1">
      <c r="A56" s="343"/>
      <c r="B56" s="342"/>
      <c r="C56" s="342"/>
      <c r="D56" s="378"/>
      <c r="E56" s="343" t="s">
        <v>1747</v>
      </c>
      <c r="F56" s="342">
        <v>310000</v>
      </c>
      <c r="G56" s="342">
        <v>735000</v>
      </c>
      <c r="H56" s="378">
        <f t="shared" si="0"/>
        <v>1.3709677419354838</v>
      </c>
      <c r="N56" s="385" t="s">
        <v>1354</v>
      </c>
    </row>
    <row r="57" spans="1:14" ht="20.100000000000001" customHeight="1">
      <c r="A57" s="365" t="s">
        <v>1334</v>
      </c>
      <c r="B57" s="380">
        <f t="shared" ref="B57:G57" si="2">B33+B34</f>
        <v>12291878.5</v>
      </c>
      <c r="C57" s="380">
        <f t="shared" si="2"/>
        <v>10299557.907619998</v>
      </c>
      <c r="D57" s="381">
        <f t="shared" si="1"/>
        <v>-0.1620843056966437</v>
      </c>
      <c r="E57" s="365" t="s">
        <v>1335</v>
      </c>
      <c r="F57" s="380">
        <f t="shared" si="2"/>
        <v>12291878.5</v>
      </c>
      <c r="G57" s="380">
        <f t="shared" si="2"/>
        <v>10299557.90762</v>
      </c>
      <c r="H57" s="381">
        <f t="shared" si="0"/>
        <v>-0.16208430569664353</v>
      </c>
    </row>
    <row r="58" spans="1:14" ht="20.100000000000001" customHeight="1">
      <c r="G58" s="384"/>
      <c r="L58" s="373">
        <v>640</v>
      </c>
    </row>
    <row r="59" spans="1:14" ht="20.100000000000001" customHeight="1">
      <c r="F59" s="384"/>
      <c r="G59" s="384"/>
    </row>
    <row r="60" spans="1:14" ht="20.100000000000001" customHeight="1"/>
    <row r="61" spans="1:14" ht="20.100000000000001" customHeight="1">
      <c r="I61" s="373">
        <v>1976900</v>
      </c>
      <c r="J61" s="373">
        <v>440000</v>
      </c>
      <c r="K61" s="373">
        <f>I61+J61</f>
        <v>2416900</v>
      </c>
      <c r="M61" s="386"/>
    </row>
    <row r="62" spans="1:14" ht="20.100000000000001" customHeight="1"/>
    <row r="63" spans="1:14" ht="20.100000000000001" customHeight="1"/>
    <row r="64" spans="1:14" ht="20.100000000000001" customHeight="1"/>
    <row r="65" ht="20.100000000000001" customHeight="1"/>
    <row r="66" ht="20.100000000000001" customHeight="1"/>
    <row r="67" ht="20.100000000000001" hidden="1" customHeight="1"/>
    <row r="68" ht="20.100000000000001" hidden="1" customHeight="1"/>
  </sheetData>
  <mergeCells count="5">
    <mergeCell ref="A1:E1"/>
    <mergeCell ref="A2:H2"/>
    <mergeCell ref="G3:H3"/>
    <mergeCell ref="A4:D4"/>
    <mergeCell ref="E4:H4"/>
  </mergeCells>
  <phoneticPr fontId="17" type="noConversion"/>
  <pageMargins left="0.74791666666666667" right="0.74791666666666667" top="0.59027777777777779" bottom="0.47222222222222221" header="0.51111111111111107" footer="0.19652777777777777"/>
  <pageSetup paperSize="9" scale="65" fitToHeight="0" orientation="landscape"/>
  <headerFooter scaleWithDoc="0" alignWithMargins="0">
    <oddFooter>第 &amp;P 页，共 &amp;N 页</oddFooter>
  </headerFooter>
  <legacyDrawing r:id="rId1"/>
</worksheet>
</file>

<file path=xl/worksheets/sheet18.xml><?xml version="1.0" encoding="utf-8"?>
<worksheet xmlns="http://schemas.openxmlformats.org/spreadsheetml/2006/main" xmlns:r="http://schemas.openxmlformats.org/officeDocument/2006/relationships">
  <dimension ref="A1:II59"/>
  <sheetViews>
    <sheetView zoomScaleSheetLayoutView="100" workbookViewId="0">
      <selection activeCell="H18" sqref="H18"/>
    </sheetView>
  </sheetViews>
  <sheetFormatPr defaultRowHeight="14.25"/>
  <cols>
    <col min="1" max="1" width="41.25" style="373" customWidth="1"/>
    <col min="2" max="3" width="15.25" style="373" customWidth="1"/>
    <col min="4" max="4" width="10.75" style="373" customWidth="1"/>
    <col min="5" max="243" width="9" style="373"/>
  </cols>
  <sheetData>
    <row r="1" spans="1:4" s="373" customFormat="1">
      <c r="A1" s="683" t="s">
        <v>1748</v>
      </c>
      <c r="B1" s="683"/>
      <c r="C1" s="683"/>
      <c r="D1" s="683"/>
    </row>
    <row r="2" spans="1:4" s="373" customFormat="1" ht="18" customHeight="1">
      <c r="A2" s="670" t="s">
        <v>1749</v>
      </c>
      <c r="B2" s="670"/>
      <c r="C2" s="670"/>
      <c r="D2" s="670"/>
    </row>
    <row r="3" spans="1:4" s="373" customFormat="1" ht="18" customHeight="1">
      <c r="A3" s="387"/>
      <c r="D3" s="388" t="s">
        <v>40</v>
      </c>
    </row>
    <row r="4" spans="1:4" s="373" customFormat="1" ht="36.75" customHeight="1">
      <c r="A4" s="376" t="s">
        <v>41</v>
      </c>
      <c r="B4" s="377" t="s">
        <v>1660</v>
      </c>
      <c r="C4" s="377" t="s">
        <v>1661</v>
      </c>
      <c r="D4" s="377" t="s">
        <v>44</v>
      </c>
    </row>
    <row r="5" spans="1:4" s="373" customFormat="1" ht="20.100000000000001" customHeight="1">
      <c r="A5" s="343" t="s">
        <v>1662</v>
      </c>
      <c r="B5" s="342"/>
      <c r="C5" s="342"/>
      <c r="D5" s="378"/>
    </row>
    <row r="6" spans="1:4" s="373" customFormat="1" ht="20.100000000000001" customHeight="1">
      <c r="A6" s="343" t="s">
        <v>1664</v>
      </c>
      <c r="B6" s="342"/>
      <c r="C6" s="342"/>
      <c r="D6" s="378"/>
    </row>
    <row r="7" spans="1:4" s="373" customFormat="1" ht="20.100000000000001" customHeight="1">
      <c r="A7" s="343" t="s">
        <v>1666</v>
      </c>
      <c r="B7" s="342">
        <v>11200</v>
      </c>
      <c r="C7" s="342">
        <v>11800</v>
      </c>
      <c r="D7" s="378">
        <f>(C7-B7)/B7</f>
        <v>5.3571428571428568E-2</v>
      </c>
    </row>
    <row r="8" spans="1:4" s="373" customFormat="1" ht="20.100000000000001" customHeight="1">
      <c r="A8" s="343" t="s">
        <v>1668</v>
      </c>
      <c r="B8" s="342"/>
      <c r="C8" s="342"/>
      <c r="D8" s="378"/>
    </row>
    <row r="9" spans="1:4" s="373" customFormat="1" ht="20.100000000000001" customHeight="1">
      <c r="A9" s="343" t="s">
        <v>1670</v>
      </c>
      <c r="B9" s="342">
        <v>511195</v>
      </c>
      <c r="C9" s="342">
        <v>432326</v>
      </c>
      <c r="D9" s="378">
        <f>(C9-B9)/B9</f>
        <v>-0.15428359041070433</v>
      </c>
    </row>
    <row r="10" spans="1:4" s="373" customFormat="1" ht="20.100000000000001" customHeight="1">
      <c r="A10" s="343" t="s">
        <v>1672</v>
      </c>
      <c r="B10" s="342">
        <v>1500</v>
      </c>
      <c r="C10" s="342">
        <v>1500</v>
      </c>
      <c r="D10" s="378">
        <f>(C10-B10)/B10</f>
        <v>0</v>
      </c>
    </row>
    <row r="11" spans="1:4" s="373" customFormat="1" ht="20.100000000000001" customHeight="1">
      <c r="A11" s="343" t="s">
        <v>1674</v>
      </c>
      <c r="B11" s="342">
        <v>6975923</v>
      </c>
      <c r="C11" s="342">
        <v>6967673</v>
      </c>
      <c r="D11" s="378">
        <f>(C11-B11)/B11</f>
        <v>-1.1826392005760385E-3</v>
      </c>
    </row>
    <row r="12" spans="1:4" s="373" customFormat="1" ht="20.100000000000001" customHeight="1">
      <c r="A12" s="343" t="s">
        <v>1676</v>
      </c>
      <c r="B12" s="342"/>
      <c r="C12" s="342"/>
      <c r="D12" s="378"/>
    </row>
    <row r="13" spans="1:4" s="373" customFormat="1" ht="20.100000000000001" customHeight="1">
      <c r="A13" s="343" t="s">
        <v>1678</v>
      </c>
      <c r="B13" s="342">
        <f>51783.5+19760</f>
        <v>71543.5</v>
      </c>
      <c r="C13" s="342">
        <f>52243.5+18353</f>
        <v>70596.5</v>
      </c>
      <c r="D13" s="378">
        <f>(C13-B13)/B13</f>
        <v>-1.323670214624669E-2</v>
      </c>
    </row>
    <row r="14" spans="1:4" s="373" customFormat="1" ht="20.100000000000001" customHeight="1">
      <c r="A14" s="343" t="s">
        <v>1680</v>
      </c>
      <c r="B14" s="382"/>
      <c r="C14" s="382"/>
      <c r="D14" s="378"/>
    </row>
    <row r="15" spans="1:4" s="373" customFormat="1" ht="20.100000000000001" customHeight="1">
      <c r="A15" s="343" t="s">
        <v>1682</v>
      </c>
      <c r="B15" s="342"/>
      <c r="C15" s="342"/>
      <c r="D15" s="378"/>
    </row>
    <row r="16" spans="1:4" s="373" customFormat="1" ht="20.100000000000001" customHeight="1">
      <c r="A16" s="343" t="s">
        <v>1684</v>
      </c>
      <c r="B16" s="342"/>
      <c r="C16" s="342"/>
      <c r="D16" s="378"/>
    </row>
    <row r="17" spans="1:4" s="373" customFormat="1" ht="20.100000000000001" customHeight="1">
      <c r="A17" s="343" t="s">
        <v>1686</v>
      </c>
      <c r="B17" s="342"/>
      <c r="C17" s="342"/>
      <c r="D17" s="378"/>
    </row>
    <row r="18" spans="1:4" s="373" customFormat="1" ht="20.100000000000001" customHeight="1">
      <c r="A18" s="343" t="s">
        <v>1688</v>
      </c>
      <c r="B18" s="342">
        <v>130000</v>
      </c>
      <c r="C18" s="342">
        <v>130000</v>
      </c>
      <c r="D18" s="378">
        <f>(C18-B18)/B18</f>
        <v>0</v>
      </c>
    </row>
    <row r="19" spans="1:4" s="373" customFormat="1" ht="20.100000000000001" customHeight="1">
      <c r="A19" s="343" t="s">
        <v>1690</v>
      </c>
      <c r="B19" s="342">
        <v>21326</v>
      </c>
      <c r="C19" s="342">
        <v>22355</v>
      </c>
      <c r="D19" s="378">
        <f>(C19-B19)/B19</f>
        <v>4.8250961267935856E-2</v>
      </c>
    </row>
    <row r="20" spans="1:4" s="373" customFormat="1" ht="20.100000000000001" customHeight="1">
      <c r="A20" s="343" t="s">
        <v>1692</v>
      </c>
      <c r="B20" s="342"/>
      <c r="C20" s="342"/>
      <c r="D20" s="378"/>
    </row>
    <row r="21" spans="1:4" s="373" customFormat="1" ht="20.100000000000001" customHeight="1">
      <c r="A21" s="343" t="s">
        <v>1694</v>
      </c>
      <c r="B21" s="342">
        <v>7640</v>
      </c>
      <c r="C21" s="342">
        <f>11152.4+0.382+0.17562+1000</f>
        <v>12152.957619999999</v>
      </c>
      <c r="D21" s="378">
        <f>(C21-B21)/B21</f>
        <v>0.59070125916230354</v>
      </c>
    </row>
    <row r="22" spans="1:4" s="373" customFormat="1" ht="20.100000000000001" customHeight="1">
      <c r="A22" s="343" t="s">
        <v>1696</v>
      </c>
      <c r="B22" s="342">
        <f>84000+310000</f>
        <v>394000</v>
      </c>
      <c r="C22" s="342">
        <v>1260000</v>
      </c>
      <c r="D22" s="378">
        <f>(C22-B22)/B22</f>
        <v>2.1979695431472082</v>
      </c>
    </row>
    <row r="23" spans="1:4" s="373" customFormat="1" ht="20.100000000000001" customHeight="1">
      <c r="A23" s="343"/>
      <c r="B23" s="379"/>
      <c r="C23" s="379"/>
      <c r="D23" s="389"/>
    </row>
    <row r="24" spans="1:4" s="373" customFormat="1" ht="20.100000000000001" customHeight="1">
      <c r="A24" s="365" t="s">
        <v>65</v>
      </c>
      <c r="B24" s="380">
        <f>SUM(B5:B22)</f>
        <v>8124327.5</v>
      </c>
      <c r="C24" s="380">
        <f>SUM(C5:C22)</f>
        <v>8908403.4576199986</v>
      </c>
      <c r="D24" s="381">
        <f t="shared" ref="D24:D30" si="0">(C24-B24)/B24</f>
        <v>9.6509644351486151E-2</v>
      </c>
    </row>
    <row r="25" spans="1:4" s="374" customFormat="1" ht="20.100000000000001" customHeight="1">
      <c r="A25" s="372" t="s">
        <v>1243</v>
      </c>
      <c r="B25" s="380">
        <f>B26+B34+B44+B46</f>
        <v>4167551</v>
      </c>
      <c r="C25" s="380">
        <f>C26+C34+C44+C46</f>
        <v>1391154.45</v>
      </c>
      <c r="D25" s="381">
        <f t="shared" si="0"/>
        <v>-0.66619377903233812</v>
      </c>
    </row>
    <row r="26" spans="1:4" s="373" customFormat="1" ht="20.100000000000001" customHeight="1">
      <c r="A26" s="343" t="s">
        <v>1707</v>
      </c>
      <c r="B26" s="342">
        <f>SUM(B27,B33)</f>
        <v>66236</v>
      </c>
      <c r="C26" s="342">
        <f>SUM(C27,C33)</f>
        <v>93781</v>
      </c>
      <c r="D26" s="378">
        <f t="shared" si="0"/>
        <v>0.41586146506431548</v>
      </c>
    </row>
    <row r="27" spans="1:4" s="373" customFormat="1" ht="20.100000000000001" customHeight="1">
      <c r="A27" s="343" t="s">
        <v>1709</v>
      </c>
      <c r="B27" s="342">
        <f>SUM(B28:B32)</f>
        <v>66236</v>
      </c>
      <c r="C27" s="342">
        <f>SUM(C28:C32)</f>
        <v>93781</v>
      </c>
      <c r="D27" s="378">
        <f t="shared" si="0"/>
        <v>0.41586146506431548</v>
      </c>
    </row>
    <row r="28" spans="1:4" s="373" customFormat="1" ht="20.100000000000001" customHeight="1">
      <c r="A28" s="343" t="s">
        <v>1711</v>
      </c>
      <c r="B28" s="342">
        <v>4631</v>
      </c>
      <c r="C28" s="342">
        <v>6538</v>
      </c>
      <c r="D28" s="378">
        <f t="shared" si="0"/>
        <v>0.4117901101274023</v>
      </c>
    </row>
    <row r="29" spans="1:4" s="373" customFormat="1" ht="20.100000000000001" customHeight="1">
      <c r="A29" s="343" t="s">
        <v>1713</v>
      </c>
      <c r="B29" s="342">
        <v>1154</v>
      </c>
      <c r="C29" s="342"/>
      <c r="D29" s="378">
        <f t="shared" si="0"/>
        <v>-1</v>
      </c>
    </row>
    <row r="30" spans="1:4" s="373" customFormat="1" ht="18" customHeight="1">
      <c r="A30" s="343" t="s">
        <v>1715</v>
      </c>
      <c r="B30" s="342">
        <v>56868</v>
      </c>
      <c r="C30" s="342">
        <v>56868</v>
      </c>
      <c r="D30" s="378">
        <f t="shared" si="0"/>
        <v>0</v>
      </c>
    </row>
    <row r="31" spans="1:4" s="373" customFormat="1" ht="20.100000000000001" customHeight="1">
      <c r="A31" s="343" t="s">
        <v>1717</v>
      </c>
      <c r="B31" s="342"/>
      <c r="C31" s="342">
        <v>30000</v>
      </c>
      <c r="D31" s="378"/>
    </row>
    <row r="32" spans="1:4" s="373" customFormat="1" ht="20.100000000000001" customHeight="1">
      <c r="A32" s="343" t="s">
        <v>1719</v>
      </c>
      <c r="B32" s="342">
        <v>3583</v>
      </c>
      <c r="C32" s="342">
        <v>375</v>
      </c>
      <c r="D32" s="378">
        <f t="shared" ref="D32:D38" si="1">(C32-B32)/B32</f>
        <v>-0.89533910131174999</v>
      </c>
    </row>
    <row r="33" spans="1:4" s="373" customFormat="1" ht="20.100000000000001" customHeight="1">
      <c r="A33" s="343" t="s">
        <v>1720</v>
      </c>
      <c r="B33" s="342"/>
      <c r="C33" s="342"/>
      <c r="D33" s="378"/>
    </row>
    <row r="34" spans="1:4" s="373" customFormat="1" ht="20.100000000000001" customHeight="1">
      <c r="A34" s="343" t="s">
        <v>1321</v>
      </c>
      <c r="B34" s="342">
        <f>SUM(B35:B43)</f>
        <v>4101315</v>
      </c>
      <c r="C34" s="342">
        <f>SUM(C35:C43)</f>
        <v>1297373.45</v>
      </c>
      <c r="D34" s="378">
        <f t="shared" si="1"/>
        <v>-0.68366890863052454</v>
      </c>
    </row>
    <row r="35" spans="1:4" s="373" customFormat="1" ht="20.100000000000001" customHeight="1">
      <c r="A35" s="343" t="s">
        <v>1723</v>
      </c>
      <c r="B35" s="342">
        <v>14467</v>
      </c>
      <c r="C35" s="342">
        <v>9973.4500000000007</v>
      </c>
      <c r="D35" s="378">
        <f t="shared" si="1"/>
        <v>-0.31060689845856082</v>
      </c>
    </row>
    <row r="36" spans="1:4" s="373" customFormat="1" ht="20.100000000000001" customHeight="1">
      <c r="A36" s="343" t="s">
        <v>1725</v>
      </c>
      <c r="B36" s="342">
        <v>12169</v>
      </c>
      <c r="C36" s="342"/>
      <c r="D36" s="378">
        <f t="shared" si="1"/>
        <v>-1</v>
      </c>
    </row>
    <row r="37" spans="1:4" s="373" customFormat="1" ht="20.100000000000001" customHeight="1">
      <c r="A37" s="343" t="s">
        <v>1727</v>
      </c>
      <c r="B37" s="342">
        <v>13341</v>
      </c>
      <c r="C37" s="342">
        <v>14110</v>
      </c>
      <c r="D37" s="378">
        <f t="shared" si="1"/>
        <v>5.7641855932838618E-2</v>
      </c>
    </row>
    <row r="38" spans="1:4" s="373" customFormat="1" ht="20.100000000000001" customHeight="1">
      <c r="A38" s="343" t="s">
        <v>1729</v>
      </c>
      <c r="B38" s="342">
        <v>22230</v>
      </c>
      <c r="C38" s="342">
        <v>2005</v>
      </c>
      <c r="D38" s="378">
        <f t="shared" si="1"/>
        <v>-0.90980656770130452</v>
      </c>
    </row>
    <row r="39" spans="1:4" s="373" customFormat="1" ht="20.100000000000001" customHeight="1">
      <c r="A39" s="343" t="s">
        <v>1730</v>
      </c>
      <c r="B39" s="342"/>
      <c r="C39" s="342">
        <v>338</v>
      </c>
      <c r="D39" s="378"/>
    </row>
    <row r="40" spans="1:4" s="373" customFormat="1" ht="20.100000000000001" customHeight="1">
      <c r="A40" s="343" t="s">
        <v>1732</v>
      </c>
      <c r="B40" s="342">
        <v>3973</v>
      </c>
      <c r="C40" s="342">
        <v>6502</v>
      </c>
      <c r="D40" s="378">
        <f>(C40-B40)/B40</f>
        <v>0.63654669015857035</v>
      </c>
    </row>
    <row r="41" spans="1:4" s="373" customFormat="1" ht="20.100000000000001" customHeight="1">
      <c r="A41" s="343" t="s">
        <v>1734</v>
      </c>
      <c r="B41" s="342">
        <v>3933263</v>
      </c>
      <c r="C41" s="342">
        <v>1264362</v>
      </c>
      <c r="D41" s="378">
        <f>(C41-B41)/B41</f>
        <v>-0.67854628587002697</v>
      </c>
    </row>
    <row r="42" spans="1:4" s="373" customFormat="1" ht="20.100000000000001" customHeight="1">
      <c r="A42" s="343" t="s">
        <v>1736</v>
      </c>
      <c r="B42" s="382"/>
      <c r="C42" s="342">
        <v>83</v>
      </c>
      <c r="D42" s="378"/>
    </row>
    <row r="43" spans="1:4" s="373" customFormat="1" ht="20.100000000000001" customHeight="1">
      <c r="A43" s="343" t="s">
        <v>1738</v>
      </c>
      <c r="B43" s="342">
        <v>101872</v>
      </c>
      <c r="C43" s="342"/>
      <c r="D43" s="378">
        <f>(C43-B43)/B43</f>
        <v>-1</v>
      </c>
    </row>
    <row r="44" spans="1:4" s="373" customFormat="1" ht="20.100000000000001" customHeight="1">
      <c r="A44" s="343" t="s">
        <v>1323</v>
      </c>
      <c r="B44" s="342"/>
      <c r="C44" s="342"/>
      <c r="D44" s="378"/>
    </row>
    <row r="45" spans="1:4" s="373" customFormat="1" ht="20.100000000000001" customHeight="1">
      <c r="A45" s="343" t="s">
        <v>1743</v>
      </c>
      <c r="B45" s="342"/>
      <c r="C45" s="342"/>
      <c r="D45" s="378"/>
    </row>
    <row r="46" spans="1:4" s="373" customFormat="1" ht="20.100000000000001" customHeight="1">
      <c r="A46" s="343" t="s">
        <v>1745</v>
      </c>
      <c r="B46" s="342"/>
      <c r="C46" s="342"/>
      <c r="D46" s="378"/>
    </row>
    <row r="47" spans="1:4" s="373" customFormat="1" ht="20.100000000000001" customHeight="1">
      <c r="A47" s="343"/>
      <c r="B47" s="342"/>
      <c r="C47" s="342"/>
      <c r="D47" s="378"/>
    </row>
    <row r="48" spans="1:4" s="373" customFormat="1" ht="20.100000000000001" customHeight="1">
      <c r="A48" s="365" t="s">
        <v>1334</v>
      </c>
      <c r="B48" s="380">
        <f>B24+B25</f>
        <v>12291878.5</v>
      </c>
      <c r="C48" s="380">
        <f>C24+C25</f>
        <v>10299557.907619998</v>
      </c>
      <c r="D48" s="381">
        <f>(C48-B48)/B48</f>
        <v>-0.1620843056966437</v>
      </c>
    </row>
    <row r="49" s="373" customFormat="1" ht="20.100000000000001" customHeight="1"/>
    <row r="50" s="373" customFormat="1" ht="20.100000000000001" customHeight="1"/>
    <row r="51" s="373" customFormat="1" ht="20.100000000000001" customHeight="1"/>
    <row r="52" s="373" customFormat="1" ht="20.100000000000001" customHeight="1"/>
    <row r="53" s="373" customFormat="1" ht="20.100000000000001" customHeight="1"/>
    <row r="54" s="373" customFormat="1" ht="20.100000000000001" customHeight="1"/>
    <row r="55" s="373" customFormat="1" ht="20.100000000000001" customHeight="1"/>
    <row r="56" s="373" customFormat="1" ht="20.100000000000001" customHeight="1"/>
    <row r="57" s="373" customFormat="1" ht="20.100000000000001" customHeight="1"/>
    <row r="58" s="373" customFormat="1" ht="20.100000000000001" hidden="1" customHeight="1"/>
    <row r="59" s="373" customFormat="1" ht="20.100000000000001" hidden="1" customHeight="1"/>
  </sheetData>
  <mergeCells count="2">
    <mergeCell ref="A1:D1"/>
    <mergeCell ref="A2:D2"/>
  </mergeCells>
  <phoneticPr fontId="17" type="noConversion"/>
  <pageMargins left="0.75" right="0.75" top="1" bottom="1" header="0.5" footer="0.5"/>
  <legacyDrawing r:id="rId1"/>
</worksheet>
</file>

<file path=xl/worksheets/sheet19.xml><?xml version="1.0" encoding="utf-8"?>
<worksheet xmlns="http://schemas.openxmlformats.org/spreadsheetml/2006/main" xmlns:r="http://schemas.openxmlformats.org/officeDocument/2006/relationships">
  <dimension ref="A1:IR67"/>
  <sheetViews>
    <sheetView topLeftCell="A46" zoomScaleSheetLayoutView="100" workbookViewId="0">
      <selection activeCell="K25" sqref="K25"/>
    </sheetView>
  </sheetViews>
  <sheetFormatPr defaultRowHeight="14.25"/>
  <cols>
    <col min="1" max="1" width="61.5" style="373" customWidth="1"/>
    <col min="2" max="3" width="16" style="373" customWidth="1"/>
    <col min="4" max="4" width="9.625" style="373" customWidth="1"/>
    <col min="5" max="7" width="9" style="373" customWidth="1"/>
    <col min="8" max="8" width="13" style="373" customWidth="1"/>
    <col min="9" max="9" width="11.625" style="373" customWidth="1"/>
    <col min="10" max="252" width="9" style="373"/>
  </cols>
  <sheetData>
    <row r="1" spans="1:9" s="373" customFormat="1">
      <c r="A1" s="334" t="s">
        <v>1750</v>
      </c>
      <c r="D1" s="375" t="s">
        <v>1354</v>
      </c>
    </row>
    <row r="2" spans="1:9" s="373" customFormat="1" ht="18" customHeight="1">
      <c r="A2" s="670" t="s">
        <v>1657</v>
      </c>
      <c r="B2" s="670"/>
      <c r="C2" s="670"/>
      <c r="D2" s="670"/>
    </row>
    <row r="3" spans="1:9" s="373" customFormat="1" ht="18" customHeight="1">
      <c r="C3" s="684" t="s">
        <v>40</v>
      </c>
      <c r="D3" s="684"/>
    </row>
    <row r="4" spans="1:9" s="373" customFormat="1" ht="36.75" customHeight="1">
      <c r="A4" s="376" t="s">
        <v>41</v>
      </c>
      <c r="B4" s="377" t="s">
        <v>1660</v>
      </c>
      <c r="C4" s="376" t="s">
        <v>1661</v>
      </c>
      <c r="D4" s="377" t="s">
        <v>44</v>
      </c>
    </row>
    <row r="5" spans="1:9" s="373" customFormat="1" ht="20.100000000000001" customHeight="1">
      <c r="A5" s="343" t="s">
        <v>1663</v>
      </c>
      <c r="B5" s="342">
        <f>B6</f>
        <v>3500</v>
      </c>
      <c r="C5" s="342">
        <f>C6</f>
        <v>458</v>
      </c>
      <c r="D5" s="378">
        <f t="shared" ref="D5:D11" si="0">(C5-B5)/B5</f>
        <v>-0.86914285714285711</v>
      </c>
    </row>
    <row r="6" spans="1:9" s="373" customFormat="1" ht="20.100000000000001" customHeight="1">
      <c r="A6" s="343" t="s">
        <v>1665</v>
      </c>
      <c r="B6" s="342">
        <v>3500</v>
      </c>
      <c r="C6" s="342">
        <f>83+375</f>
        <v>458</v>
      </c>
      <c r="D6" s="378">
        <f t="shared" si="0"/>
        <v>-0.86914285714285711</v>
      </c>
    </row>
    <row r="7" spans="1:9" s="373" customFormat="1" ht="20.100000000000001" customHeight="1">
      <c r="A7" s="343" t="s">
        <v>1667</v>
      </c>
      <c r="B7" s="342"/>
      <c r="C7" s="342"/>
      <c r="D7" s="378"/>
    </row>
    <row r="8" spans="1:9" s="373" customFormat="1" ht="20.100000000000001" customHeight="1">
      <c r="A8" s="343" t="s">
        <v>1669</v>
      </c>
      <c r="B8" s="342"/>
      <c r="C8" s="342"/>
      <c r="D8" s="378"/>
    </row>
    <row r="9" spans="1:9" s="373" customFormat="1" ht="20.100000000000001" customHeight="1">
      <c r="A9" s="343" t="s">
        <v>1671</v>
      </c>
      <c r="B9" s="342">
        <f>SUM(B10:B16)</f>
        <v>3095096</v>
      </c>
      <c r="C9" s="342">
        <f>SUM(C10:C16)</f>
        <v>2912461</v>
      </c>
      <c r="D9" s="378">
        <f t="shared" si="0"/>
        <v>-5.9007862760961212E-2</v>
      </c>
    </row>
    <row r="10" spans="1:9" s="373" customFormat="1" ht="20.100000000000001" customHeight="1">
      <c r="A10" s="343" t="s">
        <v>1673</v>
      </c>
      <c r="B10" s="342">
        <v>2945331</v>
      </c>
      <c r="C10" s="342">
        <v>2680653</v>
      </c>
      <c r="D10" s="378">
        <f t="shared" si="0"/>
        <v>-8.9863584092925386E-2</v>
      </c>
    </row>
    <row r="11" spans="1:9" s="373" customFormat="1" ht="20.100000000000001" customHeight="1">
      <c r="A11" s="343" t="s">
        <v>1675</v>
      </c>
      <c r="B11" s="342">
        <v>7596</v>
      </c>
      <c r="C11" s="342">
        <v>6808</v>
      </c>
      <c r="D11" s="378">
        <f t="shared" si="0"/>
        <v>-0.10373880989994734</v>
      </c>
    </row>
    <row r="12" spans="1:9" s="373" customFormat="1" ht="20.100000000000001" customHeight="1">
      <c r="A12" s="343" t="s">
        <v>1677</v>
      </c>
      <c r="B12" s="342"/>
      <c r="C12" s="342"/>
      <c r="D12" s="378"/>
    </row>
    <row r="13" spans="1:9" s="373" customFormat="1" ht="20.100000000000001" customHeight="1">
      <c r="A13" s="343" t="s">
        <v>1679</v>
      </c>
      <c r="B13" s="342"/>
      <c r="C13" s="342"/>
      <c r="D13" s="378"/>
    </row>
    <row r="14" spans="1:9" s="373" customFormat="1" ht="20.100000000000001" customHeight="1">
      <c r="A14" s="343" t="s">
        <v>1681</v>
      </c>
      <c r="B14" s="342">
        <v>142169</v>
      </c>
      <c r="C14" s="342">
        <v>130000</v>
      </c>
      <c r="D14" s="378">
        <f>(C14-B14)/B14</f>
        <v>-8.5595312620894856E-2</v>
      </c>
      <c r="I14" s="384"/>
    </row>
    <row r="15" spans="1:9" s="373" customFormat="1" ht="20.100000000000001" customHeight="1">
      <c r="A15" s="343" t="s">
        <v>1683</v>
      </c>
      <c r="B15" s="342"/>
      <c r="C15" s="342">
        <v>45000</v>
      </c>
      <c r="D15" s="378"/>
    </row>
    <row r="16" spans="1:9" s="373" customFormat="1" ht="20.100000000000001" customHeight="1">
      <c r="A16" s="343" t="s">
        <v>1685</v>
      </c>
      <c r="B16" s="342"/>
      <c r="C16" s="342">
        <v>50000</v>
      </c>
      <c r="D16" s="378"/>
    </row>
    <row r="17" spans="1:4" s="373" customFormat="1" ht="20.100000000000001" customHeight="1">
      <c r="A17" s="343" t="s">
        <v>1687</v>
      </c>
      <c r="B17" s="342"/>
      <c r="C17" s="342"/>
      <c r="D17" s="378"/>
    </row>
    <row r="18" spans="1:4" s="373" customFormat="1" ht="20.100000000000001" customHeight="1">
      <c r="A18" s="343" t="s">
        <v>1689</v>
      </c>
      <c r="B18" s="342">
        <f>SUM(B19:B24)</f>
        <v>61439.55</v>
      </c>
      <c r="C18" s="342">
        <f>SUM(C19:C24)</f>
        <v>106269.55</v>
      </c>
      <c r="D18" s="378">
        <f>(C18-B18)/B18</f>
        <v>0.72966029210825922</v>
      </c>
    </row>
    <row r="19" spans="1:4" s="373" customFormat="1" ht="20.100000000000001" customHeight="1">
      <c r="A19" s="343" t="s">
        <v>1691</v>
      </c>
      <c r="B19" s="379"/>
      <c r="C19" s="379"/>
      <c r="D19" s="378"/>
    </row>
    <row r="20" spans="1:4" s="373" customFormat="1" ht="20.100000000000001" customHeight="1">
      <c r="A20" s="343" t="s">
        <v>1693</v>
      </c>
      <c r="B20" s="379"/>
      <c r="C20" s="379"/>
      <c r="D20" s="378"/>
    </row>
    <row r="21" spans="1:4" s="373" customFormat="1" ht="20.100000000000001" customHeight="1">
      <c r="A21" s="343" t="s">
        <v>1695</v>
      </c>
      <c r="B21" s="379">
        <f>3220+1351.55</f>
        <v>4571.55</v>
      </c>
      <c r="C21" s="379">
        <f>2971+16430.55+30000</f>
        <v>49401.55</v>
      </c>
      <c r="D21" s="378">
        <f t="shared" ref="D21:D38" si="1">(C21-B21)/B21</f>
        <v>9.8063020201025903</v>
      </c>
    </row>
    <row r="22" spans="1:4" s="373" customFormat="1" ht="20.100000000000001" customHeight="1">
      <c r="A22" s="343" t="s">
        <v>1697</v>
      </c>
      <c r="B22" s="379"/>
      <c r="C22" s="379"/>
      <c r="D22" s="378"/>
    </row>
    <row r="23" spans="1:4" s="373" customFormat="1" ht="20.100000000000001" customHeight="1">
      <c r="A23" s="343" t="s">
        <v>1698</v>
      </c>
      <c r="B23" s="379"/>
      <c r="C23" s="379"/>
      <c r="D23" s="378"/>
    </row>
    <row r="24" spans="1:4" s="373" customFormat="1" ht="20.100000000000001" customHeight="1">
      <c r="A24" s="343" t="s">
        <v>1699</v>
      </c>
      <c r="B24" s="379">
        <v>56868</v>
      </c>
      <c r="C24" s="379">
        <v>56868</v>
      </c>
      <c r="D24" s="378">
        <f t="shared" si="1"/>
        <v>0</v>
      </c>
    </row>
    <row r="25" spans="1:4" s="373" customFormat="1" ht="20.100000000000001" customHeight="1">
      <c r="A25" s="343" t="s">
        <v>1700</v>
      </c>
      <c r="B25" s="379"/>
      <c r="C25" s="379"/>
      <c r="D25" s="378"/>
    </row>
    <row r="26" spans="1:4" s="373" customFormat="1" ht="20.100000000000001" customHeight="1">
      <c r="A26" s="343" t="s">
        <v>1701</v>
      </c>
      <c r="B26" s="379">
        <f>SUM(B27:B29)</f>
        <v>141643</v>
      </c>
      <c r="C26" s="379">
        <f>SUM(C27:C29)</f>
        <v>493891.4</v>
      </c>
      <c r="D26" s="378">
        <f t="shared" si="1"/>
        <v>2.4868747484873945</v>
      </c>
    </row>
    <row r="27" spans="1:4" s="373" customFormat="1" ht="20.100000000000001" customHeight="1">
      <c r="A27" s="343" t="s">
        <v>1702</v>
      </c>
      <c r="B27" s="379">
        <v>84000</v>
      </c>
      <c r="C27" s="379">
        <f>525000-50000-45000</f>
        <v>430000</v>
      </c>
      <c r="D27" s="378">
        <f t="shared" si="1"/>
        <v>4.1190476190476186</v>
      </c>
    </row>
    <row r="28" spans="1:4" s="373" customFormat="1" ht="20.100000000000001" customHeight="1">
      <c r="A28" s="343" t="s">
        <v>1703</v>
      </c>
      <c r="B28" s="379">
        <f>13180+4293</f>
        <v>17473</v>
      </c>
      <c r="C28" s="379">
        <f>13953+6876</f>
        <v>20829</v>
      </c>
      <c r="D28" s="378">
        <f t="shared" si="1"/>
        <v>0.19206776168946374</v>
      </c>
    </row>
    <row r="29" spans="1:4" s="373" customFormat="1" ht="20.100000000000001" customHeight="1">
      <c r="A29" s="343" t="s">
        <v>1704</v>
      </c>
      <c r="B29" s="379">
        <f>22025+18145</f>
        <v>40170</v>
      </c>
      <c r="C29" s="379">
        <f>21699.4+21363</f>
        <v>43062.400000000001</v>
      </c>
      <c r="D29" s="378">
        <f t="shared" si="1"/>
        <v>7.2003983071944277E-2</v>
      </c>
    </row>
    <row r="30" spans="1:4" s="373" customFormat="1" ht="20.100000000000001" customHeight="1">
      <c r="A30" s="343" t="s">
        <v>1705</v>
      </c>
      <c r="B30" s="379">
        <v>7640</v>
      </c>
      <c r="C30" s="342">
        <v>11152.957619999999</v>
      </c>
      <c r="D30" s="378">
        <f t="shared" si="1"/>
        <v>0.45981120680628262</v>
      </c>
    </row>
    <row r="31" spans="1:4" s="373" customFormat="1" ht="20.100000000000001" customHeight="1">
      <c r="A31" s="343" t="s">
        <v>1706</v>
      </c>
      <c r="B31" s="379">
        <v>2000</v>
      </c>
      <c r="C31" s="379">
        <v>1000</v>
      </c>
      <c r="D31" s="378">
        <f t="shared" si="1"/>
        <v>-0.5</v>
      </c>
    </row>
    <row r="32" spans="1:4" s="373" customFormat="1" ht="20.100000000000001" customHeight="1">
      <c r="A32" s="365" t="s">
        <v>1236</v>
      </c>
      <c r="B32" s="380">
        <f>B5+B7+B8+B9+B17+B18+B25+B26+B30+B31</f>
        <v>3311318.55</v>
      </c>
      <c r="C32" s="380">
        <f>C5+C7+C8+C9+C17+C18+C25+C26+C30+C31</f>
        <v>3525232.9076199997</v>
      </c>
      <c r="D32" s="381">
        <f t="shared" si="1"/>
        <v>6.4600960128103624E-2</v>
      </c>
    </row>
    <row r="33" spans="1:4" s="374" customFormat="1" ht="20.100000000000001" customHeight="1">
      <c r="A33" s="372" t="s">
        <v>1244</v>
      </c>
      <c r="B33" s="380">
        <f>B34+B40+B46+B54+B55</f>
        <v>8980559.9499999993</v>
      </c>
      <c r="C33" s="380">
        <f>C34+C40+C46+C54+C55</f>
        <v>6774325</v>
      </c>
      <c r="D33" s="381">
        <f t="shared" si="1"/>
        <v>-0.24566786061040652</v>
      </c>
    </row>
    <row r="34" spans="1:4" s="373" customFormat="1" ht="20.100000000000001" customHeight="1">
      <c r="A34" s="343" t="s">
        <v>1708</v>
      </c>
      <c r="B34" s="342">
        <f>B35+B39</f>
        <v>4635913.5</v>
      </c>
      <c r="C34" s="342">
        <f>C35+C39</f>
        <v>4040689.1</v>
      </c>
      <c r="D34" s="378">
        <f t="shared" si="1"/>
        <v>-0.12839419889952647</v>
      </c>
    </row>
    <row r="35" spans="1:4" s="373" customFormat="1" ht="20.100000000000001" customHeight="1">
      <c r="A35" s="343" t="s">
        <v>1710</v>
      </c>
      <c r="B35" s="342">
        <f>SUM(B36:B38)</f>
        <v>4635913.5</v>
      </c>
      <c r="C35" s="342">
        <f>SUM(C36:C38)</f>
        <v>4040689.1</v>
      </c>
      <c r="D35" s="378">
        <f t="shared" si="1"/>
        <v>-0.12839419889952647</v>
      </c>
    </row>
    <row r="36" spans="1:4" s="373" customFormat="1" ht="20.100000000000001" customHeight="1">
      <c r="A36" s="343" t="s">
        <v>1712</v>
      </c>
      <c r="B36" s="342">
        <v>34981.5</v>
      </c>
      <c r="C36" s="342">
        <v>32549.1</v>
      </c>
      <c r="D36" s="378">
        <f t="shared" si="1"/>
        <v>-6.9533896488143773E-2</v>
      </c>
    </row>
    <row r="37" spans="1:4" s="373" customFormat="1" ht="20.100000000000001" customHeight="1">
      <c r="A37" s="343" t="s">
        <v>1714</v>
      </c>
      <c r="B37" s="342">
        <v>240</v>
      </c>
      <c r="C37" s="342"/>
      <c r="D37" s="378">
        <f t="shared" si="1"/>
        <v>-1</v>
      </c>
    </row>
    <row r="38" spans="1:4" s="373" customFormat="1" ht="18" customHeight="1">
      <c r="A38" s="343" t="s">
        <v>1716</v>
      </c>
      <c r="B38" s="342">
        <v>4600692</v>
      </c>
      <c r="C38" s="342">
        <v>4008140</v>
      </c>
      <c r="D38" s="378">
        <f t="shared" si="1"/>
        <v>-0.12879627673402175</v>
      </c>
    </row>
    <row r="39" spans="1:4" s="373" customFormat="1" ht="20.100000000000001" customHeight="1">
      <c r="A39" s="343" t="s">
        <v>1718</v>
      </c>
      <c r="B39" s="342"/>
      <c r="C39" s="342"/>
      <c r="D39" s="378"/>
    </row>
    <row r="40" spans="1:4" s="373" customFormat="1" ht="20.100000000000001" customHeight="1">
      <c r="A40" s="343" t="s">
        <v>1322</v>
      </c>
      <c r="B40" s="342">
        <f>SUM(B41:B45)</f>
        <v>2737273</v>
      </c>
      <c r="C40" s="342">
        <f>SUM(C41:C45)</f>
        <v>1894444.35</v>
      </c>
      <c r="D40" s="378">
        <f t="shared" ref="D40:D53" si="2">(C40-B40)/B40</f>
        <v>-0.30790814434658142</v>
      </c>
    </row>
    <row r="41" spans="1:4" s="373" customFormat="1" ht="20.100000000000001" customHeight="1">
      <c r="A41" s="343" t="s">
        <v>1721</v>
      </c>
      <c r="B41" s="342">
        <v>11122</v>
      </c>
      <c r="C41" s="342">
        <v>2273.35</v>
      </c>
      <c r="D41" s="378">
        <f t="shared" si="2"/>
        <v>-0.7955988131631001</v>
      </c>
    </row>
    <row r="42" spans="1:4" s="373" customFormat="1" ht="20.100000000000001" customHeight="1">
      <c r="A42" s="343" t="s">
        <v>1722</v>
      </c>
      <c r="B42" s="342">
        <v>15002</v>
      </c>
      <c r="C42" s="342"/>
      <c r="D42" s="378">
        <f t="shared" si="2"/>
        <v>-1</v>
      </c>
    </row>
    <row r="43" spans="1:4" s="373" customFormat="1" ht="20.100000000000001" customHeight="1">
      <c r="A43" s="343" t="s">
        <v>1724</v>
      </c>
      <c r="B43" s="342">
        <v>7377</v>
      </c>
      <c r="C43" s="342">
        <v>3171</v>
      </c>
      <c r="D43" s="378">
        <f t="shared" si="2"/>
        <v>-0.5701504676697845</v>
      </c>
    </row>
    <row r="44" spans="1:4" s="373" customFormat="1" ht="20.100000000000001" customHeight="1">
      <c r="A44" s="343" t="s">
        <v>1726</v>
      </c>
      <c r="B44" s="342">
        <v>2601900</v>
      </c>
      <c r="C44" s="342">
        <v>1889000</v>
      </c>
      <c r="D44" s="378">
        <f t="shared" si="2"/>
        <v>-0.27399208270878972</v>
      </c>
    </row>
    <row r="45" spans="1:4" s="373" customFormat="1" ht="20.100000000000001" customHeight="1">
      <c r="A45" s="343" t="s">
        <v>1728</v>
      </c>
      <c r="B45" s="342">
        <f>95377+6495</f>
        <v>101872</v>
      </c>
      <c r="C45" s="382"/>
      <c r="D45" s="378">
        <f t="shared" si="2"/>
        <v>-1</v>
      </c>
    </row>
    <row r="46" spans="1:4" s="373" customFormat="1" ht="20.100000000000001" customHeight="1">
      <c r="A46" s="343" t="s">
        <v>1324</v>
      </c>
      <c r="B46" s="342">
        <f>SUM(B47:B53)</f>
        <v>1297373.45</v>
      </c>
      <c r="C46" s="342">
        <f>SUM(C47:C53)</f>
        <v>104191.55</v>
      </c>
      <c r="D46" s="378">
        <f t="shared" si="2"/>
        <v>-0.919690394465834</v>
      </c>
    </row>
    <row r="47" spans="1:4" s="373" customFormat="1" ht="20.100000000000001" customHeight="1">
      <c r="A47" s="343" t="s">
        <v>1731</v>
      </c>
      <c r="B47" s="342">
        <v>9973.4500000000007</v>
      </c>
      <c r="C47" s="342">
        <v>98.55</v>
      </c>
      <c r="D47" s="378">
        <f t="shared" si="2"/>
        <v>-0.99011876532192977</v>
      </c>
    </row>
    <row r="48" spans="1:4" s="373" customFormat="1" ht="20.100000000000001" customHeight="1">
      <c r="A48" s="343" t="s">
        <v>1733</v>
      </c>
      <c r="B48" s="342">
        <v>14110</v>
      </c>
      <c r="C48" s="342">
        <v>19341</v>
      </c>
      <c r="D48" s="378">
        <f t="shared" si="2"/>
        <v>0.37072997873848335</v>
      </c>
    </row>
    <row r="49" spans="1:10" s="373" customFormat="1" ht="20.100000000000001" customHeight="1">
      <c r="A49" s="343" t="s">
        <v>1735</v>
      </c>
      <c r="B49" s="342">
        <v>2005</v>
      </c>
      <c r="C49" s="342"/>
      <c r="D49" s="378">
        <f t="shared" si="2"/>
        <v>-1</v>
      </c>
    </row>
    <row r="50" spans="1:10" s="373" customFormat="1" ht="20.100000000000001" customHeight="1">
      <c r="A50" s="343" t="s">
        <v>1737</v>
      </c>
      <c r="B50" s="342">
        <v>338</v>
      </c>
      <c r="C50" s="342"/>
      <c r="D50" s="378">
        <f t="shared" si="2"/>
        <v>-1</v>
      </c>
    </row>
    <row r="51" spans="1:10" s="373" customFormat="1" ht="20.100000000000001" customHeight="1">
      <c r="A51" s="343" t="s">
        <v>1739</v>
      </c>
      <c r="B51" s="342">
        <v>6502</v>
      </c>
      <c r="C51" s="342">
        <v>3492</v>
      </c>
      <c r="D51" s="378">
        <f t="shared" si="2"/>
        <v>-0.4629344816979391</v>
      </c>
    </row>
    <row r="52" spans="1:10" s="373" customFormat="1" ht="20.100000000000001" customHeight="1">
      <c r="A52" s="343" t="s">
        <v>1742</v>
      </c>
      <c r="B52" s="342">
        <f>1264362</f>
        <v>1264362</v>
      </c>
      <c r="C52" s="342">
        <f>79260+2000</f>
        <v>81260</v>
      </c>
      <c r="D52" s="378">
        <f t="shared" si="2"/>
        <v>-0.93573043163271274</v>
      </c>
      <c r="H52" s="383"/>
      <c r="I52" s="384"/>
    </row>
    <row r="53" spans="1:10" s="373" customFormat="1" ht="20.100000000000001" customHeight="1">
      <c r="A53" s="343" t="s">
        <v>1744</v>
      </c>
      <c r="B53" s="342">
        <v>83</v>
      </c>
      <c r="C53" s="382"/>
      <c r="D53" s="378">
        <f t="shared" si="2"/>
        <v>-1</v>
      </c>
      <c r="H53" s="383"/>
    </row>
    <row r="54" spans="1:10" s="373" customFormat="1" ht="20.100000000000001" customHeight="1">
      <c r="A54" s="343" t="s">
        <v>1746</v>
      </c>
      <c r="B54" s="342"/>
      <c r="C54" s="342"/>
      <c r="D54" s="378"/>
    </row>
    <row r="55" spans="1:10" s="373" customFormat="1" ht="20.100000000000001" customHeight="1">
      <c r="A55" s="343" t="s">
        <v>1747</v>
      </c>
      <c r="B55" s="342">
        <v>310000</v>
      </c>
      <c r="C55" s="342">
        <v>735000</v>
      </c>
      <c r="D55" s="378">
        <f>(C55-B55)/B55</f>
        <v>1.3709677419354838</v>
      </c>
      <c r="J55" s="385" t="s">
        <v>1354</v>
      </c>
    </row>
    <row r="56" spans="1:10" s="373" customFormat="1" ht="20.100000000000001" customHeight="1">
      <c r="A56" s="365" t="s">
        <v>1335</v>
      </c>
      <c r="B56" s="380">
        <f>B32+B33</f>
        <v>12291878.5</v>
      </c>
      <c r="C56" s="380">
        <f>C32+C33</f>
        <v>10299557.90762</v>
      </c>
      <c r="D56" s="381">
        <f>(C56-B56)/B56</f>
        <v>-0.16208430569664353</v>
      </c>
    </row>
    <row r="57" spans="1:10" s="373" customFormat="1" ht="20.100000000000001" customHeight="1">
      <c r="C57" s="384"/>
    </row>
    <row r="58" spans="1:10" s="373" customFormat="1" ht="20.100000000000001" customHeight="1">
      <c r="B58" s="384"/>
      <c r="C58" s="384"/>
    </row>
    <row r="59" spans="1:10" s="373" customFormat="1" ht="20.100000000000001" customHeight="1"/>
    <row r="60" spans="1:10" s="373" customFormat="1" ht="20.100000000000001" customHeight="1">
      <c r="I60" s="386"/>
    </row>
    <row r="61" spans="1:10" s="373" customFormat="1" ht="20.100000000000001" customHeight="1"/>
    <row r="62" spans="1:10" s="373" customFormat="1" ht="20.100000000000001" customHeight="1"/>
    <row r="63" spans="1:10" s="373" customFormat="1" ht="20.100000000000001" customHeight="1"/>
    <row r="64" spans="1:10" s="373" customFormat="1" ht="20.100000000000001" customHeight="1"/>
    <row r="65" s="373" customFormat="1" ht="20.100000000000001" customHeight="1"/>
    <row r="66" s="373" customFormat="1" ht="20.100000000000001" hidden="1" customHeight="1"/>
    <row r="67" s="373" customFormat="1" ht="20.100000000000001" hidden="1" customHeight="1"/>
  </sheetData>
  <mergeCells count="2">
    <mergeCell ref="A2:D2"/>
    <mergeCell ref="C3:D3"/>
  </mergeCells>
  <phoneticPr fontId="17" type="noConversion"/>
  <pageMargins left="0.75" right="0.75" top="1" bottom="1" header="0.5" footer="0.5"/>
  <legacyDrawing r:id="rId1"/>
</worksheet>
</file>

<file path=xl/worksheets/sheet2.xml><?xml version="1.0" encoding="utf-8"?>
<worksheet xmlns="http://schemas.openxmlformats.org/spreadsheetml/2006/main" xmlns:r="http://schemas.openxmlformats.org/officeDocument/2006/relationships">
  <dimension ref="A19"/>
  <sheetViews>
    <sheetView workbookViewId="0">
      <selection activeCell="A19" sqref="A19"/>
    </sheetView>
  </sheetViews>
  <sheetFormatPr defaultRowHeight="14.25"/>
  <cols>
    <col min="1" max="16384" width="9" style="290"/>
  </cols>
  <sheetData>
    <row r="19" spans="1:1" ht="35.25">
      <c r="A19" s="605" t="s">
        <v>2384</v>
      </c>
    </row>
  </sheetData>
  <phoneticPr fontId="17" type="noConversion"/>
  <pageMargins left="0.7" right="0.7" top="0.75" bottom="0.75" header="0.3" footer="0.3"/>
</worksheet>
</file>

<file path=xl/worksheets/sheet20.xml><?xml version="1.0" encoding="utf-8"?>
<worksheet xmlns="http://schemas.openxmlformats.org/spreadsheetml/2006/main" xmlns:r="http://schemas.openxmlformats.org/officeDocument/2006/relationships">
  <sheetPr>
    <pageSetUpPr fitToPage="1"/>
  </sheetPr>
  <dimension ref="A1:E238"/>
  <sheetViews>
    <sheetView topLeftCell="A157" workbookViewId="0"/>
  </sheetViews>
  <sheetFormatPr defaultRowHeight="14.25"/>
  <cols>
    <col min="1" max="1" width="48.375" style="368" customWidth="1"/>
    <col min="2" max="2" width="13.75" style="368" customWidth="1"/>
    <col min="3" max="3" width="61.375" style="368" customWidth="1"/>
    <col min="4" max="4" width="15.625" style="368" customWidth="1"/>
    <col min="5" max="16384" width="9" style="368"/>
  </cols>
  <sheetData>
    <row r="1" spans="1:5">
      <c r="A1" s="334" t="s">
        <v>1751</v>
      </c>
      <c r="B1" s="334"/>
      <c r="C1" s="334"/>
      <c r="D1" s="334"/>
      <c r="E1" s="334"/>
    </row>
    <row r="2" spans="1:5" ht="18" customHeight="1">
      <c r="A2" s="662" t="s">
        <v>1752</v>
      </c>
      <c r="B2" s="662"/>
      <c r="C2" s="662"/>
      <c r="D2" s="662"/>
    </row>
    <row r="3" spans="1:5" ht="14.25" customHeight="1">
      <c r="A3" s="369"/>
      <c r="D3" s="368" t="s">
        <v>40</v>
      </c>
    </row>
    <row r="4" spans="1:5" ht="31.5" customHeight="1">
      <c r="A4" s="688" t="s">
        <v>1658</v>
      </c>
      <c r="B4" s="689"/>
      <c r="C4" s="688" t="s">
        <v>1659</v>
      </c>
      <c r="D4" s="689"/>
    </row>
    <row r="5" spans="1:5" ht="19.5" customHeight="1">
      <c r="A5" s="370" t="s">
        <v>41</v>
      </c>
      <c r="B5" s="370" t="s">
        <v>1240</v>
      </c>
      <c r="C5" s="370" t="s">
        <v>41</v>
      </c>
      <c r="D5" s="370" t="s">
        <v>1240</v>
      </c>
    </row>
    <row r="6" spans="1:5" ht="20.100000000000001" customHeight="1">
      <c r="A6" s="343" t="s">
        <v>1662</v>
      </c>
      <c r="B6" s="342"/>
      <c r="C6" s="343" t="s">
        <v>1753</v>
      </c>
      <c r="D6" s="342">
        <f>83+375</f>
        <v>458</v>
      </c>
    </row>
    <row r="7" spans="1:5" ht="20.100000000000001" customHeight="1">
      <c r="A7" s="343" t="s">
        <v>1664</v>
      </c>
      <c r="B7" s="342"/>
      <c r="C7" s="343" t="s">
        <v>1665</v>
      </c>
      <c r="D7" s="342">
        <f>83+375</f>
        <v>458</v>
      </c>
    </row>
    <row r="8" spans="1:5" ht="20.100000000000001" customHeight="1">
      <c r="A8" s="343" t="s">
        <v>1666</v>
      </c>
      <c r="B8" s="342">
        <v>11800</v>
      </c>
      <c r="C8" s="343" t="s">
        <v>1754</v>
      </c>
      <c r="D8" s="342">
        <f>375+83</f>
        <v>458</v>
      </c>
    </row>
    <row r="9" spans="1:5" ht="20.100000000000001" customHeight="1">
      <c r="A9" s="343" t="s">
        <v>1668</v>
      </c>
      <c r="B9" s="342"/>
      <c r="C9" s="343" t="s">
        <v>1755</v>
      </c>
      <c r="D9" s="342"/>
    </row>
    <row r="10" spans="1:5" ht="20.100000000000001" customHeight="1">
      <c r="A10" s="343" t="s">
        <v>1670</v>
      </c>
      <c r="B10" s="342">
        <v>432326</v>
      </c>
      <c r="C10" s="343" t="s">
        <v>1756</v>
      </c>
      <c r="D10" s="342"/>
    </row>
    <row r="11" spans="1:5" ht="20.100000000000001" customHeight="1">
      <c r="A11" s="343" t="s">
        <v>1672</v>
      </c>
      <c r="B11" s="342">
        <v>1500</v>
      </c>
      <c r="C11" s="343" t="s">
        <v>1757</v>
      </c>
      <c r="D11" s="342"/>
    </row>
    <row r="12" spans="1:5" ht="20.100000000000001" customHeight="1">
      <c r="A12" s="343" t="s">
        <v>1674</v>
      </c>
      <c r="B12" s="342">
        <v>6967673</v>
      </c>
      <c r="C12" s="343" t="s">
        <v>1667</v>
      </c>
      <c r="D12" s="342"/>
    </row>
    <row r="13" spans="1:5" ht="20.100000000000001" customHeight="1">
      <c r="A13" s="343" t="s">
        <v>1758</v>
      </c>
      <c r="B13" s="342">
        <v>6471729</v>
      </c>
      <c r="C13" s="343" t="s">
        <v>1759</v>
      </c>
      <c r="D13" s="342"/>
    </row>
    <row r="14" spans="1:5" ht="20.100000000000001" customHeight="1">
      <c r="A14" s="343" t="s">
        <v>1760</v>
      </c>
      <c r="B14" s="342">
        <v>508833</v>
      </c>
      <c r="C14" s="343" t="s">
        <v>1761</v>
      </c>
      <c r="D14" s="342"/>
    </row>
    <row r="15" spans="1:5" ht="20.100000000000001" customHeight="1">
      <c r="A15" s="343" t="s">
        <v>1762</v>
      </c>
      <c r="B15" s="342"/>
      <c r="C15" s="343" t="s">
        <v>1763</v>
      </c>
      <c r="D15" s="342"/>
    </row>
    <row r="16" spans="1:5" ht="20.100000000000001" customHeight="1">
      <c r="A16" s="343" t="s">
        <v>1764</v>
      </c>
      <c r="B16" s="342">
        <v>-17010</v>
      </c>
      <c r="C16" s="343" t="s">
        <v>1765</v>
      </c>
      <c r="D16" s="342"/>
    </row>
    <row r="17" spans="1:4" ht="20.100000000000001" customHeight="1">
      <c r="A17" s="343" t="s">
        <v>1766</v>
      </c>
      <c r="B17" s="342">
        <v>4121</v>
      </c>
      <c r="C17" s="343" t="s">
        <v>1767</v>
      </c>
      <c r="D17" s="342"/>
    </row>
    <row r="18" spans="1:4" ht="20.100000000000001" customHeight="1">
      <c r="A18" s="343" t="s">
        <v>1676</v>
      </c>
      <c r="B18" s="342"/>
      <c r="C18" s="343" t="s">
        <v>1761</v>
      </c>
      <c r="D18" s="342"/>
    </row>
    <row r="19" spans="1:4" ht="20.100000000000001" customHeight="1">
      <c r="A19" s="343" t="s">
        <v>1678</v>
      </c>
      <c r="B19" s="342">
        <f>SUM(B20:B21)</f>
        <v>70596.5</v>
      </c>
      <c r="C19" s="343" t="s">
        <v>1763</v>
      </c>
      <c r="D19" s="342"/>
    </row>
    <row r="20" spans="1:4" ht="20.100000000000001" customHeight="1">
      <c r="A20" s="343" t="s">
        <v>1768</v>
      </c>
      <c r="B20" s="342">
        <v>52243.5</v>
      </c>
      <c r="C20" s="343" t="s">
        <v>1769</v>
      </c>
      <c r="D20" s="342"/>
    </row>
    <row r="21" spans="1:4" ht="20.100000000000001" customHeight="1">
      <c r="A21" s="343" t="s">
        <v>1770</v>
      </c>
      <c r="B21" s="342">
        <v>18353</v>
      </c>
      <c r="C21" s="343" t="s">
        <v>1669</v>
      </c>
      <c r="D21" s="342"/>
    </row>
    <row r="22" spans="1:4" ht="20.100000000000001" customHeight="1">
      <c r="A22" s="343" t="s">
        <v>1680</v>
      </c>
      <c r="B22" s="342"/>
      <c r="C22" s="343" t="s">
        <v>1771</v>
      </c>
      <c r="D22" s="342"/>
    </row>
    <row r="23" spans="1:4" ht="20.100000000000001" customHeight="1">
      <c r="A23" s="343" t="s">
        <v>1682</v>
      </c>
      <c r="B23" s="342"/>
      <c r="C23" s="343" t="s">
        <v>1772</v>
      </c>
      <c r="D23" s="342"/>
    </row>
    <row r="24" spans="1:4" ht="20.100000000000001" customHeight="1">
      <c r="A24" s="343" t="s">
        <v>1684</v>
      </c>
      <c r="B24" s="342"/>
      <c r="C24" s="343" t="s">
        <v>1773</v>
      </c>
      <c r="D24" s="342"/>
    </row>
    <row r="25" spans="1:4" ht="20.100000000000001" customHeight="1">
      <c r="A25" s="343" t="s">
        <v>1774</v>
      </c>
      <c r="B25" s="342"/>
      <c r="C25" s="343" t="s">
        <v>1775</v>
      </c>
      <c r="D25" s="342"/>
    </row>
    <row r="26" spans="1:4" ht="20.100000000000001" customHeight="1">
      <c r="A26" s="343" t="s">
        <v>1776</v>
      </c>
      <c r="B26" s="342"/>
      <c r="C26" s="343" t="s">
        <v>1777</v>
      </c>
      <c r="D26" s="342"/>
    </row>
    <row r="27" spans="1:4" ht="20.100000000000001" customHeight="1">
      <c r="A27" s="343" t="s">
        <v>1778</v>
      </c>
      <c r="B27" s="342"/>
      <c r="C27" s="343" t="s">
        <v>1779</v>
      </c>
      <c r="D27" s="342"/>
    </row>
    <row r="28" spans="1:4" ht="20.100000000000001" customHeight="1">
      <c r="A28" s="343" t="s">
        <v>1686</v>
      </c>
      <c r="B28" s="342"/>
      <c r="C28" s="343" t="s">
        <v>1671</v>
      </c>
      <c r="D28" s="342">
        <f>D29+D42+D53+D57+D55</f>
        <v>2912461</v>
      </c>
    </row>
    <row r="29" spans="1:4" ht="20.100000000000001" customHeight="1">
      <c r="A29" s="343" t="s">
        <v>1688</v>
      </c>
      <c r="B29" s="342">
        <v>130000</v>
      </c>
      <c r="C29" s="343" t="s">
        <v>1673</v>
      </c>
      <c r="D29" s="342">
        <v>2680653</v>
      </c>
    </row>
    <row r="30" spans="1:4" ht="20.100000000000001" customHeight="1">
      <c r="A30" s="343" t="s">
        <v>1690</v>
      </c>
      <c r="B30" s="342">
        <v>22355</v>
      </c>
      <c r="C30" s="343" t="s">
        <v>1780</v>
      </c>
      <c r="D30" s="342">
        <v>1446200</v>
      </c>
    </row>
    <row r="31" spans="1:4" ht="20.100000000000001" customHeight="1">
      <c r="A31" s="343" t="s">
        <v>1692</v>
      </c>
      <c r="B31" s="342"/>
      <c r="C31" s="343" t="s">
        <v>1781</v>
      </c>
      <c r="D31" s="342"/>
    </row>
    <row r="32" spans="1:4" ht="20.100000000000001" customHeight="1">
      <c r="A32" s="343" t="s">
        <v>1694</v>
      </c>
      <c r="B32" s="342">
        <f>11152.95762+1000</f>
        <v>12152.957619999999</v>
      </c>
      <c r="C32" s="343" t="s">
        <v>1782</v>
      </c>
      <c r="D32" s="342">
        <v>415568</v>
      </c>
    </row>
    <row r="33" spans="1:4" ht="20.100000000000001" customHeight="1">
      <c r="A33" s="343" t="s">
        <v>1696</v>
      </c>
      <c r="B33" s="348">
        <v>1260000</v>
      </c>
      <c r="C33" s="343" t="s">
        <v>1783</v>
      </c>
      <c r="D33" s="342"/>
    </row>
    <row r="34" spans="1:4" ht="20.100000000000001" customHeight="1">
      <c r="A34" s="343"/>
      <c r="B34" s="342"/>
      <c r="C34" s="343" t="s">
        <v>1784</v>
      </c>
      <c r="D34" s="342">
        <v>171953</v>
      </c>
    </row>
    <row r="35" spans="1:4" ht="20.100000000000001" customHeight="1">
      <c r="A35" s="343"/>
      <c r="B35" s="342"/>
      <c r="C35" s="343" t="s">
        <v>1785</v>
      </c>
      <c r="D35" s="342">
        <v>168071</v>
      </c>
    </row>
    <row r="36" spans="1:4" ht="20.100000000000001" customHeight="1">
      <c r="A36" s="343"/>
      <c r="B36" s="342"/>
      <c r="C36" s="343" t="s">
        <v>1786</v>
      </c>
      <c r="D36" s="342"/>
    </row>
    <row r="37" spans="1:4" ht="20.100000000000001" customHeight="1">
      <c r="A37" s="343"/>
      <c r="B37" s="342"/>
      <c r="C37" s="343" t="s">
        <v>1787</v>
      </c>
      <c r="D37" s="342"/>
    </row>
    <row r="38" spans="1:4" ht="20.100000000000001" customHeight="1">
      <c r="A38" s="343"/>
      <c r="B38" s="342"/>
      <c r="C38" s="343" t="s">
        <v>1788</v>
      </c>
      <c r="D38" s="342"/>
    </row>
    <row r="39" spans="1:4" s="367" customFormat="1" ht="19.5" customHeight="1">
      <c r="A39" s="343"/>
      <c r="B39" s="342"/>
      <c r="C39" s="343" t="s">
        <v>1789</v>
      </c>
      <c r="D39" s="342">
        <v>406770</v>
      </c>
    </row>
    <row r="40" spans="1:4" ht="20.100000000000001" customHeight="1">
      <c r="A40" s="343"/>
      <c r="B40" s="342"/>
      <c r="C40" s="343" t="s">
        <v>1790</v>
      </c>
      <c r="D40" s="342"/>
    </row>
    <row r="41" spans="1:4" ht="20.100000000000001" customHeight="1">
      <c r="A41" s="343"/>
      <c r="B41" s="342"/>
      <c r="C41" s="343" t="s">
        <v>1791</v>
      </c>
      <c r="D41" s="342">
        <v>72091</v>
      </c>
    </row>
    <row r="42" spans="1:4" ht="20.100000000000001" customHeight="1">
      <c r="A42" s="343"/>
      <c r="B42" s="342"/>
      <c r="C42" s="343" t="s">
        <v>1675</v>
      </c>
      <c r="D42" s="342">
        <v>6808</v>
      </c>
    </row>
    <row r="43" spans="1:4" ht="20.100000000000001" customHeight="1">
      <c r="A43" s="343"/>
      <c r="B43" s="342"/>
      <c r="C43" s="343" t="s">
        <v>1780</v>
      </c>
      <c r="D43" s="342"/>
    </row>
    <row r="44" spans="1:4" ht="20.100000000000001" customHeight="1">
      <c r="A44" s="343"/>
      <c r="B44" s="342"/>
      <c r="C44" s="343" t="s">
        <v>1781</v>
      </c>
      <c r="D44" s="342">
        <v>6808</v>
      </c>
    </row>
    <row r="45" spans="1:4" ht="20.100000000000001" customHeight="1">
      <c r="A45" s="343"/>
      <c r="B45" s="342"/>
      <c r="C45" s="343" t="s">
        <v>1792</v>
      </c>
      <c r="D45" s="342"/>
    </row>
    <row r="46" spans="1:4" ht="20.100000000000001" customHeight="1">
      <c r="A46" s="343"/>
      <c r="B46" s="342"/>
      <c r="C46" s="343" t="s">
        <v>1677</v>
      </c>
      <c r="D46" s="342"/>
    </row>
    <row r="47" spans="1:4" ht="20.100000000000001" customHeight="1">
      <c r="A47" s="343"/>
      <c r="B47" s="342"/>
      <c r="C47" s="343" t="s">
        <v>1679</v>
      </c>
      <c r="D47" s="342"/>
    </row>
    <row r="48" spans="1:4" ht="20.100000000000001" customHeight="1">
      <c r="A48" s="343"/>
      <c r="B48" s="342"/>
      <c r="C48" s="343" t="s">
        <v>1793</v>
      </c>
      <c r="D48" s="342"/>
    </row>
    <row r="49" spans="1:4" ht="20.100000000000001" customHeight="1">
      <c r="A49" s="343"/>
      <c r="B49" s="342"/>
      <c r="C49" s="343" t="s">
        <v>1794</v>
      </c>
      <c r="D49" s="342"/>
    </row>
    <row r="50" spans="1:4" ht="20.100000000000001" customHeight="1">
      <c r="A50" s="343"/>
      <c r="B50" s="342"/>
      <c r="C50" s="343" t="s">
        <v>1795</v>
      </c>
      <c r="D50" s="342"/>
    </row>
    <row r="51" spans="1:4" ht="20.100000000000001" customHeight="1">
      <c r="A51" s="343"/>
      <c r="B51" s="342"/>
      <c r="C51" s="343" t="s">
        <v>1796</v>
      </c>
      <c r="D51" s="342"/>
    </row>
    <row r="52" spans="1:4" ht="20.100000000000001" customHeight="1">
      <c r="A52" s="343"/>
      <c r="B52" s="342"/>
      <c r="C52" s="343" t="s">
        <v>1797</v>
      </c>
      <c r="D52" s="342"/>
    </row>
    <row r="53" spans="1:4" ht="20.100000000000001" customHeight="1">
      <c r="A53" s="343"/>
      <c r="B53" s="342"/>
      <c r="C53" s="371" t="s">
        <v>1681</v>
      </c>
      <c r="D53" s="348">
        <v>130000</v>
      </c>
    </row>
    <row r="54" spans="1:4" ht="20.100000000000001" customHeight="1">
      <c r="A54" s="343"/>
      <c r="B54" s="342"/>
      <c r="C54" s="371" t="s">
        <v>1798</v>
      </c>
      <c r="D54" s="348">
        <v>130000</v>
      </c>
    </row>
    <row r="55" spans="1:4" ht="20.100000000000001" customHeight="1">
      <c r="A55" s="343"/>
      <c r="B55" s="342"/>
      <c r="C55" s="371" t="s">
        <v>1683</v>
      </c>
      <c r="D55" s="348">
        <v>45000</v>
      </c>
    </row>
    <row r="56" spans="1:4" ht="20.100000000000001" customHeight="1">
      <c r="A56" s="343"/>
      <c r="B56" s="342"/>
      <c r="C56" s="371" t="s">
        <v>1798</v>
      </c>
      <c r="D56" s="348">
        <v>45000</v>
      </c>
    </row>
    <row r="57" spans="1:4" ht="20.100000000000001" customHeight="1">
      <c r="A57" s="343"/>
      <c r="B57" s="342"/>
      <c r="C57" s="371" t="s">
        <v>1685</v>
      </c>
      <c r="D57" s="348">
        <v>50000</v>
      </c>
    </row>
    <row r="58" spans="1:4" ht="20.100000000000001" customHeight="1">
      <c r="A58" s="343"/>
      <c r="B58" s="342"/>
      <c r="C58" s="371" t="s">
        <v>1799</v>
      </c>
      <c r="D58" s="348">
        <v>50000</v>
      </c>
    </row>
    <row r="59" spans="1:4" ht="20.100000000000001" customHeight="1">
      <c r="A59" s="343"/>
      <c r="B59" s="342"/>
      <c r="C59" s="343" t="s">
        <v>1687</v>
      </c>
      <c r="D59" s="342"/>
    </row>
    <row r="60" spans="1:4" ht="20.100000000000001" customHeight="1">
      <c r="A60" s="343"/>
      <c r="B60" s="342"/>
      <c r="C60" s="343" t="s">
        <v>1800</v>
      </c>
      <c r="D60" s="342"/>
    </row>
    <row r="61" spans="1:4" ht="20.100000000000001" customHeight="1">
      <c r="A61" s="343"/>
      <c r="B61" s="342"/>
      <c r="C61" s="343" t="s">
        <v>1763</v>
      </c>
      <c r="D61" s="342"/>
    </row>
    <row r="62" spans="1:4" ht="20.100000000000001" customHeight="1">
      <c r="A62" s="343"/>
      <c r="B62" s="342"/>
      <c r="C62" s="343" t="s">
        <v>1801</v>
      </c>
      <c r="D62" s="342"/>
    </row>
    <row r="63" spans="1:4" ht="20.100000000000001" customHeight="1">
      <c r="A63" s="343"/>
      <c r="B63" s="342"/>
      <c r="C63" s="343" t="s">
        <v>1802</v>
      </c>
      <c r="D63" s="342"/>
    </row>
    <row r="64" spans="1:4" ht="20.100000000000001" customHeight="1">
      <c r="A64" s="343"/>
      <c r="B64" s="342"/>
      <c r="C64" s="343" t="s">
        <v>1803</v>
      </c>
      <c r="D64" s="342"/>
    </row>
    <row r="65" spans="1:4" ht="20.100000000000001" customHeight="1">
      <c r="A65" s="343"/>
      <c r="B65" s="342"/>
      <c r="C65" s="343" t="s">
        <v>1804</v>
      </c>
      <c r="D65" s="342"/>
    </row>
    <row r="66" spans="1:4" ht="20.100000000000001" customHeight="1">
      <c r="A66" s="343"/>
      <c r="B66" s="342"/>
      <c r="C66" s="343" t="s">
        <v>1763</v>
      </c>
      <c r="D66" s="342"/>
    </row>
    <row r="67" spans="1:4" ht="20.100000000000001" customHeight="1">
      <c r="A67" s="343"/>
      <c r="B67" s="342"/>
      <c r="C67" s="343" t="s">
        <v>1801</v>
      </c>
      <c r="D67" s="342"/>
    </row>
    <row r="68" spans="1:4" ht="20.100000000000001" customHeight="1">
      <c r="A68" s="343"/>
      <c r="B68" s="342"/>
      <c r="C68" s="343" t="s">
        <v>1805</v>
      </c>
      <c r="D68" s="342"/>
    </row>
    <row r="69" spans="1:4" ht="20.100000000000001" customHeight="1">
      <c r="A69" s="343"/>
      <c r="B69" s="342"/>
      <c r="C69" s="343" t="s">
        <v>1806</v>
      </c>
      <c r="D69" s="342"/>
    </row>
    <row r="70" spans="1:4" ht="20.100000000000001" customHeight="1">
      <c r="A70" s="343"/>
      <c r="B70" s="342"/>
      <c r="C70" s="343" t="s">
        <v>1807</v>
      </c>
      <c r="D70" s="342"/>
    </row>
    <row r="71" spans="1:4" ht="20.100000000000001" customHeight="1">
      <c r="A71" s="343"/>
      <c r="B71" s="342"/>
      <c r="C71" s="343" t="s">
        <v>1808</v>
      </c>
      <c r="D71" s="342"/>
    </row>
    <row r="72" spans="1:4" ht="20.100000000000001" customHeight="1">
      <c r="A72" s="343"/>
      <c r="B72" s="342"/>
      <c r="C72" s="343" t="s">
        <v>1809</v>
      </c>
      <c r="D72" s="342"/>
    </row>
    <row r="73" spans="1:4" ht="20.100000000000001" customHeight="1">
      <c r="A73" s="343"/>
      <c r="B73" s="342"/>
      <c r="C73" s="343" t="s">
        <v>1810</v>
      </c>
      <c r="D73" s="342"/>
    </row>
    <row r="74" spans="1:4" ht="20.100000000000001" customHeight="1">
      <c r="A74" s="343"/>
      <c r="B74" s="342"/>
      <c r="C74" s="343" t="s">
        <v>1811</v>
      </c>
      <c r="D74" s="342"/>
    </row>
    <row r="75" spans="1:4" ht="20.100000000000001" customHeight="1">
      <c r="A75" s="343"/>
      <c r="B75" s="342"/>
      <c r="C75" s="343" t="s">
        <v>1689</v>
      </c>
      <c r="D75" s="342">
        <f>D76+D81+D86+D91+D100+D107</f>
        <v>106269.55</v>
      </c>
    </row>
    <row r="76" spans="1:4" ht="20.100000000000001" customHeight="1">
      <c r="A76" s="343"/>
      <c r="B76" s="342"/>
      <c r="C76" s="343" t="s">
        <v>1691</v>
      </c>
      <c r="D76" s="342"/>
    </row>
    <row r="77" spans="1:4" ht="20.100000000000001" customHeight="1">
      <c r="A77" s="343"/>
      <c r="B77" s="342"/>
      <c r="C77" s="343" t="s">
        <v>1812</v>
      </c>
      <c r="D77" s="342"/>
    </row>
    <row r="78" spans="1:4" ht="20.100000000000001" customHeight="1">
      <c r="A78" s="343"/>
      <c r="B78" s="342"/>
      <c r="C78" s="343" t="s">
        <v>1813</v>
      </c>
      <c r="D78" s="342"/>
    </row>
    <row r="79" spans="1:4" ht="20.100000000000001" customHeight="1">
      <c r="A79" s="343"/>
      <c r="B79" s="342"/>
      <c r="C79" s="343" t="s">
        <v>1814</v>
      </c>
      <c r="D79" s="342"/>
    </row>
    <row r="80" spans="1:4" ht="20.100000000000001" customHeight="1">
      <c r="A80" s="343"/>
      <c r="B80" s="342"/>
      <c r="C80" s="343" t="s">
        <v>1815</v>
      </c>
      <c r="D80" s="342"/>
    </row>
    <row r="81" spans="1:4" ht="20.100000000000001" customHeight="1">
      <c r="A81" s="343"/>
      <c r="B81" s="342"/>
      <c r="C81" s="343" t="s">
        <v>1693</v>
      </c>
      <c r="D81" s="342"/>
    </row>
    <row r="82" spans="1:4" ht="20.100000000000001" customHeight="1">
      <c r="A82" s="343"/>
      <c r="B82" s="342"/>
      <c r="C82" s="343" t="s">
        <v>1814</v>
      </c>
      <c r="D82" s="342"/>
    </row>
    <row r="83" spans="1:4" ht="20.100000000000001" customHeight="1">
      <c r="A83" s="343"/>
      <c r="B83" s="342"/>
      <c r="C83" s="343" t="s">
        <v>1816</v>
      </c>
      <c r="D83" s="342"/>
    </row>
    <row r="84" spans="1:4" ht="20.100000000000001" customHeight="1">
      <c r="A84" s="343"/>
      <c r="B84" s="342"/>
      <c r="C84" s="343" t="s">
        <v>1817</v>
      </c>
      <c r="D84" s="342"/>
    </row>
    <row r="85" spans="1:4" ht="20.100000000000001" customHeight="1">
      <c r="A85" s="343"/>
      <c r="B85" s="342"/>
      <c r="C85" s="343" t="s">
        <v>1818</v>
      </c>
      <c r="D85" s="342"/>
    </row>
    <row r="86" spans="1:4" ht="20.100000000000001" customHeight="1">
      <c r="A86" s="343"/>
      <c r="B86" s="342"/>
      <c r="C86" s="343" t="s">
        <v>1695</v>
      </c>
      <c r="D86" s="342">
        <f>SUM(D87:D90)</f>
        <v>49401.55</v>
      </c>
    </row>
    <row r="87" spans="1:4" ht="20.100000000000001" customHeight="1">
      <c r="A87" s="343"/>
      <c r="B87" s="342"/>
      <c r="C87" s="343" t="s">
        <v>1819</v>
      </c>
      <c r="D87" s="342"/>
    </row>
    <row r="88" spans="1:4" ht="20.100000000000001" customHeight="1">
      <c r="A88" s="343"/>
      <c r="B88" s="342"/>
      <c r="C88" s="343" t="s">
        <v>1820</v>
      </c>
      <c r="D88" s="342"/>
    </row>
    <row r="89" spans="1:4" ht="20.100000000000001" customHeight="1">
      <c r="A89" s="343"/>
      <c r="B89" s="342"/>
      <c r="C89" s="343" t="s">
        <v>1821</v>
      </c>
      <c r="D89" s="342"/>
    </row>
    <row r="90" spans="1:4" ht="20.100000000000001" customHeight="1">
      <c r="A90" s="343"/>
      <c r="B90" s="342"/>
      <c r="C90" s="343" t="s">
        <v>1822</v>
      </c>
      <c r="D90" s="342">
        <f>19401.55+30000</f>
        <v>49401.55</v>
      </c>
    </row>
    <row r="91" spans="1:4" ht="20.100000000000001" customHeight="1">
      <c r="A91" s="343"/>
      <c r="B91" s="342"/>
      <c r="C91" s="343" t="s">
        <v>1697</v>
      </c>
      <c r="D91" s="342"/>
    </row>
    <row r="92" spans="1:4" ht="20.100000000000001" customHeight="1">
      <c r="A92" s="343"/>
      <c r="B92" s="342"/>
      <c r="C92" s="343" t="s">
        <v>1823</v>
      </c>
      <c r="D92" s="342"/>
    </row>
    <row r="93" spans="1:4" ht="20.100000000000001" customHeight="1">
      <c r="A93" s="343"/>
      <c r="B93" s="342"/>
      <c r="C93" s="343" t="s">
        <v>1824</v>
      </c>
      <c r="D93" s="342"/>
    </row>
    <row r="94" spans="1:4" ht="20.100000000000001" customHeight="1">
      <c r="A94" s="343"/>
      <c r="B94" s="342"/>
      <c r="C94" s="343" t="s">
        <v>1825</v>
      </c>
      <c r="D94" s="342"/>
    </row>
    <row r="95" spans="1:4" ht="20.100000000000001" customHeight="1">
      <c r="A95" s="343"/>
      <c r="B95" s="342"/>
      <c r="C95" s="343" t="s">
        <v>1826</v>
      </c>
      <c r="D95" s="342"/>
    </row>
    <row r="96" spans="1:4" ht="20.100000000000001" customHeight="1">
      <c r="A96" s="343"/>
      <c r="B96" s="342"/>
      <c r="C96" s="343" t="s">
        <v>1827</v>
      </c>
      <c r="D96" s="342"/>
    </row>
    <row r="97" spans="1:4" ht="20.100000000000001" customHeight="1">
      <c r="A97" s="343"/>
      <c r="B97" s="342"/>
      <c r="C97" s="343" t="s">
        <v>1828</v>
      </c>
      <c r="D97" s="342"/>
    </row>
    <row r="98" spans="1:4" ht="20.100000000000001" customHeight="1">
      <c r="A98" s="343"/>
      <c r="B98" s="342"/>
      <c r="C98" s="343" t="s">
        <v>1829</v>
      </c>
      <c r="D98" s="342"/>
    </row>
    <row r="99" spans="1:4" ht="20.100000000000001" customHeight="1">
      <c r="A99" s="343"/>
      <c r="B99" s="342"/>
      <c r="C99" s="343" t="s">
        <v>1830</v>
      </c>
      <c r="D99" s="342"/>
    </row>
    <row r="100" spans="1:4" ht="20.100000000000001" customHeight="1">
      <c r="A100" s="343"/>
      <c r="B100" s="342"/>
      <c r="C100" s="343" t="s">
        <v>1698</v>
      </c>
      <c r="D100" s="342"/>
    </row>
    <row r="101" spans="1:4" ht="20.100000000000001" customHeight="1">
      <c r="A101" s="343"/>
      <c r="B101" s="342"/>
      <c r="C101" s="343" t="s">
        <v>1831</v>
      </c>
      <c r="D101" s="342"/>
    </row>
    <row r="102" spans="1:4" ht="20.100000000000001" customHeight="1">
      <c r="A102" s="343"/>
      <c r="B102" s="342"/>
      <c r="C102" s="343" t="s">
        <v>1832</v>
      </c>
      <c r="D102" s="342"/>
    </row>
    <row r="103" spans="1:4" ht="20.100000000000001" customHeight="1">
      <c r="A103" s="343"/>
      <c r="B103" s="342"/>
      <c r="C103" s="343" t="s">
        <v>1833</v>
      </c>
      <c r="D103" s="342"/>
    </row>
    <row r="104" spans="1:4" ht="20.100000000000001" customHeight="1">
      <c r="A104" s="343"/>
      <c r="B104" s="342"/>
      <c r="C104" s="343" t="s">
        <v>1834</v>
      </c>
      <c r="D104" s="342"/>
    </row>
    <row r="105" spans="1:4" ht="20.100000000000001" customHeight="1">
      <c r="A105" s="343"/>
      <c r="B105" s="342"/>
      <c r="C105" s="343" t="s">
        <v>1835</v>
      </c>
      <c r="D105" s="342"/>
    </row>
    <row r="106" spans="1:4" ht="20.100000000000001" customHeight="1">
      <c r="A106" s="343"/>
      <c r="B106" s="342"/>
      <c r="C106" s="343" t="s">
        <v>1836</v>
      </c>
      <c r="D106" s="342"/>
    </row>
    <row r="107" spans="1:4" ht="20.100000000000001" customHeight="1">
      <c r="A107" s="343"/>
      <c r="B107" s="342"/>
      <c r="C107" s="343" t="s">
        <v>1699</v>
      </c>
      <c r="D107" s="342">
        <v>56868</v>
      </c>
    </row>
    <row r="108" spans="1:4" ht="20.100000000000001" customHeight="1">
      <c r="A108" s="343"/>
      <c r="B108" s="342"/>
      <c r="C108" s="343" t="s">
        <v>1837</v>
      </c>
      <c r="D108" s="348">
        <v>56868</v>
      </c>
    </row>
    <row r="109" spans="1:4" ht="20.100000000000001" customHeight="1">
      <c r="A109" s="343"/>
      <c r="B109" s="342"/>
      <c r="C109" s="343" t="s">
        <v>1838</v>
      </c>
      <c r="D109" s="342"/>
    </row>
    <row r="110" spans="1:4" ht="20.100000000000001" customHeight="1">
      <c r="A110" s="343"/>
      <c r="B110" s="342"/>
      <c r="C110" s="343" t="s">
        <v>1839</v>
      </c>
      <c r="D110" s="342"/>
    </row>
    <row r="111" spans="1:4" ht="20.100000000000001" customHeight="1">
      <c r="A111" s="343"/>
      <c r="B111" s="342"/>
      <c r="C111" s="343" t="s">
        <v>1840</v>
      </c>
      <c r="D111" s="342"/>
    </row>
    <row r="112" spans="1:4" ht="20.100000000000001" customHeight="1">
      <c r="A112" s="343"/>
      <c r="B112" s="342"/>
      <c r="C112" s="343" t="s">
        <v>1841</v>
      </c>
      <c r="D112" s="342"/>
    </row>
    <row r="113" spans="1:4" ht="20.100000000000001" customHeight="1">
      <c r="A113" s="343"/>
      <c r="B113" s="342"/>
      <c r="C113" s="343" t="s">
        <v>1842</v>
      </c>
      <c r="D113" s="342"/>
    </row>
    <row r="114" spans="1:4" ht="20.100000000000001" customHeight="1">
      <c r="A114" s="343"/>
      <c r="B114" s="342"/>
      <c r="C114" s="343" t="s">
        <v>1843</v>
      </c>
      <c r="D114" s="342"/>
    </row>
    <row r="115" spans="1:4" ht="20.100000000000001" customHeight="1">
      <c r="A115" s="343"/>
      <c r="B115" s="342"/>
      <c r="C115" s="343" t="s">
        <v>1844</v>
      </c>
      <c r="D115" s="342"/>
    </row>
    <row r="116" spans="1:4" ht="20.100000000000001" customHeight="1">
      <c r="A116" s="343"/>
      <c r="B116" s="342"/>
      <c r="C116" s="343" t="s">
        <v>1700</v>
      </c>
      <c r="D116" s="342"/>
    </row>
    <row r="117" spans="1:4" ht="20.100000000000001" customHeight="1">
      <c r="A117" s="343"/>
      <c r="B117" s="342"/>
      <c r="C117" s="343" t="s">
        <v>1845</v>
      </c>
      <c r="D117" s="342"/>
    </row>
    <row r="118" spans="1:4" ht="20.100000000000001" customHeight="1">
      <c r="A118" s="343"/>
      <c r="B118" s="342"/>
      <c r="C118" s="343" t="s">
        <v>1846</v>
      </c>
      <c r="D118" s="342"/>
    </row>
    <row r="119" spans="1:4" ht="20.100000000000001" customHeight="1">
      <c r="A119" s="343"/>
      <c r="B119" s="342"/>
      <c r="C119" s="343" t="s">
        <v>1847</v>
      </c>
      <c r="D119" s="342"/>
    </row>
    <row r="120" spans="1:4" ht="20.100000000000001" customHeight="1">
      <c r="A120" s="343"/>
      <c r="B120" s="342"/>
      <c r="C120" s="343" t="s">
        <v>1701</v>
      </c>
      <c r="D120" s="342">
        <f>D121+D122+D131</f>
        <v>493891.4</v>
      </c>
    </row>
    <row r="121" spans="1:4" ht="20.100000000000001" customHeight="1">
      <c r="A121" s="343"/>
      <c r="B121" s="342"/>
      <c r="C121" s="343" t="s">
        <v>1702</v>
      </c>
      <c r="D121" s="348">
        <f>525000-50000-45000</f>
        <v>430000</v>
      </c>
    </row>
    <row r="122" spans="1:4" ht="20.100000000000001" customHeight="1">
      <c r="A122" s="343"/>
      <c r="B122" s="342"/>
      <c r="C122" s="343" t="s">
        <v>1703</v>
      </c>
      <c r="D122" s="348">
        <f>SUM(D123:D130)</f>
        <v>20829</v>
      </c>
    </row>
    <row r="123" spans="1:4" ht="20.100000000000001" customHeight="1">
      <c r="A123" s="343"/>
      <c r="B123" s="342"/>
      <c r="C123" s="343" t="s">
        <v>1848</v>
      </c>
      <c r="D123" s="348"/>
    </row>
    <row r="124" spans="1:4" ht="20.100000000000001" customHeight="1">
      <c r="A124" s="343"/>
      <c r="B124" s="342"/>
      <c r="C124" s="343" t="s">
        <v>1849</v>
      </c>
      <c r="D124" s="348"/>
    </row>
    <row r="125" spans="1:4" ht="20.100000000000001" customHeight="1">
      <c r="A125" s="343"/>
      <c r="B125" s="342"/>
      <c r="C125" s="343" t="s">
        <v>1850</v>
      </c>
      <c r="D125" s="348">
        <v>13953</v>
      </c>
    </row>
    <row r="126" spans="1:4" ht="20.100000000000001" customHeight="1">
      <c r="A126" s="343"/>
      <c r="B126" s="342"/>
      <c r="C126" s="343" t="s">
        <v>1851</v>
      </c>
      <c r="D126" s="348">
        <v>6876</v>
      </c>
    </row>
    <row r="127" spans="1:4" ht="20.100000000000001" customHeight="1">
      <c r="A127" s="343"/>
      <c r="B127" s="342"/>
      <c r="C127" s="343" t="s">
        <v>1852</v>
      </c>
      <c r="D127" s="348"/>
    </row>
    <row r="128" spans="1:4" ht="20.100000000000001" customHeight="1">
      <c r="A128" s="343"/>
      <c r="B128" s="342"/>
      <c r="C128" s="343" t="s">
        <v>1853</v>
      </c>
      <c r="D128" s="348"/>
    </row>
    <row r="129" spans="1:4" ht="20.100000000000001" customHeight="1">
      <c r="A129" s="343"/>
      <c r="B129" s="342"/>
      <c r="C129" s="343" t="s">
        <v>1854</v>
      </c>
      <c r="D129" s="348"/>
    </row>
    <row r="130" spans="1:4" ht="20.100000000000001" customHeight="1">
      <c r="A130" s="343"/>
      <c r="B130" s="342"/>
      <c r="C130" s="343" t="s">
        <v>1855</v>
      </c>
      <c r="D130" s="348"/>
    </row>
    <row r="131" spans="1:4" ht="20.100000000000001" customHeight="1">
      <c r="A131" s="343"/>
      <c r="B131" s="342"/>
      <c r="C131" s="343" t="s">
        <v>1856</v>
      </c>
      <c r="D131" s="348">
        <f>SUM(D132:D141)</f>
        <v>43062.400000000001</v>
      </c>
    </row>
    <row r="132" spans="1:4" ht="20.100000000000001" customHeight="1">
      <c r="A132" s="343"/>
      <c r="B132" s="342"/>
      <c r="C132" s="343" t="s">
        <v>1857</v>
      </c>
      <c r="D132" s="348">
        <v>21699.4</v>
      </c>
    </row>
    <row r="133" spans="1:4" ht="20.100000000000001" customHeight="1">
      <c r="A133" s="343"/>
      <c r="B133" s="342"/>
      <c r="C133" s="343" t="s">
        <v>1858</v>
      </c>
      <c r="D133" s="348">
        <v>21363</v>
      </c>
    </row>
    <row r="134" spans="1:4" ht="20.100000000000001" customHeight="1">
      <c r="A134" s="343"/>
      <c r="B134" s="342"/>
      <c r="C134" s="343" t="s">
        <v>1859</v>
      </c>
      <c r="D134" s="348"/>
    </row>
    <row r="135" spans="1:4" ht="20.100000000000001" customHeight="1">
      <c r="A135" s="343"/>
      <c r="B135" s="342"/>
      <c r="C135" s="343" t="s">
        <v>1860</v>
      </c>
      <c r="D135" s="348"/>
    </row>
    <row r="136" spans="1:4" ht="20.100000000000001" customHeight="1">
      <c r="A136" s="343"/>
      <c r="B136" s="342"/>
      <c r="C136" s="343" t="s">
        <v>1861</v>
      </c>
      <c r="D136" s="348"/>
    </row>
    <row r="137" spans="1:4" ht="20.100000000000001" customHeight="1">
      <c r="A137" s="343"/>
      <c r="B137" s="342"/>
      <c r="C137" s="343" t="s">
        <v>1862</v>
      </c>
      <c r="D137" s="348"/>
    </row>
    <row r="138" spans="1:4" ht="20.100000000000001" customHeight="1">
      <c r="A138" s="343"/>
      <c r="B138" s="342"/>
      <c r="C138" s="343" t="s">
        <v>1863</v>
      </c>
      <c r="D138" s="348"/>
    </row>
    <row r="139" spans="1:4" ht="20.100000000000001" customHeight="1">
      <c r="A139" s="343"/>
      <c r="B139" s="342"/>
      <c r="C139" s="343" t="s">
        <v>1864</v>
      </c>
      <c r="D139" s="348"/>
    </row>
    <row r="140" spans="1:4" ht="20.100000000000001" customHeight="1">
      <c r="A140" s="343"/>
      <c r="B140" s="342"/>
      <c r="C140" s="343" t="s">
        <v>1865</v>
      </c>
      <c r="D140" s="348"/>
    </row>
    <row r="141" spans="1:4" ht="20.100000000000001" customHeight="1">
      <c r="A141" s="343"/>
      <c r="B141" s="342"/>
      <c r="C141" s="343" t="s">
        <v>1866</v>
      </c>
      <c r="D141" s="348"/>
    </row>
    <row r="142" spans="1:4" ht="20.100000000000001" customHeight="1">
      <c r="A142" s="343"/>
      <c r="B142" s="342"/>
      <c r="C142" s="343" t="s">
        <v>1705</v>
      </c>
      <c r="D142" s="348">
        <v>11152.957619999999</v>
      </c>
    </row>
    <row r="143" spans="1:4" ht="20.100000000000001" customHeight="1">
      <c r="A143" s="343"/>
      <c r="B143" s="342"/>
      <c r="C143" s="343" t="s">
        <v>1706</v>
      </c>
      <c r="D143" s="348">
        <v>1000</v>
      </c>
    </row>
    <row r="144" spans="1:4" ht="20.100000000000001" customHeight="1">
      <c r="A144" s="343"/>
      <c r="B144" s="342"/>
      <c r="C144" s="343" t="s">
        <v>1867</v>
      </c>
      <c r="D144" s="348">
        <v>1000</v>
      </c>
    </row>
    <row r="145" spans="1:4" ht="20.100000000000001" customHeight="1">
      <c r="A145" s="343"/>
      <c r="B145" s="342"/>
      <c r="C145" s="343" t="s">
        <v>1868</v>
      </c>
      <c r="D145" s="348">
        <v>80</v>
      </c>
    </row>
    <row r="146" spans="1:4" ht="20.100000000000001" customHeight="1">
      <c r="A146" s="343"/>
      <c r="B146" s="342"/>
      <c r="C146" s="343" t="s">
        <v>1869</v>
      </c>
      <c r="D146" s="348">
        <v>120</v>
      </c>
    </row>
    <row r="147" spans="1:4" ht="20.100000000000001" customHeight="1">
      <c r="A147" s="343"/>
      <c r="B147" s="342"/>
      <c r="C147" s="343" t="s">
        <v>1870</v>
      </c>
      <c r="D147" s="348">
        <v>800</v>
      </c>
    </row>
    <row r="148" spans="1:4" ht="20.100000000000001" customHeight="1">
      <c r="A148" s="365" t="s">
        <v>65</v>
      </c>
      <c r="B148" s="342">
        <f>SUM(B6:B12)+SUM(B18:B19)+SUM(B22:B24)+SUM(B28:B32)+B33</f>
        <v>8908403.4576200005</v>
      </c>
      <c r="C148" s="365" t="s">
        <v>1236</v>
      </c>
      <c r="D148" s="348">
        <f>D6+D12+D21+D28+D59+D75+D116+D120+D142+D143</f>
        <v>3525232.9076199997</v>
      </c>
    </row>
    <row r="149" spans="1:4" ht="20.100000000000001" customHeight="1">
      <c r="A149" s="372" t="s">
        <v>1243</v>
      </c>
      <c r="B149" s="342">
        <f>B150+B157+B165+B167</f>
        <v>1391154.45</v>
      </c>
      <c r="C149" s="372" t="s">
        <v>1244</v>
      </c>
      <c r="D149" s="348">
        <f>D150+D155+D159+D164+D165</f>
        <v>6774325</v>
      </c>
    </row>
    <row r="150" spans="1:4" ht="20.100000000000001" customHeight="1">
      <c r="A150" s="343" t="s">
        <v>1707</v>
      </c>
      <c r="B150" s="342">
        <f>SUM(B151,B156)</f>
        <v>93781</v>
      </c>
      <c r="C150" s="343" t="s">
        <v>1708</v>
      </c>
      <c r="D150" s="348">
        <f>SUM(D151,D154)</f>
        <v>4040689.1</v>
      </c>
    </row>
    <row r="151" spans="1:4" ht="20.100000000000001" customHeight="1">
      <c r="A151" s="343" t="s">
        <v>1709</v>
      </c>
      <c r="B151" s="342">
        <f>SUM(B152:B155)</f>
        <v>93781</v>
      </c>
      <c r="C151" s="343" t="s">
        <v>1710</v>
      </c>
      <c r="D151" s="348">
        <f>SUM(D152:D153)</f>
        <v>4040689.1</v>
      </c>
    </row>
    <row r="152" spans="1:4" ht="20.100000000000001" customHeight="1">
      <c r="A152" s="343" t="s">
        <v>1711</v>
      </c>
      <c r="B152" s="342">
        <v>6538</v>
      </c>
      <c r="C152" s="371" t="s">
        <v>1712</v>
      </c>
      <c r="D152" s="348">
        <v>32549.1</v>
      </c>
    </row>
    <row r="153" spans="1:4" ht="20.100000000000001" customHeight="1">
      <c r="A153" s="343" t="s">
        <v>1715</v>
      </c>
      <c r="B153" s="342">
        <v>56868</v>
      </c>
      <c r="C153" s="371" t="s">
        <v>1716</v>
      </c>
      <c r="D153" s="348">
        <v>4008140</v>
      </c>
    </row>
    <row r="154" spans="1:4" ht="20.100000000000001" customHeight="1">
      <c r="A154" s="343" t="s">
        <v>1717</v>
      </c>
      <c r="B154" s="342">
        <v>30000</v>
      </c>
      <c r="C154" s="371" t="s">
        <v>1718</v>
      </c>
      <c r="D154" s="348"/>
    </row>
    <row r="155" spans="1:4" ht="20.100000000000001" customHeight="1">
      <c r="A155" s="343" t="s">
        <v>1719</v>
      </c>
      <c r="B155" s="342">
        <v>375</v>
      </c>
      <c r="C155" s="371" t="s">
        <v>1322</v>
      </c>
      <c r="D155" s="348">
        <f>SUM(D156:D158)</f>
        <v>1894444.35</v>
      </c>
    </row>
    <row r="156" spans="1:4" ht="20.100000000000001" customHeight="1">
      <c r="A156" s="343" t="s">
        <v>1720</v>
      </c>
      <c r="B156" s="342"/>
      <c r="C156" s="371" t="s">
        <v>1721</v>
      </c>
      <c r="D156" s="348">
        <v>2273.35</v>
      </c>
    </row>
    <row r="157" spans="1:4" ht="20.100000000000001" customHeight="1">
      <c r="A157" s="343" t="s">
        <v>1321</v>
      </c>
      <c r="B157" s="342">
        <f>SUM(B158:B164)</f>
        <v>1297373.45</v>
      </c>
      <c r="C157" s="371" t="s">
        <v>1724</v>
      </c>
      <c r="D157" s="348">
        <v>3171</v>
      </c>
    </row>
    <row r="158" spans="1:4" ht="20.100000000000001" customHeight="1">
      <c r="A158" s="343" t="s">
        <v>1871</v>
      </c>
      <c r="B158" s="342">
        <v>9973.4500000000007</v>
      </c>
      <c r="C158" s="371" t="s">
        <v>1726</v>
      </c>
      <c r="D158" s="348">
        <v>1889000</v>
      </c>
    </row>
    <row r="159" spans="1:4" ht="20.100000000000001" customHeight="1">
      <c r="A159" s="343" t="s">
        <v>1872</v>
      </c>
      <c r="B159" s="342">
        <v>14110</v>
      </c>
      <c r="C159" s="371" t="s">
        <v>1324</v>
      </c>
      <c r="D159" s="348">
        <f>SUM(D160:D163)</f>
        <v>104191.55</v>
      </c>
    </row>
    <row r="160" spans="1:4" ht="20.100000000000001" customHeight="1">
      <c r="A160" s="343" t="s">
        <v>1873</v>
      </c>
      <c r="B160" s="342">
        <v>2005</v>
      </c>
      <c r="C160" s="371" t="s">
        <v>1731</v>
      </c>
      <c r="D160" s="348">
        <v>98.55</v>
      </c>
    </row>
    <row r="161" spans="1:4" ht="20.100000000000001" customHeight="1">
      <c r="A161" s="343" t="s">
        <v>1874</v>
      </c>
      <c r="B161" s="342">
        <v>338</v>
      </c>
      <c r="C161" s="371" t="s">
        <v>1733</v>
      </c>
      <c r="D161" s="348">
        <v>19341</v>
      </c>
    </row>
    <row r="162" spans="1:4" ht="20.100000000000001" customHeight="1">
      <c r="A162" s="343" t="s">
        <v>1875</v>
      </c>
      <c r="B162" s="342">
        <v>6502</v>
      </c>
      <c r="C162" s="371" t="s">
        <v>1739</v>
      </c>
      <c r="D162" s="348">
        <v>3492</v>
      </c>
    </row>
    <row r="163" spans="1:4" ht="20.100000000000001" customHeight="1">
      <c r="A163" s="343" t="s">
        <v>1876</v>
      </c>
      <c r="B163" s="342">
        <v>1264362</v>
      </c>
      <c r="C163" s="371" t="s">
        <v>1742</v>
      </c>
      <c r="D163" s="348">
        <f>79260+2000</f>
        <v>81260</v>
      </c>
    </row>
    <row r="164" spans="1:4" ht="20.100000000000001" customHeight="1">
      <c r="A164" s="343" t="s">
        <v>1877</v>
      </c>
      <c r="B164" s="342">
        <v>83</v>
      </c>
      <c r="C164" s="343" t="s">
        <v>1746</v>
      </c>
      <c r="D164" s="348"/>
    </row>
    <row r="165" spans="1:4" ht="20.100000000000001" customHeight="1">
      <c r="A165" s="343" t="s">
        <v>1323</v>
      </c>
      <c r="B165" s="342"/>
      <c r="C165" s="343" t="s">
        <v>1747</v>
      </c>
      <c r="D165" s="348">
        <v>735000</v>
      </c>
    </row>
    <row r="166" spans="1:4" ht="20.100000000000001" customHeight="1">
      <c r="A166" s="343" t="s">
        <v>1743</v>
      </c>
      <c r="B166" s="342"/>
      <c r="C166" s="343"/>
      <c r="D166" s="348"/>
    </row>
    <row r="167" spans="1:4" ht="20.100000000000001" customHeight="1">
      <c r="A167" s="343" t="s">
        <v>1745</v>
      </c>
      <c r="B167" s="342"/>
      <c r="C167" s="343"/>
      <c r="D167" s="348"/>
    </row>
    <row r="168" spans="1:4" ht="20.100000000000001" customHeight="1">
      <c r="A168" s="365" t="s">
        <v>1334</v>
      </c>
      <c r="B168" s="342">
        <f>SUM(B148:B149)</f>
        <v>10299557.90762</v>
      </c>
      <c r="C168" s="365" t="s">
        <v>1335</v>
      </c>
      <c r="D168" s="348">
        <f>D148+D149</f>
        <v>10299557.90762</v>
      </c>
    </row>
    <row r="169" spans="1:4" ht="20.100000000000001" customHeight="1"/>
    <row r="170" spans="1:4" ht="20.100000000000001" customHeight="1"/>
    <row r="171" spans="1:4" ht="20.100000000000001" customHeight="1"/>
    <row r="172" spans="1:4" ht="20.100000000000001" customHeight="1"/>
    <row r="173" spans="1:4" ht="20.100000000000001" customHeight="1"/>
    <row r="174" spans="1:4" ht="20.100000000000001" customHeight="1"/>
    <row r="175" spans="1:4" ht="20.100000000000001" customHeight="1"/>
    <row r="176" spans="1:4" ht="20.100000000000001" customHeight="1"/>
    <row r="177" ht="20.100000000000001" customHeight="1"/>
    <row r="178" ht="20.100000000000001" customHeight="1"/>
    <row r="179" ht="20.100000000000001" customHeight="1"/>
    <row r="180" ht="20.100000000000001" customHeight="1"/>
    <row r="181" ht="15.75" customHeight="1"/>
    <row r="182" ht="20.100000000000001" customHeight="1"/>
    <row r="183" ht="20.100000000000001" customHeight="1"/>
    <row r="184" ht="20.100000000000001" customHeight="1"/>
    <row r="185" ht="20.100000000000001" customHeight="1"/>
    <row r="186" ht="20.100000000000001" customHeight="1"/>
    <row r="187" ht="20.100000000000001" customHeight="1"/>
    <row r="188" ht="20.100000000000001" customHeight="1"/>
    <row r="189" ht="20.100000000000001" customHeight="1"/>
    <row r="190" ht="20.100000000000001" customHeight="1"/>
    <row r="191" ht="20.100000000000001" customHeight="1"/>
    <row r="192" ht="20.100000000000001" customHeight="1"/>
    <row r="193" ht="20.100000000000001" customHeight="1"/>
    <row r="194" ht="20.100000000000001" customHeight="1"/>
    <row r="195" ht="20.100000000000001" customHeight="1"/>
    <row r="196" ht="20.100000000000001" customHeight="1"/>
    <row r="197" ht="20.100000000000001" customHeight="1"/>
    <row r="198" ht="20.100000000000001" customHeight="1"/>
    <row r="199" ht="20.100000000000001" customHeight="1"/>
    <row r="200" ht="20.100000000000001" customHeight="1"/>
    <row r="201" ht="20.100000000000001" customHeight="1"/>
    <row r="202" ht="20.100000000000001" customHeight="1"/>
    <row r="203" ht="20.100000000000001" customHeight="1"/>
    <row r="204" ht="20.100000000000001" customHeight="1"/>
    <row r="205" ht="20.100000000000001" customHeight="1"/>
    <row r="206" ht="20.100000000000001" customHeight="1"/>
    <row r="207" ht="20.100000000000001" customHeight="1"/>
    <row r="208" ht="20.100000000000001" customHeight="1"/>
    <row r="209" ht="20.100000000000001" customHeight="1"/>
    <row r="210" ht="20.100000000000001" customHeight="1"/>
    <row r="211" ht="20.100000000000001" customHeight="1"/>
    <row r="212" ht="20.100000000000001" customHeight="1"/>
    <row r="213" ht="20.100000000000001" customHeight="1"/>
    <row r="214" ht="20.100000000000001" customHeight="1"/>
    <row r="215" ht="20.100000000000001" customHeight="1"/>
    <row r="216" ht="20.100000000000001" customHeight="1"/>
    <row r="217" ht="20.100000000000001" customHeight="1"/>
    <row r="218" ht="20.100000000000001" customHeight="1"/>
    <row r="219" ht="20.100000000000001" customHeight="1"/>
    <row r="220" ht="20.100000000000001" customHeight="1"/>
    <row r="221" ht="20.100000000000001" customHeight="1"/>
    <row r="222" ht="20.100000000000001" customHeight="1"/>
    <row r="223" ht="20.100000000000001" customHeight="1"/>
    <row r="224" ht="20.100000000000001" customHeight="1"/>
    <row r="225" ht="20.100000000000001" customHeight="1"/>
    <row r="226" ht="20.100000000000001" customHeight="1"/>
    <row r="227" ht="20.100000000000001" customHeight="1"/>
    <row r="228" ht="20.100000000000001" customHeight="1"/>
    <row r="229" ht="20.100000000000001" customHeight="1"/>
    <row r="230" ht="20.100000000000001" customHeight="1"/>
    <row r="231" ht="20.100000000000001" customHeight="1"/>
    <row r="232" ht="20.100000000000001" customHeight="1"/>
    <row r="233" ht="20.100000000000001" customHeight="1"/>
    <row r="234" ht="20.100000000000001" customHeight="1"/>
    <row r="235" ht="20.100000000000001" customHeight="1"/>
    <row r="236" ht="20.100000000000001" customHeight="1"/>
    <row r="237" ht="20.100000000000001" customHeight="1"/>
    <row r="238" ht="20.100000000000001" customHeight="1"/>
  </sheetData>
  <mergeCells count="3">
    <mergeCell ref="A2:D2"/>
    <mergeCell ref="A4:B4"/>
    <mergeCell ref="C4:D4"/>
  </mergeCells>
  <phoneticPr fontId="17" type="noConversion"/>
  <printOptions horizontalCentered="1"/>
  <pageMargins left="0.74791666666666667" right="0.74791666666666667" top="0.2361111111111111" bottom="0.70833333333333337" header="0.51111111111111107" footer="0.51111111111111107"/>
  <pageSetup paperSize="9" scale="87" fitToHeight="0" orientation="landscape"/>
  <headerFooter scaleWithDoc="0" alignWithMargins="0">
    <oddFooter>第 &amp;P 页，共 &amp;N 页</oddFooter>
  </headerFooter>
  <rowBreaks count="2" manualBreakCount="2">
    <brk id="76" max="16383" man="1"/>
    <brk id="139" max="16383" man="1"/>
  </rowBreaks>
</worksheet>
</file>

<file path=xl/worksheets/sheet21.xml><?xml version="1.0" encoding="utf-8"?>
<worksheet xmlns="http://schemas.openxmlformats.org/spreadsheetml/2006/main" xmlns:r="http://schemas.openxmlformats.org/officeDocument/2006/relationships">
  <dimension ref="A1:E34"/>
  <sheetViews>
    <sheetView topLeftCell="A10" workbookViewId="0">
      <selection activeCell="C28" sqref="C28"/>
    </sheetView>
  </sheetViews>
  <sheetFormatPr defaultColWidth="9" defaultRowHeight="14.25"/>
  <cols>
    <col min="1" max="1" width="55.125" customWidth="1"/>
    <col min="2" max="2" width="25.75" customWidth="1"/>
    <col min="3" max="3" width="34.875" customWidth="1"/>
    <col min="4" max="4" width="9" style="240" customWidth="1"/>
  </cols>
  <sheetData>
    <row r="1" spans="1:5">
      <c r="A1" s="334" t="s">
        <v>1878</v>
      </c>
      <c r="B1" s="335"/>
      <c r="C1" s="191"/>
      <c r="D1" s="355"/>
      <c r="E1" s="191"/>
    </row>
    <row r="2" spans="1:5" ht="20.25">
      <c r="A2" s="662" t="s">
        <v>1879</v>
      </c>
      <c r="B2" s="662"/>
      <c r="C2" s="662"/>
      <c r="D2" s="355"/>
      <c r="E2" s="191"/>
    </row>
    <row r="3" spans="1:5">
      <c r="A3" s="355"/>
      <c r="B3" s="355"/>
      <c r="C3" s="356" t="s">
        <v>40</v>
      </c>
      <c r="D3" s="355"/>
      <c r="E3" s="191"/>
    </row>
    <row r="4" spans="1:5" ht="45.75" customHeight="1">
      <c r="A4" s="357"/>
      <c r="B4" s="358" t="s">
        <v>1880</v>
      </c>
      <c r="C4" s="266" t="s">
        <v>1661</v>
      </c>
      <c r="D4" s="355"/>
      <c r="E4" s="191"/>
    </row>
    <row r="5" spans="1:5" ht="20.100000000000001" customHeight="1">
      <c r="A5" s="359" t="s">
        <v>1662</v>
      </c>
      <c r="B5" s="360"/>
      <c r="C5" s="360"/>
      <c r="D5" s="355"/>
      <c r="E5" s="191"/>
    </row>
    <row r="6" spans="1:5" ht="20.100000000000001" customHeight="1">
      <c r="A6" s="359" t="s">
        <v>1664</v>
      </c>
      <c r="B6" s="360"/>
      <c r="C6" s="360"/>
      <c r="D6" s="355"/>
      <c r="E6" s="191"/>
    </row>
    <row r="7" spans="1:5" ht="20.100000000000001" customHeight="1">
      <c r="A7" s="359" t="s">
        <v>1666</v>
      </c>
      <c r="B7" s="360"/>
      <c r="C7" s="360"/>
      <c r="D7" s="355"/>
      <c r="E7" s="191"/>
    </row>
    <row r="8" spans="1:5" s="354" customFormat="1" ht="20.100000000000001" customHeight="1">
      <c r="A8" s="361" t="s">
        <v>1881</v>
      </c>
      <c r="B8" s="362"/>
      <c r="C8" s="362"/>
      <c r="D8" s="363"/>
      <c r="E8" s="364"/>
    </row>
    <row r="9" spans="1:5" s="354" customFormat="1" ht="20.100000000000001" customHeight="1">
      <c r="A9" s="361" t="s">
        <v>1882</v>
      </c>
      <c r="B9" s="362"/>
      <c r="C9" s="362"/>
      <c r="D9" s="363"/>
      <c r="E9" s="364"/>
    </row>
    <row r="10" spans="1:5" s="354" customFormat="1" ht="20.100000000000001" customHeight="1">
      <c r="A10" s="361" t="s">
        <v>1883</v>
      </c>
      <c r="B10" s="362"/>
      <c r="C10" s="362"/>
      <c r="D10" s="363"/>
      <c r="E10" s="364"/>
    </row>
    <row r="11" spans="1:5" ht="20.100000000000001" customHeight="1">
      <c r="A11" s="359" t="s">
        <v>1884</v>
      </c>
      <c r="B11" s="360"/>
      <c r="C11" s="360"/>
      <c r="D11" s="355"/>
      <c r="E11" s="191"/>
    </row>
    <row r="12" spans="1:5" ht="20.100000000000001" customHeight="1">
      <c r="A12" s="359" t="s">
        <v>1885</v>
      </c>
      <c r="B12" s="360"/>
      <c r="C12" s="360"/>
      <c r="D12" s="355"/>
      <c r="E12" s="191"/>
    </row>
    <row r="13" spans="1:5" ht="20.100000000000001" customHeight="1">
      <c r="A13" s="359" t="s">
        <v>1886</v>
      </c>
      <c r="B13" s="360"/>
      <c r="C13" s="360"/>
      <c r="D13" s="355"/>
      <c r="E13" s="191"/>
    </row>
    <row r="14" spans="1:5" ht="20.100000000000001" customHeight="1">
      <c r="A14" s="359" t="s">
        <v>1887</v>
      </c>
      <c r="B14" s="360"/>
      <c r="C14" s="360"/>
      <c r="D14" s="355"/>
      <c r="E14" s="191"/>
    </row>
    <row r="15" spans="1:5" ht="20.100000000000001" customHeight="1">
      <c r="A15" s="359" t="s">
        <v>1888</v>
      </c>
      <c r="B15" s="360"/>
      <c r="C15" s="360"/>
      <c r="D15" s="355"/>
      <c r="E15" s="191"/>
    </row>
    <row r="16" spans="1:5" ht="20.100000000000001" customHeight="1">
      <c r="A16" s="359" t="s">
        <v>1889</v>
      </c>
      <c r="B16" s="360"/>
      <c r="C16" s="360"/>
      <c r="D16" s="355"/>
      <c r="E16" s="191"/>
    </row>
    <row r="17" spans="1:5" ht="20.100000000000001" customHeight="1">
      <c r="A17" s="359" t="s">
        <v>1890</v>
      </c>
      <c r="B17" s="360"/>
      <c r="C17" s="360"/>
      <c r="D17" s="355"/>
      <c r="E17" s="191"/>
    </row>
    <row r="18" spans="1:5" ht="20.100000000000001" customHeight="1">
      <c r="A18" s="359" t="s">
        <v>1891</v>
      </c>
      <c r="B18" s="360"/>
      <c r="C18" s="360"/>
      <c r="D18" s="355"/>
      <c r="E18" s="191"/>
    </row>
    <row r="19" spans="1:5" ht="20.100000000000001" customHeight="1">
      <c r="A19" s="359" t="s">
        <v>1892</v>
      </c>
      <c r="B19" s="360"/>
      <c r="C19" s="360"/>
      <c r="D19" s="355"/>
      <c r="E19" s="191"/>
    </row>
    <row r="20" spans="1:5" ht="20.100000000000001" customHeight="1">
      <c r="A20" s="359" t="s">
        <v>1893</v>
      </c>
      <c r="B20" s="360"/>
      <c r="C20" s="360"/>
      <c r="D20" s="355"/>
      <c r="E20" s="191"/>
    </row>
    <row r="21" spans="1:5" ht="20.100000000000001" customHeight="1">
      <c r="A21" s="359" t="s">
        <v>1894</v>
      </c>
      <c r="B21" s="360"/>
      <c r="C21" s="360"/>
      <c r="D21" s="355"/>
      <c r="E21" s="191"/>
    </row>
    <row r="22" spans="1:5" ht="20.100000000000001" customHeight="1">
      <c r="A22" s="359" t="s">
        <v>1895</v>
      </c>
      <c r="B22" s="360"/>
      <c r="C22" s="360"/>
      <c r="D22" s="355"/>
      <c r="E22" s="191"/>
    </row>
    <row r="23" spans="1:5" ht="20.100000000000001" customHeight="1">
      <c r="A23" s="359" t="s">
        <v>1896</v>
      </c>
      <c r="B23" s="360"/>
      <c r="C23" s="360"/>
      <c r="D23" s="355"/>
      <c r="E23" s="191"/>
    </row>
    <row r="24" spans="1:5" ht="20.100000000000001" customHeight="1">
      <c r="A24" s="359" t="s">
        <v>1897</v>
      </c>
      <c r="B24" s="360"/>
      <c r="C24" s="360"/>
      <c r="D24" s="355"/>
      <c r="E24" s="191"/>
    </row>
    <row r="25" spans="1:5" ht="20.100000000000001" customHeight="1">
      <c r="A25" s="365" t="s">
        <v>65</v>
      </c>
      <c r="B25" s="366"/>
      <c r="C25" s="360"/>
      <c r="D25" s="355"/>
      <c r="E25" s="191"/>
    </row>
    <row r="26" spans="1:5">
      <c r="A26" s="191"/>
      <c r="B26" s="191"/>
      <c r="C26" s="191"/>
      <c r="D26" s="355"/>
      <c r="E26" s="191"/>
    </row>
    <row r="27" spans="1:5">
      <c r="A27" s="191"/>
      <c r="B27" s="191"/>
      <c r="C27" s="191"/>
      <c r="D27" s="355"/>
      <c r="E27" s="191"/>
    </row>
    <row r="28" spans="1:5">
      <c r="A28" s="191"/>
      <c r="B28" s="191"/>
      <c r="C28" s="191"/>
      <c r="D28" s="355"/>
      <c r="E28" s="191"/>
    </row>
    <row r="29" spans="1:5">
      <c r="A29" s="191"/>
      <c r="B29" s="191"/>
      <c r="C29" s="191"/>
      <c r="D29" s="355"/>
      <c r="E29" s="191"/>
    </row>
    <row r="30" spans="1:5">
      <c r="A30" s="191"/>
      <c r="B30" s="191"/>
      <c r="C30" s="191"/>
      <c r="D30" s="355"/>
      <c r="E30" s="191"/>
    </row>
    <row r="31" spans="1:5">
      <c r="A31" s="191"/>
      <c r="B31" s="191"/>
      <c r="C31" s="191"/>
      <c r="D31" s="355"/>
      <c r="E31" s="191"/>
    </row>
    <row r="32" spans="1:5">
      <c r="A32" s="191"/>
      <c r="B32" s="191"/>
      <c r="C32" s="191"/>
      <c r="D32" s="355"/>
      <c r="E32" s="191"/>
    </row>
    <row r="33" spans="1:5">
      <c r="A33" s="191"/>
      <c r="B33" s="191"/>
      <c r="C33" s="191"/>
      <c r="D33" s="355"/>
      <c r="E33" s="191"/>
    </row>
    <row r="34" spans="1:5">
      <c r="A34" s="191"/>
      <c r="B34" s="191"/>
      <c r="C34" s="191"/>
      <c r="D34" s="355"/>
      <c r="E34" s="191"/>
    </row>
  </sheetData>
  <mergeCells count="1">
    <mergeCell ref="A2:C2"/>
  </mergeCells>
  <phoneticPr fontId="17" type="noConversion"/>
  <printOptions horizontalCentered="1" verticalCentered="1"/>
  <pageMargins left="0.70833333333333337" right="0.70833333333333337" top="0.15694444444444444" bottom="0.35416666666666669" header="0.31458333333333333" footer="0.31458333333333333"/>
  <pageSetup paperSize="9" orientation="landscape"/>
  <headerFooter scaleWithDoc="0" alignWithMargins="0">
    <oddFooter>第 &amp;P 页，共 &amp;N 页</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J44"/>
  <sheetViews>
    <sheetView topLeftCell="A31" workbookViewId="0"/>
  </sheetViews>
  <sheetFormatPr defaultRowHeight="14.25"/>
  <cols>
    <col min="1" max="1" width="65.375" style="333" bestFit="1" customWidth="1"/>
    <col min="2" max="2" width="15" style="333" customWidth="1"/>
    <col min="3" max="3" width="14.375" style="333" customWidth="1"/>
    <col min="4" max="4" width="12.875" style="333" customWidth="1"/>
    <col min="5" max="5" width="13.375" style="333" customWidth="1"/>
    <col min="6" max="6" width="11.25" style="333" customWidth="1"/>
    <col min="7" max="7" width="12.25" style="333" customWidth="1"/>
    <col min="8" max="8" width="10.5" style="333" customWidth="1"/>
    <col min="9" max="9" width="9.5" style="333" hidden="1" customWidth="1"/>
    <col min="10" max="10" width="11.625" style="333" hidden="1" customWidth="1"/>
    <col min="11" max="16384" width="9" style="333"/>
  </cols>
  <sheetData>
    <row r="1" spans="1:10">
      <c r="A1" s="334" t="s">
        <v>1898</v>
      </c>
    </row>
    <row r="2" spans="1:10" ht="20.25">
      <c r="A2" s="662" t="s">
        <v>1899</v>
      </c>
      <c r="B2" s="662"/>
      <c r="C2" s="662"/>
      <c r="D2" s="662"/>
      <c r="E2" s="662"/>
      <c r="F2" s="662"/>
      <c r="G2" s="662"/>
      <c r="H2" s="662"/>
    </row>
    <row r="3" spans="1:10" ht="18" customHeight="1">
      <c r="A3" s="335"/>
      <c r="H3" s="336" t="s">
        <v>40</v>
      </c>
    </row>
    <row r="4" spans="1:10" s="331" customFormat="1" ht="31.5" customHeight="1">
      <c r="A4" s="690" t="s">
        <v>1465</v>
      </c>
      <c r="B4" s="692" t="s">
        <v>1534</v>
      </c>
      <c r="C4" s="692" t="s">
        <v>1900</v>
      </c>
      <c r="D4" s="692" t="s">
        <v>1901</v>
      </c>
      <c r="E4" s="692" t="s">
        <v>1902</v>
      </c>
      <c r="F4" s="697" t="s">
        <v>1903</v>
      </c>
      <c r="G4" s="692" t="s">
        <v>1904</v>
      </c>
      <c r="H4" s="692" t="s">
        <v>1905</v>
      </c>
    </row>
    <row r="5" spans="1:10" s="331" customFormat="1" ht="27.75" customHeight="1">
      <c r="A5" s="691"/>
      <c r="B5" s="693"/>
      <c r="C5" s="694"/>
      <c r="D5" s="695"/>
      <c r="E5" s="696"/>
      <c r="F5" s="698"/>
      <c r="G5" s="693"/>
      <c r="H5" s="693"/>
    </row>
    <row r="6" spans="1:10" ht="18.399999999999999" customHeight="1">
      <c r="A6" s="337" t="s">
        <v>1663</v>
      </c>
      <c r="B6" s="338">
        <f>SUM(B7)</f>
        <v>458</v>
      </c>
      <c r="C6" s="338"/>
      <c r="D6" s="338">
        <f>SUM(D7)</f>
        <v>375</v>
      </c>
      <c r="E6" s="338">
        <f>SUM(E7)</f>
        <v>83</v>
      </c>
      <c r="F6" s="338"/>
      <c r="G6" s="338"/>
      <c r="H6" s="338"/>
    </row>
    <row r="7" spans="1:10" ht="18.399999999999999" customHeight="1">
      <c r="A7" s="337" t="s">
        <v>1665</v>
      </c>
      <c r="B7" s="338">
        <f>SUM(C7:H7)</f>
        <v>458</v>
      </c>
      <c r="C7" s="338"/>
      <c r="D7" s="338">
        <v>375</v>
      </c>
      <c r="E7" s="338">
        <v>83</v>
      </c>
      <c r="F7" s="338"/>
      <c r="G7" s="338"/>
      <c r="H7" s="338"/>
    </row>
    <row r="8" spans="1:10" ht="18.399999999999999" customHeight="1">
      <c r="A8" s="337" t="s">
        <v>1667</v>
      </c>
      <c r="B8" s="338"/>
      <c r="C8" s="338"/>
      <c r="D8" s="338"/>
      <c r="E8" s="338"/>
      <c r="F8" s="338"/>
      <c r="G8" s="338"/>
      <c r="H8" s="338"/>
    </row>
    <row r="9" spans="1:10" ht="18.399999999999999" customHeight="1">
      <c r="A9" s="337" t="s">
        <v>1759</v>
      </c>
      <c r="B9" s="338"/>
      <c r="C9" s="338"/>
      <c r="D9" s="338"/>
      <c r="E9" s="338"/>
      <c r="F9" s="338"/>
      <c r="G9" s="338"/>
      <c r="H9" s="338"/>
    </row>
    <row r="10" spans="1:10" ht="18.399999999999999" customHeight="1">
      <c r="A10" s="337" t="s">
        <v>1767</v>
      </c>
      <c r="B10" s="338"/>
      <c r="C10" s="338"/>
      <c r="D10" s="338"/>
      <c r="E10" s="338"/>
      <c r="F10" s="338"/>
      <c r="G10" s="338"/>
      <c r="H10" s="338"/>
    </row>
    <row r="11" spans="1:10" ht="18.399999999999999" customHeight="1">
      <c r="A11" s="337" t="s">
        <v>1669</v>
      </c>
      <c r="B11" s="338"/>
      <c r="C11" s="338"/>
      <c r="D11" s="338"/>
      <c r="E11" s="338"/>
      <c r="F11" s="338"/>
      <c r="G11" s="338"/>
      <c r="H11" s="338"/>
    </row>
    <row r="12" spans="1:10" ht="18.399999999999999" customHeight="1">
      <c r="A12" s="337" t="s">
        <v>1771</v>
      </c>
      <c r="B12" s="338"/>
      <c r="C12" s="338"/>
      <c r="D12" s="338"/>
      <c r="E12" s="338"/>
      <c r="F12" s="338"/>
      <c r="G12" s="338"/>
      <c r="H12" s="338"/>
    </row>
    <row r="13" spans="1:10" ht="18.399999999999999" customHeight="1">
      <c r="A13" s="337" t="s">
        <v>1772</v>
      </c>
      <c r="B13" s="338"/>
      <c r="C13" s="338"/>
      <c r="D13" s="338"/>
      <c r="E13" s="338"/>
      <c r="F13" s="338"/>
      <c r="G13" s="338"/>
      <c r="H13" s="338"/>
    </row>
    <row r="14" spans="1:10" ht="18.399999999999999" customHeight="1">
      <c r="A14" s="337" t="s">
        <v>1671</v>
      </c>
      <c r="B14" s="338">
        <f t="shared" ref="B14:G14" si="0">SUM(B15:B21)</f>
        <v>2912461</v>
      </c>
      <c r="C14" s="338">
        <f t="shared" si="0"/>
        <v>2817461</v>
      </c>
      <c r="D14" s="338"/>
      <c r="E14" s="338"/>
      <c r="F14" s="338"/>
      <c r="G14" s="338">
        <f t="shared" si="0"/>
        <v>95000</v>
      </c>
      <c r="H14" s="338"/>
    </row>
    <row r="15" spans="1:10" ht="18.399999999999999" customHeight="1">
      <c r="A15" s="337" t="s">
        <v>1673</v>
      </c>
      <c r="B15" s="338">
        <f>SUM(C15:H15)</f>
        <v>2680653</v>
      </c>
      <c r="C15" s="338">
        <v>2680653</v>
      </c>
      <c r="D15" s="338"/>
      <c r="E15" s="338"/>
      <c r="F15" s="338"/>
      <c r="G15" s="338"/>
      <c r="H15" s="338"/>
      <c r="I15" s="333">
        <v>2000</v>
      </c>
      <c r="J15" s="352">
        <f>C15-I15</f>
        <v>2678653</v>
      </c>
    </row>
    <row r="16" spans="1:10" ht="18.399999999999999" customHeight="1">
      <c r="A16" s="337" t="s">
        <v>1675</v>
      </c>
      <c r="B16" s="338">
        <f>SUM(C16:H16)</f>
        <v>6808</v>
      </c>
      <c r="C16" s="338">
        <v>6808</v>
      </c>
      <c r="D16" s="338"/>
      <c r="E16" s="338"/>
      <c r="F16" s="338"/>
      <c r="G16" s="339"/>
      <c r="H16" s="338"/>
    </row>
    <row r="17" spans="1:9" ht="18.399999999999999" customHeight="1">
      <c r="A17" s="340" t="s">
        <v>1677</v>
      </c>
      <c r="B17" s="339"/>
      <c r="C17" s="339"/>
      <c r="D17" s="339"/>
      <c r="E17" s="338"/>
      <c r="F17" s="341"/>
      <c r="G17" s="342"/>
      <c r="H17" s="338"/>
      <c r="I17" s="353"/>
    </row>
    <row r="18" spans="1:9" ht="18.399999999999999" customHeight="1">
      <c r="A18" s="343" t="s">
        <v>1679</v>
      </c>
      <c r="B18" s="342"/>
      <c r="C18" s="342"/>
      <c r="D18" s="342"/>
      <c r="E18" s="338"/>
      <c r="F18" s="341"/>
      <c r="G18" s="342"/>
      <c r="H18" s="338"/>
    </row>
    <row r="19" spans="1:9" ht="18.399999999999999" customHeight="1">
      <c r="A19" s="343" t="s">
        <v>1681</v>
      </c>
      <c r="B19" s="344">
        <v>130000</v>
      </c>
      <c r="C19" s="342">
        <v>130000</v>
      </c>
      <c r="D19" s="345"/>
      <c r="E19" s="338"/>
      <c r="F19" s="341"/>
      <c r="G19" s="346"/>
      <c r="H19" s="338"/>
    </row>
    <row r="20" spans="1:9" ht="18.399999999999999" customHeight="1">
      <c r="A20" s="343" t="s">
        <v>1683</v>
      </c>
      <c r="B20" s="347">
        <v>45000</v>
      </c>
      <c r="C20" s="346"/>
      <c r="D20" s="345"/>
      <c r="E20" s="338"/>
      <c r="F20" s="341"/>
      <c r="G20" s="348">
        <v>45000</v>
      </c>
      <c r="H20" s="338"/>
    </row>
    <row r="21" spans="1:9" ht="18.399999999999999" customHeight="1">
      <c r="A21" s="343" t="s">
        <v>1685</v>
      </c>
      <c r="B21" s="347">
        <f>SUM(D21:H21)</f>
        <v>50000</v>
      </c>
      <c r="C21" s="346"/>
      <c r="D21" s="345"/>
      <c r="E21" s="338"/>
      <c r="F21" s="338"/>
      <c r="G21" s="348">
        <v>50000</v>
      </c>
      <c r="H21" s="338"/>
    </row>
    <row r="22" spans="1:9" ht="18.399999999999999" customHeight="1">
      <c r="A22" s="337" t="s">
        <v>1687</v>
      </c>
      <c r="B22" s="341"/>
      <c r="C22" s="342"/>
      <c r="D22" s="338"/>
      <c r="E22" s="338"/>
      <c r="F22" s="338"/>
      <c r="G22" s="338"/>
      <c r="H22" s="338"/>
    </row>
    <row r="23" spans="1:9" ht="18.399999999999999" customHeight="1">
      <c r="A23" s="337" t="s">
        <v>1800</v>
      </c>
      <c r="B23" s="338"/>
      <c r="C23" s="338"/>
      <c r="D23" s="338"/>
      <c r="E23" s="338"/>
      <c r="F23" s="338"/>
      <c r="G23" s="338"/>
      <c r="H23" s="338"/>
    </row>
    <row r="24" spans="1:9" ht="18.399999999999999" customHeight="1">
      <c r="A24" s="337" t="s">
        <v>1804</v>
      </c>
      <c r="B24" s="338"/>
      <c r="C24" s="338"/>
      <c r="D24" s="338"/>
      <c r="E24" s="338"/>
      <c r="F24" s="338"/>
      <c r="G24" s="338"/>
      <c r="H24" s="338"/>
    </row>
    <row r="25" spans="1:9" ht="18.399999999999999" customHeight="1">
      <c r="A25" s="337" t="s">
        <v>1807</v>
      </c>
      <c r="B25" s="338"/>
      <c r="C25" s="338"/>
      <c r="D25" s="338"/>
      <c r="E25" s="338"/>
      <c r="F25" s="338"/>
      <c r="G25" s="338"/>
      <c r="H25" s="338"/>
    </row>
    <row r="26" spans="1:9" ht="18.399999999999999" customHeight="1">
      <c r="A26" s="337" t="s">
        <v>1689</v>
      </c>
      <c r="B26" s="338">
        <f>SUM(B27:B32)</f>
        <v>106269.55</v>
      </c>
      <c r="C26" s="338">
        <f>SUM(C27:C32)</f>
        <v>11800</v>
      </c>
      <c r="D26" s="338">
        <f>SUM(D27:D32)</f>
        <v>86868</v>
      </c>
      <c r="E26" s="338">
        <f>SUM(E27:E32)</f>
        <v>7601.5500000000029</v>
      </c>
      <c r="F26" s="338"/>
      <c r="G26" s="338"/>
      <c r="H26" s="338"/>
    </row>
    <row r="27" spans="1:9" ht="18.399999999999999" customHeight="1">
      <c r="A27" s="337" t="s">
        <v>1691</v>
      </c>
      <c r="B27" s="338"/>
      <c r="C27" s="338"/>
      <c r="D27" s="338"/>
      <c r="E27" s="338"/>
      <c r="F27" s="338"/>
      <c r="G27" s="338"/>
      <c r="H27" s="338"/>
    </row>
    <row r="28" spans="1:9" ht="18.399999999999999" customHeight="1">
      <c r="A28" s="337" t="s">
        <v>1693</v>
      </c>
      <c r="B28" s="338"/>
      <c r="C28" s="338"/>
      <c r="D28" s="338"/>
      <c r="E28" s="338"/>
      <c r="F28" s="338"/>
      <c r="G28" s="338"/>
      <c r="H28" s="338"/>
    </row>
    <row r="29" spans="1:9" ht="18.399999999999999" customHeight="1">
      <c r="A29" s="337" t="s">
        <v>1695</v>
      </c>
      <c r="B29" s="338">
        <f>SUM(C29:H29)</f>
        <v>49401.55</v>
      </c>
      <c r="C29" s="338">
        <v>11800</v>
      </c>
      <c r="D29" s="338">
        <v>30000</v>
      </c>
      <c r="E29" s="338">
        <f>2971+16430.55+30000-C29-D29</f>
        <v>7601.5500000000029</v>
      </c>
      <c r="F29" s="338"/>
      <c r="G29" s="338"/>
      <c r="H29" s="338"/>
    </row>
    <row r="30" spans="1:9" ht="18.399999999999999" customHeight="1">
      <c r="A30" s="337" t="s">
        <v>1697</v>
      </c>
      <c r="B30" s="338" t="s">
        <v>1354</v>
      </c>
      <c r="C30" s="338"/>
      <c r="D30" s="338"/>
      <c r="E30" s="338"/>
      <c r="F30" s="338"/>
      <c r="G30" s="338"/>
      <c r="H30" s="338"/>
    </row>
    <row r="31" spans="1:9" ht="18.399999999999999" customHeight="1">
      <c r="A31" s="337" t="s">
        <v>1698</v>
      </c>
      <c r="B31" s="338"/>
      <c r="C31" s="338"/>
      <c r="D31" s="338"/>
      <c r="E31" s="338"/>
      <c r="F31" s="338"/>
      <c r="G31" s="338"/>
      <c r="H31" s="338"/>
    </row>
    <row r="32" spans="1:9" ht="18.399999999999999" customHeight="1">
      <c r="A32" s="337" t="s">
        <v>1699</v>
      </c>
      <c r="B32" s="338">
        <f>SUM(C32:H32)</f>
        <v>56868</v>
      </c>
      <c r="C32" s="338"/>
      <c r="D32" s="338">
        <v>56868</v>
      </c>
      <c r="E32" s="338"/>
      <c r="F32" s="338"/>
      <c r="G32" s="338"/>
      <c r="H32" s="338"/>
    </row>
    <row r="33" spans="1:8" ht="18.399999999999999" customHeight="1">
      <c r="A33" s="337" t="s">
        <v>1700</v>
      </c>
      <c r="B33" s="338"/>
      <c r="C33" s="338"/>
      <c r="D33" s="338"/>
      <c r="E33" s="338"/>
      <c r="F33" s="338"/>
      <c r="G33" s="338"/>
      <c r="H33" s="338"/>
    </row>
    <row r="34" spans="1:8" ht="18.399999999999999" customHeight="1">
      <c r="A34" s="337" t="s">
        <v>1845</v>
      </c>
      <c r="B34" s="338"/>
      <c r="C34" s="338"/>
      <c r="D34" s="338"/>
      <c r="E34" s="338"/>
      <c r="F34" s="338"/>
      <c r="G34" s="338"/>
      <c r="H34" s="338"/>
    </row>
    <row r="35" spans="1:8" ht="18.399999999999999" customHeight="1">
      <c r="A35" s="337" t="s">
        <v>1846</v>
      </c>
      <c r="B35" s="338"/>
      <c r="C35" s="338"/>
      <c r="D35" s="338"/>
      <c r="E35" s="338"/>
      <c r="F35" s="338"/>
      <c r="G35" s="338"/>
      <c r="H35" s="338"/>
    </row>
    <row r="36" spans="1:8" ht="18.399999999999999" customHeight="1">
      <c r="A36" s="337" t="s">
        <v>1847</v>
      </c>
      <c r="B36" s="338"/>
      <c r="C36" s="338"/>
      <c r="D36" s="338"/>
      <c r="E36" s="338"/>
      <c r="F36" s="338"/>
      <c r="G36" s="338"/>
      <c r="H36" s="338"/>
    </row>
    <row r="37" spans="1:8" ht="18.399999999999999" customHeight="1">
      <c r="A37" s="337" t="s">
        <v>1701</v>
      </c>
      <c r="B37" s="338">
        <f>SUM(B38:B40)</f>
        <v>493891.4</v>
      </c>
      <c r="C37" s="339">
        <f>SUM(C38:C40)</f>
        <v>56635.4</v>
      </c>
      <c r="D37" s="339">
        <f>SUM(D38:D40)</f>
        <v>6538</v>
      </c>
      <c r="E37" s="339">
        <f>SUM(E38:E40)</f>
        <v>718</v>
      </c>
      <c r="F37" s="339"/>
      <c r="G37" s="338">
        <v>430000</v>
      </c>
      <c r="H37" s="338"/>
    </row>
    <row r="38" spans="1:8" ht="18.399999999999999" customHeight="1">
      <c r="A38" s="337" t="s">
        <v>1702</v>
      </c>
      <c r="B38" s="341">
        <f>SUM(D38:H38)</f>
        <v>430000</v>
      </c>
      <c r="C38" s="346"/>
      <c r="D38" s="342"/>
      <c r="E38" s="342"/>
      <c r="F38" s="342"/>
      <c r="G38" s="338">
        <f>525000-50000-45000</f>
        <v>430000</v>
      </c>
      <c r="H38" s="338"/>
    </row>
    <row r="39" spans="1:8" ht="18.399999999999999" customHeight="1">
      <c r="A39" s="337" t="s">
        <v>1703</v>
      </c>
      <c r="B39" s="341">
        <f>SUM(C39:H39)</f>
        <v>20829</v>
      </c>
      <c r="C39" s="342">
        <v>13953</v>
      </c>
      <c r="D39" s="342">
        <v>6538</v>
      </c>
      <c r="E39" s="342">
        <v>338</v>
      </c>
      <c r="F39" s="342"/>
      <c r="G39" s="338"/>
      <c r="H39" s="338"/>
    </row>
    <row r="40" spans="1:8" ht="18.399999999999999" customHeight="1">
      <c r="A40" s="337" t="s">
        <v>1856</v>
      </c>
      <c r="B40" s="338">
        <f>SUM(C40:H40)</f>
        <v>43062.400000000001</v>
      </c>
      <c r="C40" s="338">
        <f>21699.4+20983</f>
        <v>42682.400000000001</v>
      </c>
      <c r="D40" s="338"/>
      <c r="E40" s="338">
        <v>380</v>
      </c>
      <c r="F40" s="338"/>
      <c r="G40" s="338"/>
      <c r="H40" s="338"/>
    </row>
    <row r="41" spans="1:8" ht="16.5" customHeight="1">
      <c r="A41" s="337" t="s">
        <v>1705</v>
      </c>
      <c r="B41" s="338">
        <f>SUM(C41:H41)</f>
        <v>11152.957619999999</v>
      </c>
      <c r="C41" s="338">
        <v>11152.957619999999</v>
      </c>
      <c r="D41" s="338"/>
      <c r="E41" s="339"/>
      <c r="F41" s="338"/>
      <c r="G41" s="338"/>
      <c r="H41" s="338"/>
    </row>
    <row r="42" spans="1:8" ht="18.399999999999999" customHeight="1">
      <c r="A42" s="337" t="s">
        <v>1706</v>
      </c>
      <c r="B42" s="338">
        <v>1000</v>
      </c>
      <c r="C42" s="338">
        <v>1000</v>
      </c>
      <c r="D42" s="341"/>
      <c r="E42" s="349"/>
      <c r="F42" s="338"/>
      <c r="G42" s="338"/>
      <c r="H42" s="338"/>
    </row>
    <row r="43" spans="1:8" ht="18.399999999999999" customHeight="1">
      <c r="A43" s="337"/>
      <c r="B43" s="338"/>
      <c r="C43" s="338"/>
      <c r="D43" s="338"/>
      <c r="E43" s="338"/>
      <c r="F43" s="338"/>
      <c r="G43" s="338"/>
      <c r="H43" s="338"/>
    </row>
    <row r="44" spans="1:8" s="332" customFormat="1" ht="18" customHeight="1">
      <c r="A44" s="350" t="s">
        <v>1335</v>
      </c>
      <c r="B44" s="351">
        <f>B6+B8+B11+B14+B22+B26+B33+B37+B41+B42</f>
        <v>3525232.9076199997</v>
      </c>
      <c r="C44" s="351">
        <f t="shared" ref="C44:H44" si="1">C6+C8+C11+C14+C22+C26+C33+C37+C41+C42</f>
        <v>2898049.3576199999</v>
      </c>
      <c r="D44" s="351">
        <f t="shared" si="1"/>
        <v>93781</v>
      </c>
      <c r="E44" s="351">
        <f t="shared" si="1"/>
        <v>8402.5500000000029</v>
      </c>
      <c r="F44" s="351">
        <f t="shared" si="1"/>
        <v>0</v>
      </c>
      <c r="G44" s="351">
        <f t="shared" si="1"/>
        <v>525000</v>
      </c>
      <c r="H44" s="351">
        <f t="shared" si="1"/>
        <v>0</v>
      </c>
    </row>
  </sheetData>
  <mergeCells count="9">
    <mergeCell ref="A2:H2"/>
    <mergeCell ref="A4:A5"/>
    <mergeCell ref="B4:B5"/>
    <mergeCell ref="C4:C5"/>
    <mergeCell ref="D4:D5"/>
    <mergeCell ref="E4:E5"/>
    <mergeCell ref="F4:F5"/>
    <mergeCell ref="G4:G5"/>
    <mergeCell ref="H4:H5"/>
  </mergeCells>
  <phoneticPr fontId="17" type="noConversion"/>
  <pageMargins left="0.70833333333333337" right="0.70833333333333337" top="0.74791666666666667" bottom="0.74791666666666667" header="0.31458333333333333" footer="0.31458333333333333"/>
  <pageSetup paperSize="9" scale="79" fitToHeight="0" orientation="landscape"/>
  <headerFooter scaleWithDoc="0" alignWithMargins="0">
    <oddFooter>&amp;C第 &amp;P 页，共 &amp;N 页</oddFooter>
  </headerFooter>
</worksheet>
</file>

<file path=xl/worksheets/sheet23.xml><?xml version="1.0" encoding="utf-8"?>
<worksheet xmlns="http://schemas.openxmlformats.org/spreadsheetml/2006/main" xmlns:r="http://schemas.openxmlformats.org/officeDocument/2006/relationships">
  <dimension ref="A1:M20"/>
  <sheetViews>
    <sheetView zoomScaleSheetLayoutView="100" workbookViewId="0">
      <selection activeCell="Q15" sqref="Q15"/>
    </sheetView>
  </sheetViews>
  <sheetFormatPr defaultColWidth="9" defaultRowHeight="14.25"/>
  <cols>
    <col min="1" max="1" width="21.875" customWidth="1"/>
    <col min="2" max="2" width="14.375" customWidth="1"/>
    <col min="3" max="3" width="11.75" customWidth="1"/>
    <col min="4" max="4" width="14.25" customWidth="1"/>
    <col min="5" max="5" width="12.5" customWidth="1"/>
    <col min="6" max="6" width="13.75" customWidth="1"/>
    <col min="7" max="7" width="13.25" customWidth="1"/>
    <col min="8" max="8" width="9.625" bestFit="1" customWidth="1"/>
    <col min="9" max="10" width="13.75" customWidth="1"/>
    <col min="11" max="11" width="12.5" customWidth="1"/>
    <col min="12" max="12" width="10.75" bestFit="1" customWidth="1"/>
    <col min="13" max="13" width="12.5" customWidth="1"/>
  </cols>
  <sheetData>
    <row r="1" spans="1:13" s="309" customFormat="1" ht="17.25" customHeight="1">
      <c r="A1" s="311" t="s">
        <v>1906</v>
      </c>
      <c r="B1" s="312"/>
      <c r="C1" s="312"/>
      <c r="D1" s="312"/>
      <c r="E1" s="312"/>
      <c r="F1" s="312"/>
      <c r="G1" s="312"/>
      <c r="H1" s="312"/>
      <c r="I1" s="312"/>
      <c r="J1" s="312"/>
      <c r="K1" s="328"/>
      <c r="L1" s="329"/>
      <c r="M1" s="329"/>
    </row>
    <row r="2" spans="1:13" s="309" customFormat="1" ht="17.25" customHeight="1">
      <c r="A2" s="672" t="s">
        <v>1907</v>
      </c>
      <c r="B2" s="672"/>
      <c r="C2" s="672"/>
      <c r="D2" s="672"/>
      <c r="E2" s="672"/>
      <c r="F2" s="672"/>
      <c r="G2" s="672"/>
      <c r="H2" s="672"/>
      <c r="I2" s="672"/>
      <c r="J2" s="672"/>
      <c r="K2" s="672"/>
      <c r="L2" s="672"/>
      <c r="M2" s="672"/>
    </row>
    <row r="3" spans="1:13" s="309" customFormat="1" ht="17.25" customHeight="1">
      <c r="A3" s="313"/>
      <c r="B3" s="313"/>
      <c r="C3" s="313"/>
      <c r="D3" s="313"/>
      <c r="E3" s="313"/>
      <c r="F3" s="313"/>
      <c r="G3" s="313"/>
      <c r="H3" s="313"/>
      <c r="I3" s="313"/>
      <c r="J3" s="313"/>
      <c r="K3" s="312"/>
      <c r="L3" s="329"/>
      <c r="M3" s="330" t="s">
        <v>40</v>
      </c>
    </row>
    <row r="4" spans="1:13" s="310" customFormat="1" ht="17.25" customHeight="1">
      <c r="A4" s="702" t="s">
        <v>1465</v>
      </c>
      <c r="B4" s="699" t="s">
        <v>1908</v>
      </c>
      <c r="C4" s="700"/>
      <c r="D4" s="700"/>
      <c r="E4" s="700"/>
      <c r="F4" s="700"/>
      <c r="G4" s="700"/>
      <c r="H4" s="700"/>
      <c r="I4" s="700"/>
      <c r="J4" s="700"/>
      <c r="K4" s="700"/>
      <c r="L4" s="700"/>
      <c r="M4" s="701"/>
    </row>
    <row r="5" spans="1:13" s="310" customFormat="1" ht="17.25" customHeight="1">
      <c r="A5" s="703"/>
      <c r="B5" s="314" t="s">
        <v>1534</v>
      </c>
      <c r="C5" s="315" t="s">
        <v>1646</v>
      </c>
      <c r="D5" s="315" t="s">
        <v>1647</v>
      </c>
      <c r="E5" s="315" t="s">
        <v>1648</v>
      </c>
      <c r="F5" s="315" t="s">
        <v>1649</v>
      </c>
      <c r="G5" s="315" t="s">
        <v>1650</v>
      </c>
      <c r="H5" s="315" t="s">
        <v>1651</v>
      </c>
      <c r="I5" s="315" t="s">
        <v>1652</v>
      </c>
      <c r="J5" s="315" t="s">
        <v>1653</v>
      </c>
      <c r="K5" s="315" t="s">
        <v>1654</v>
      </c>
      <c r="L5" s="315" t="s">
        <v>1655</v>
      </c>
      <c r="M5" s="315" t="s">
        <v>1536</v>
      </c>
    </row>
    <row r="6" spans="1:13" s="310" customFormat="1" ht="34.5" customHeight="1">
      <c r="A6" s="316" t="s">
        <v>1753</v>
      </c>
      <c r="B6" s="317">
        <v>0</v>
      </c>
      <c r="C6" s="317">
        <v>0</v>
      </c>
      <c r="D6" s="317">
        <v>0</v>
      </c>
      <c r="E6" s="317">
        <v>0</v>
      </c>
      <c r="F6" s="317">
        <v>0</v>
      </c>
      <c r="G6" s="317">
        <v>0</v>
      </c>
      <c r="H6" s="317">
        <v>0</v>
      </c>
      <c r="I6" s="317">
        <v>0</v>
      </c>
      <c r="J6" s="317">
        <v>0</v>
      </c>
      <c r="K6" s="317">
        <v>0</v>
      </c>
      <c r="L6" s="317">
        <v>0</v>
      </c>
      <c r="M6" s="317">
        <v>0</v>
      </c>
    </row>
    <row r="7" spans="1:13" s="310" customFormat="1" ht="34.5" customHeight="1">
      <c r="A7" s="316" t="s">
        <v>1667</v>
      </c>
      <c r="B7" s="318">
        <v>0</v>
      </c>
      <c r="C7" s="318">
        <v>0</v>
      </c>
      <c r="D7" s="318">
        <v>0</v>
      </c>
      <c r="E7" s="318">
        <v>0</v>
      </c>
      <c r="F7" s="318">
        <v>0</v>
      </c>
      <c r="G7" s="318">
        <v>0</v>
      </c>
      <c r="H7" s="318">
        <v>0</v>
      </c>
      <c r="I7" s="318">
        <v>0</v>
      </c>
      <c r="J7" s="318">
        <v>0</v>
      </c>
      <c r="K7" s="318">
        <v>0</v>
      </c>
      <c r="L7" s="318">
        <v>0</v>
      </c>
      <c r="M7" s="318">
        <v>0</v>
      </c>
    </row>
    <row r="8" spans="1:13" s="310" customFormat="1" ht="34.5" customHeight="1">
      <c r="A8" s="319" t="s">
        <v>1669</v>
      </c>
      <c r="B8" s="318">
        <v>0</v>
      </c>
      <c r="C8" s="318">
        <v>0</v>
      </c>
      <c r="D8" s="318">
        <v>0</v>
      </c>
      <c r="E8" s="318">
        <v>0</v>
      </c>
      <c r="F8" s="318">
        <v>0</v>
      </c>
      <c r="G8" s="318">
        <v>0</v>
      </c>
      <c r="H8" s="318">
        <v>0</v>
      </c>
      <c r="I8" s="318">
        <v>0</v>
      </c>
      <c r="J8" s="318">
        <v>0</v>
      </c>
      <c r="K8" s="318">
        <v>0</v>
      </c>
      <c r="L8" s="318">
        <v>0</v>
      </c>
      <c r="M8" s="318">
        <v>0</v>
      </c>
    </row>
    <row r="9" spans="1:13" s="310" customFormat="1" ht="34.5" customHeight="1">
      <c r="A9" s="316" t="s">
        <v>1671</v>
      </c>
      <c r="B9" s="320">
        <f>SUM(C9:M9)</f>
        <v>4008140</v>
      </c>
      <c r="C9" s="321">
        <v>224362</v>
      </c>
      <c r="D9" s="321">
        <v>182000</v>
      </c>
      <c r="E9" s="321">
        <v>130000</v>
      </c>
      <c r="F9" s="321">
        <v>608000</v>
      </c>
      <c r="G9" s="321">
        <v>1204926</v>
      </c>
      <c r="H9" s="321">
        <v>64173</v>
      </c>
      <c r="I9" s="321">
        <v>755060</v>
      </c>
      <c r="J9" s="321">
        <v>509800</v>
      </c>
      <c r="K9" s="321">
        <v>199000</v>
      </c>
      <c r="L9" s="321">
        <v>130819</v>
      </c>
      <c r="M9" s="320"/>
    </row>
    <row r="10" spans="1:13" s="310" customFormat="1" ht="34.5" customHeight="1">
      <c r="A10" s="322" t="s">
        <v>1909</v>
      </c>
      <c r="B10" s="320">
        <f>SUM(C10:M10)</f>
        <v>4008140</v>
      </c>
      <c r="C10" s="321">
        <v>224362</v>
      </c>
      <c r="D10" s="321">
        <v>182000</v>
      </c>
      <c r="E10" s="321">
        <v>130000</v>
      </c>
      <c r="F10" s="321">
        <v>608000</v>
      </c>
      <c r="G10" s="321">
        <v>1204926</v>
      </c>
      <c r="H10" s="321">
        <v>64173</v>
      </c>
      <c r="I10" s="321">
        <v>755060</v>
      </c>
      <c r="J10" s="321">
        <v>509800</v>
      </c>
      <c r="K10" s="321">
        <v>199000</v>
      </c>
      <c r="L10" s="321">
        <v>130819</v>
      </c>
      <c r="M10" s="320"/>
    </row>
    <row r="11" spans="1:13" s="310" customFormat="1" ht="34.5" customHeight="1">
      <c r="A11" s="316" t="s">
        <v>1687</v>
      </c>
      <c r="B11" s="320">
        <v>0</v>
      </c>
      <c r="C11" s="320">
        <v>0</v>
      </c>
      <c r="D11" s="320">
        <v>0</v>
      </c>
      <c r="E11" s="320">
        <v>0</v>
      </c>
      <c r="F11" s="320">
        <v>0</v>
      </c>
      <c r="G11" s="320">
        <v>0</v>
      </c>
      <c r="H11" s="320">
        <v>0</v>
      </c>
      <c r="I11" s="320">
        <v>0</v>
      </c>
      <c r="J11" s="320">
        <v>0</v>
      </c>
      <c r="K11" s="320">
        <v>0</v>
      </c>
      <c r="L11" s="320">
        <v>0</v>
      </c>
      <c r="M11" s="320">
        <v>0</v>
      </c>
    </row>
    <row r="12" spans="1:13" s="310" customFormat="1" ht="34.5" customHeight="1">
      <c r="A12" s="323" t="s">
        <v>1689</v>
      </c>
      <c r="B12" s="320">
        <v>0</v>
      </c>
      <c r="C12" s="320">
        <v>0</v>
      </c>
      <c r="D12" s="320">
        <v>0</v>
      </c>
      <c r="E12" s="320">
        <v>0</v>
      </c>
      <c r="F12" s="320">
        <v>0</v>
      </c>
      <c r="G12" s="320">
        <v>0</v>
      </c>
      <c r="H12" s="320">
        <v>0</v>
      </c>
      <c r="I12" s="320">
        <v>0</v>
      </c>
      <c r="J12" s="320">
        <v>0</v>
      </c>
      <c r="K12" s="320">
        <v>0</v>
      </c>
      <c r="L12" s="320">
        <v>0</v>
      </c>
      <c r="M12" s="320">
        <v>0</v>
      </c>
    </row>
    <row r="13" spans="1:13" s="310" customFormat="1" ht="34.5" customHeight="1">
      <c r="A13" s="324" t="s">
        <v>1700</v>
      </c>
      <c r="B13" s="320">
        <v>0</v>
      </c>
      <c r="C13" s="320">
        <v>0</v>
      </c>
      <c r="D13" s="320">
        <v>0</v>
      </c>
      <c r="E13" s="320">
        <v>0</v>
      </c>
      <c r="F13" s="320">
        <v>0</v>
      </c>
      <c r="G13" s="320">
        <v>0</v>
      </c>
      <c r="H13" s="320">
        <v>0</v>
      </c>
      <c r="I13" s="320">
        <v>0</v>
      </c>
      <c r="J13" s="320">
        <v>0</v>
      </c>
      <c r="K13" s="320">
        <v>0</v>
      </c>
      <c r="L13" s="320">
        <v>0</v>
      </c>
      <c r="M13" s="320">
        <v>0</v>
      </c>
    </row>
    <row r="14" spans="1:13" s="310" customFormat="1" ht="34.5" customHeight="1">
      <c r="A14" s="325" t="s">
        <v>1701</v>
      </c>
      <c r="B14" s="320">
        <v>32549</v>
      </c>
      <c r="C14" s="320">
        <v>4105.26</v>
      </c>
      <c r="D14" s="320">
        <v>5546.37</v>
      </c>
      <c r="E14" s="320">
        <v>4478.21</v>
      </c>
      <c r="F14" s="320">
        <v>6092.38</v>
      </c>
      <c r="G14" s="320">
        <v>4907.87</v>
      </c>
      <c r="H14" s="320">
        <v>901.88</v>
      </c>
      <c r="I14" s="320">
        <v>2992.35</v>
      </c>
      <c r="J14" s="320">
        <v>1230.8900000000001</v>
      </c>
      <c r="K14" s="320">
        <v>1465.79</v>
      </c>
      <c r="L14" s="320">
        <v>828.1</v>
      </c>
      <c r="M14" s="320">
        <v>0</v>
      </c>
    </row>
    <row r="15" spans="1:13" s="310" customFormat="1" ht="34.5" customHeight="1">
      <c r="A15" s="325" t="s">
        <v>1856</v>
      </c>
      <c r="B15" s="320">
        <v>32549</v>
      </c>
      <c r="C15" s="320">
        <v>4105.26</v>
      </c>
      <c r="D15" s="320">
        <v>5546.37</v>
      </c>
      <c r="E15" s="320">
        <v>4478.21</v>
      </c>
      <c r="F15" s="320">
        <v>6092.38</v>
      </c>
      <c r="G15" s="320">
        <v>4907.87</v>
      </c>
      <c r="H15" s="320">
        <v>901.88</v>
      </c>
      <c r="I15" s="320">
        <v>2992.35</v>
      </c>
      <c r="J15" s="320">
        <v>1230.8900000000001</v>
      </c>
      <c r="K15" s="320">
        <v>1465.79</v>
      </c>
      <c r="L15" s="320">
        <v>828.1</v>
      </c>
      <c r="M15" s="320">
        <v>0</v>
      </c>
    </row>
    <row r="16" spans="1:13" s="310" customFormat="1" ht="34.5" customHeight="1">
      <c r="A16" s="325" t="s">
        <v>1705</v>
      </c>
      <c r="B16" s="320">
        <v>0</v>
      </c>
      <c r="C16" s="320">
        <v>0</v>
      </c>
      <c r="D16" s="320">
        <v>0</v>
      </c>
      <c r="E16" s="320">
        <v>0</v>
      </c>
      <c r="F16" s="320">
        <v>0</v>
      </c>
      <c r="G16" s="320">
        <v>0</v>
      </c>
      <c r="H16" s="320">
        <v>0</v>
      </c>
      <c r="I16" s="320">
        <v>0</v>
      </c>
      <c r="J16" s="320">
        <v>0</v>
      </c>
      <c r="K16" s="320">
        <v>0</v>
      </c>
      <c r="L16" s="320">
        <v>0</v>
      </c>
      <c r="M16" s="320">
        <v>0</v>
      </c>
    </row>
    <row r="17" spans="1:13" s="310" customFormat="1" ht="34.5" customHeight="1">
      <c r="A17" s="316" t="s">
        <v>1910</v>
      </c>
      <c r="B17" s="326">
        <v>0</v>
      </c>
      <c r="C17" s="326">
        <v>0</v>
      </c>
      <c r="D17" s="326">
        <v>0</v>
      </c>
      <c r="E17" s="326">
        <v>0</v>
      </c>
      <c r="F17" s="326">
        <v>0</v>
      </c>
      <c r="G17" s="326">
        <v>0</v>
      </c>
      <c r="H17" s="326">
        <v>0</v>
      </c>
      <c r="I17" s="326">
        <v>0</v>
      </c>
      <c r="J17" s="326">
        <v>0</v>
      </c>
      <c r="K17" s="326">
        <v>0</v>
      </c>
      <c r="L17" s="326">
        <v>0</v>
      </c>
      <c r="M17" s="326">
        <v>0</v>
      </c>
    </row>
    <row r="18" spans="1:13" s="310" customFormat="1" ht="34.5" customHeight="1">
      <c r="A18" s="327" t="s">
        <v>1571</v>
      </c>
      <c r="B18" s="326">
        <f t="shared" ref="B18:M18" si="0">B9+B14</f>
        <v>4040689</v>
      </c>
      <c r="C18" s="326">
        <f t="shared" si="0"/>
        <v>228467.26</v>
      </c>
      <c r="D18" s="326">
        <f t="shared" si="0"/>
        <v>187546.37</v>
      </c>
      <c r="E18" s="326">
        <f t="shared" si="0"/>
        <v>134478.21</v>
      </c>
      <c r="F18" s="326">
        <f t="shared" si="0"/>
        <v>614092.38</v>
      </c>
      <c r="G18" s="326">
        <f t="shared" si="0"/>
        <v>1209833.8700000001</v>
      </c>
      <c r="H18" s="326">
        <f t="shared" si="0"/>
        <v>65074.879999999997</v>
      </c>
      <c r="I18" s="326">
        <f t="shared" si="0"/>
        <v>758052.35</v>
      </c>
      <c r="J18" s="326">
        <f t="shared" si="0"/>
        <v>511030.89</v>
      </c>
      <c r="K18" s="326">
        <f t="shared" si="0"/>
        <v>200465.79</v>
      </c>
      <c r="L18" s="326">
        <f t="shared" si="0"/>
        <v>131647.1</v>
      </c>
      <c r="M18" s="326">
        <f t="shared" si="0"/>
        <v>0</v>
      </c>
    </row>
    <row r="19" spans="1:13" s="310" customFormat="1" ht="34.5" customHeight="1">
      <c r="A19" s="327" t="s">
        <v>1572</v>
      </c>
      <c r="B19" s="317">
        <v>0</v>
      </c>
      <c r="C19" s="317">
        <v>0</v>
      </c>
      <c r="D19" s="317">
        <v>0</v>
      </c>
      <c r="E19" s="317">
        <v>0</v>
      </c>
      <c r="F19" s="317">
        <v>0</v>
      </c>
      <c r="G19" s="317">
        <v>0</v>
      </c>
      <c r="H19" s="317">
        <v>0</v>
      </c>
      <c r="I19" s="317">
        <v>0</v>
      </c>
      <c r="J19" s="317">
        <v>0</v>
      </c>
      <c r="K19" s="317">
        <v>0</v>
      </c>
      <c r="L19" s="317">
        <v>0</v>
      </c>
      <c r="M19" s="317">
        <v>0</v>
      </c>
    </row>
    <row r="20" spans="1:13" s="310" customFormat="1" ht="34.5" customHeight="1">
      <c r="A20" s="327" t="s">
        <v>1573</v>
      </c>
      <c r="B20" s="317">
        <v>4040689</v>
      </c>
      <c r="C20" s="317">
        <v>228467.26</v>
      </c>
      <c r="D20" s="317">
        <v>187546.37</v>
      </c>
      <c r="E20" s="317">
        <v>134478.21</v>
      </c>
      <c r="F20" s="317">
        <v>614092.38</v>
      </c>
      <c r="G20" s="317">
        <v>1209833.8700000001</v>
      </c>
      <c r="H20" s="317">
        <v>65074.879999999997</v>
      </c>
      <c r="I20" s="317">
        <v>758052.35</v>
      </c>
      <c r="J20" s="317">
        <v>511030.89</v>
      </c>
      <c r="K20" s="317">
        <v>200465.79</v>
      </c>
      <c r="L20" s="317">
        <v>131647.1</v>
      </c>
      <c r="M20" s="317"/>
    </row>
  </sheetData>
  <mergeCells count="3">
    <mergeCell ref="A2:M2"/>
    <mergeCell ref="B4:M4"/>
    <mergeCell ref="A4:A5"/>
  </mergeCells>
  <phoneticPr fontId="17" type="noConversion"/>
  <pageMargins left="0.75" right="0.75" top="1" bottom="1" header="0.5" footer="0.5"/>
</worksheet>
</file>

<file path=xl/worksheets/sheet24.xml><?xml version="1.0" encoding="utf-8"?>
<worksheet xmlns="http://schemas.openxmlformats.org/spreadsheetml/2006/main" xmlns:r="http://schemas.openxmlformats.org/officeDocument/2006/relationships">
  <dimension ref="A1:E9"/>
  <sheetViews>
    <sheetView zoomScaleSheetLayoutView="100" workbookViewId="0">
      <selection activeCell="C24" sqref="C24"/>
    </sheetView>
  </sheetViews>
  <sheetFormatPr defaultColWidth="10" defaultRowHeight="14.25"/>
  <cols>
    <col min="1" max="1" width="50.625" style="303" customWidth="1"/>
    <col min="2" max="3" width="20.625" style="303" customWidth="1"/>
    <col min="4" max="16384" width="10" style="303"/>
  </cols>
  <sheetData>
    <row r="1" spans="1:5" ht="18" customHeight="1">
      <c r="A1" s="304" t="s">
        <v>1911</v>
      </c>
      <c r="B1" s="304"/>
      <c r="C1" s="304"/>
      <c r="D1" s="304"/>
      <c r="E1" s="304"/>
    </row>
    <row r="2" spans="1:5" ht="20.25" customHeight="1">
      <c r="A2" s="677" t="s">
        <v>1912</v>
      </c>
      <c r="B2" s="677"/>
      <c r="C2" s="677"/>
    </row>
    <row r="3" spans="1:5" ht="20.25" customHeight="1">
      <c r="A3" s="305"/>
      <c r="B3" s="305"/>
      <c r="C3" s="306" t="s">
        <v>1388</v>
      </c>
    </row>
    <row r="4" spans="1:5" ht="31.5" customHeight="1">
      <c r="A4" s="307" t="s">
        <v>1465</v>
      </c>
      <c r="B4" s="266" t="s">
        <v>1240</v>
      </c>
      <c r="C4" s="266" t="s">
        <v>1595</v>
      </c>
    </row>
    <row r="5" spans="1:5" ht="27.95" customHeight="1">
      <c r="A5" s="289" t="s">
        <v>1913</v>
      </c>
      <c r="B5" s="308"/>
      <c r="C5" s="308">
        <v>20</v>
      </c>
    </row>
    <row r="6" spans="1:5" ht="27.95" customHeight="1">
      <c r="A6" s="289" t="s">
        <v>1914</v>
      </c>
      <c r="B6" s="308">
        <v>70.900000000000006</v>
      </c>
      <c r="C6" s="308"/>
    </row>
    <row r="7" spans="1:5" ht="27.95" customHeight="1">
      <c r="A7" s="289" t="s">
        <v>1915</v>
      </c>
      <c r="B7" s="308"/>
      <c r="C7" s="308">
        <v>39.4</v>
      </c>
    </row>
    <row r="8" spans="1:5" ht="27.95" customHeight="1">
      <c r="A8" s="289" t="s">
        <v>1916</v>
      </c>
      <c r="B8" s="308"/>
      <c r="C8" s="308">
        <v>0</v>
      </c>
    </row>
    <row r="9" spans="1:5" ht="27.95" customHeight="1">
      <c r="A9" s="289" t="s">
        <v>1917</v>
      </c>
      <c r="B9" s="308"/>
      <c r="C9" s="308">
        <v>59.4</v>
      </c>
    </row>
  </sheetData>
  <mergeCells count="1">
    <mergeCell ref="A2:C2"/>
  </mergeCells>
  <phoneticPr fontId="17" type="noConversion"/>
  <pageMargins left="0.75" right="0.75" top="1" bottom="1" header="0.5" footer="0.5"/>
  <pageSetup paperSize="9" orientation="landscape" horizontalDpi="0" verticalDpi="0"/>
</worksheet>
</file>

<file path=xl/worksheets/sheet25.xml><?xml version="1.0" encoding="utf-8"?>
<worksheet xmlns="http://schemas.openxmlformats.org/spreadsheetml/2006/main" xmlns:r="http://schemas.openxmlformats.org/officeDocument/2006/relationships">
  <dimension ref="A1:H42"/>
  <sheetViews>
    <sheetView workbookViewId="0">
      <selection sqref="A1:IV65536"/>
    </sheetView>
  </sheetViews>
  <sheetFormatPr defaultRowHeight="14.25"/>
  <cols>
    <col min="1" max="1" width="42.75" style="609" customWidth="1"/>
    <col min="2" max="2" width="14" style="609" customWidth="1"/>
    <col min="3" max="3" width="16.375" style="609" customWidth="1"/>
    <col min="4" max="4" width="13.875" style="609" customWidth="1"/>
    <col min="5" max="5" width="33.25" style="609" customWidth="1"/>
    <col min="6" max="6" width="12.875" style="609" customWidth="1"/>
    <col min="7" max="7" width="16" style="609" customWidth="1"/>
    <col min="8" max="8" width="13.75" style="609" customWidth="1"/>
    <col min="9" max="16384" width="9" style="609"/>
  </cols>
  <sheetData>
    <row r="1" spans="1:8">
      <c r="A1" s="606" t="s">
        <v>2458</v>
      </c>
      <c r="B1" s="607"/>
      <c r="C1" s="607"/>
      <c r="D1" s="607"/>
      <c r="E1" s="607"/>
      <c r="F1" s="607"/>
      <c r="G1" s="607"/>
      <c r="H1" s="608" t="s">
        <v>1354</v>
      </c>
    </row>
    <row r="2" spans="1:8" ht="18" customHeight="1">
      <c r="A2" s="704" t="s">
        <v>2408</v>
      </c>
      <c r="B2" s="704"/>
      <c r="C2" s="704"/>
      <c r="D2" s="704"/>
      <c r="E2" s="704"/>
      <c r="F2" s="704"/>
      <c r="G2" s="704"/>
      <c r="H2" s="704"/>
    </row>
    <row r="3" spans="1:8" ht="18" customHeight="1">
      <c r="A3" s="606"/>
      <c r="B3" s="607"/>
      <c r="C3" s="607"/>
      <c r="D3" s="607"/>
      <c r="E3" s="607"/>
      <c r="F3" s="607"/>
      <c r="G3" s="607"/>
      <c r="H3" s="610" t="s">
        <v>40</v>
      </c>
    </row>
    <row r="4" spans="1:8" ht="31.5" customHeight="1">
      <c r="A4" s="705" t="s">
        <v>2409</v>
      </c>
      <c r="B4" s="705"/>
      <c r="C4" s="705"/>
      <c r="D4" s="705"/>
      <c r="E4" s="705" t="s">
        <v>2410</v>
      </c>
      <c r="F4" s="705"/>
      <c r="G4" s="705"/>
      <c r="H4" s="705"/>
    </row>
    <row r="5" spans="1:8" ht="35.25" customHeight="1">
      <c r="A5" s="611" t="s">
        <v>1465</v>
      </c>
      <c r="B5" s="612" t="s">
        <v>2411</v>
      </c>
      <c r="C5" s="612" t="s">
        <v>2412</v>
      </c>
      <c r="D5" s="612" t="s">
        <v>2413</v>
      </c>
      <c r="E5" s="612" t="s">
        <v>1465</v>
      </c>
      <c r="F5" s="612" t="s">
        <v>2411</v>
      </c>
      <c r="G5" s="612" t="s">
        <v>2412</v>
      </c>
      <c r="H5" s="612" t="s">
        <v>2413</v>
      </c>
    </row>
    <row r="6" spans="1:8" ht="20.100000000000001" customHeight="1">
      <c r="A6" s="613" t="s">
        <v>1662</v>
      </c>
      <c r="B6" s="614">
        <v>0</v>
      </c>
      <c r="C6" s="614">
        <v>0</v>
      </c>
      <c r="D6" s="615"/>
      <c r="E6" s="616" t="s">
        <v>1663</v>
      </c>
      <c r="F6" s="614">
        <v>6331</v>
      </c>
      <c r="G6" s="614">
        <v>599.32500000000005</v>
      </c>
      <c r="H6" s="615">
        <f>G6/F6-1</f>
        <v>-0.90533486021165688</v>
      </c>
    </row>
    <row r="7" spans="1:8" ht="20.100000000000001" customHeight="1">
      <c r="A7" s="613" t="s">
        <v>1664</v>
      </c>
      <c r="B7" s="614">
        <v>0</v>
      </c>
      <c r="C7" s="614">
        <v>0</v>
      </c>
      <c r="D7" s="615"/>
      <c r="E7" s="616" t="s">
        <v>1667</v>
      </c>
      <c r="F7" s="614">
        <v>0</v>
      </c>
      <c r="G7" s="614">
        <v>0</v>
      </c>
      <c r="H7" s="615"/>
    </row>
    <row r="8" spans="1:8" ht="20.100000000000001" customHeight="1">
      <c r="A8" s="613" t="s">
        <v>1666</v>
      </c>
      <c r="B8" s="614">
        <v>11200</v>
      </c>
      <c r="C8" s="614">
        <v>11800</v>
      </c>
      <c r="D8" s="615">
        <f>C8/B8-1</f>
        <v>5.3571428571428603E-2</v>
      </c>
      <c r="E8" s="616" t="s">
        <v>1669</v>
      </c>
      <c r="F8" s="614">
        <v>0</v>
      </c>
      <c r="G8" s="614">
        <v>0</v>
      </c>
      <c r="H8" s="615"/>
    </row>
    <row r="9" spans="1:8" ht="20.100000000000001" customHeight="1">
      <c r="A9" s="613" t="s">
        <v>1668</v>
      </c>
      <c r="B9" s="614">
        <v>937</v>
      </c>
      <c r="C9" s="614">
        <v>38</v>
      </c>
      <c r="D9" s="615">
        <f t="shared" ref="D9:D23" si="0">C9/B9-1</f>
        <v>-0.95944503735325504</v>
      </c>
      <c r="E9" s="616" t="s">
        <v>1671</v>
      </c>
      <c r="F9" s="614">
        <v>7027777</v>
      </c>
      <c r="G9" s="614">
        <v>7180421</v>
      </c>
      <c r="H9" s="615">
        <f>G9/F9-1</f>
        <v>2.1720097265465199E-2</v>
      </c>
    </row>
    <row r="10" spans="1:8" ht="20.100000000000001" customHeight="1">
      <c r="A10" s="613" t="s">
        <v>1670</v>
      </c>
      <c r="B10" s="614">
        <v>1435546</v>
      </c>
      <c r="C10" s="614">
        <v>432326</v>
      </c>
      <c r="D10" s="615">
        <f t="shared" si="0"/>
        <v>-0.69884211303573696</v>
      </c>
      <c r="E10" s="616" t="s">
        <v>1687</v>
      </c>
      <c r="F10" s="614"/>
      <c r="G10" s="614"/>
      <c r="H10" s="615"/>
    </row>
    <row r="11" spans="1:8" ht="20.100000000000001" customHeight="1">
      <c r="A11" s="613" t="s">
        <v>1672</v>
      </c>
      <c r="B11" s="614">
        <v>1500</v>
      </c>
      <c r="C11" s="614">
        <v>1500</v>
      </c>
      <c r="D11" s="615">
        <f t="shared" si="0"/>
        <v>0</v>
      </c>
      <c r="E11" s="616" t="s">
        <v>1689</v>
      </c>
      <c r="F11" s="614">
        <v>61439.55</v>
      </c>
      <c r="G11" s="614">
        <v>106269.55</v>
      </c>
      <c r="H11" s="615">
        <f>G11/F11-1</f>
        <v>0.72966029210825911</v>
      </c>
    </row>
    <row r="12" spans="1:8" ht="20.100000000000001" customHeight="1">
      <c r="A12" s="613" t="s">
        <v>1674</v>
      </c>
      <c r="B12" s="614">
        <v>7600969</v>
      </c>
      <c r="C12" s="614">
        <v>8133045</v>
      </c>
      <c r="D12" s="615">
        <f t="shared" si="0"/>
        <v>7.0001074862954926E-2</v>
      </c>
      <c r="E12" s="616" t="s">
        <v>1700</v>
      </c>
      <c r="F12" s="614">
        <v>0</v>
      </c>
      <c r="G12" s="614">
        <v>0</v>
      </c>
      <c r="H12" s="615"/>
    </row>
    <row r="13" spans="1:8" ht="20.100000000000001" customHeight="1">
      <c r="A13" s="613" t="s">
        <v>1676</v>
      </c>
      <c r="B13" s="614">
        <v>0</v>
      </c>
      <c r="C13" s="614">
        <v>0</v>
      </c>
      <c r="D13" s="615"/>
      <c r="E13" s="616" t="s">
        <v>2414</v>
      </c>
      <c r="F13" s="614">
        <v>0</v>
      </c>
      <c r="G13" s="614">
        <v>0</v>
      </c>
      <c r="H13" s="615"/>
    </row>
    <row r="14" spans="1:8" ht="20.100000000000001" customHeight="1">
      <c r="A14" s="613" t="s">
        <v>1678</v>
      </c>
      <c r="B14" s="614">
        <v>114204.79000000001</v>
      </c>
      <c r="C14" s="614">
        <v>103527.5</v>
      </c>
      <c r="D14" s="615">
        <f t="shared" si="0"/>
        <v>-9.3492488362353354E-2</v>
      </c>
      <c r="E14" s="616" t="s">
        <v>2257</v>
      </c>
      <c r="F14" s="614">
        <v>503318</v>
      </c>
      <c r="G14" s="614">
        <v>806418.4</v>
      </c>
      <c r="H14" s="615">
        <f>G14/F14-1</f>
        <v>0.60220457047035869</v>
      </c>
    </row>
    <row r="15" spans="1:8" ht="20.100000000000001" customHeight="1">
      <c r="A15" s="613" t="s">
        <v>1680</v>
      </c>
      <c r="B15" s="614">
        <v>0</v>
      </c>
      <c r="C15" s="614">
        <v>0</v>
      </c>
      <c r="D15" s="615"/>
      <c r="E15" s="616" t="s">
        <v>2415</v>
      </c>
      <c r="F15" s="614">
        <v>7640</v>
      </c>
      <c r="G15" s="614">
        <v>13737.957619999999</v>
      </c>
      <c r="H15" s="615">
        <f>G15/F15-1</f>
        <v>0.79816199214659678</v>
      </c>
    </row>
    <row r="16" spans="1:8" ht="20.100000000000001" customHeight="1">
      <c r="A16" s="613" t="s">
        <v>1682</v>
      </c>
      <c r="B16" s="614">
        <v>0</v>
      </c>
      <c r="C16" s="614">
        <v>0</v>
      </c>
      <c r="D16" s="615"/>
      <c r="E16" s="616" t="s">
        <v>2416</v>
      </c>
      <c r="F16" s="614">
        <v>2341</v>
      </c>
      <c r="G16" s="614">
        <v>1793</v>
      </c>
      <c r="H16" s="615">
        <f>G16/F16-1</f>
        <v>-0.234087996582657</v>
      </c>
    </row>
    <row r="17" spans="1:8" ht="20.100000000000001" customHeight="1">
      <c r="A17" s="613" t="s">
        <v>1684</v>
      </c>
      <c r="B17" s="614">
        <v>0</v>
      </c>
      <c r="C17" s="614">
        <v>0</v>
      </c>
      <c r="D17" s="615"/>
      <c r="E17" s="616"/>
      <c r="F17" s="614"/>
      <c r="G17" s="614"/>
      <c r="H17" s="615"/>
    </row>
    <row r="18" spans="1:8" ht="20.100000000000001" customHeight="1">
      <c r="A18" s="613" t="s">
        <v>1686</v>
      </c>
      <c r="B18" s="614">
        <v>0</v>
      </c>
      <c r="C18" s="614">
        <v>0</v>
      </c>
      <c r="D18" s="615"/>
      <c r="E18" s="616"/>
      <c r="F18" s="614"/>
      <c r="G18" s="614"/>
      <c r="H18" s="615"/>
    </row>
    <row r="19" spans="1:8" ht="20.100000000000001" customHeight="1">
      <c r="A19" s="613" t="s">
        <v>2417</v>
      </c>
      <c r="B19" s="614">
        <v>130104</v>
      </c>
      <c r="C19" s="614">
        <v>130000</v>
      </c>
      <c r="D19" s="615">
        <f t="shared" si="0"/>
        <v>-7.9936051159068544E-4</v>
      </c>
      <c r="E19" s="616"/>
      <c r="F19" s="614"/>
      <c r="G19" s="614"/>
      <c r="H19" s="615"/>
    </row>
    <row r="20" spans="1:8" ht="20.100000000000001" customHeight="1">
      <c r="A20" s="613" t="s">
        <v>1690</v>
      </c>
      <c r="B20" s="614">
        <v>21326</v>
      </c>
      <c r="C20" s="614">
        <v>22355</v>
      </c>
      <c r="D20" s="615">
        <f t="shared" si="0"/>
        <v>4.8250961267935821E-2</v>
      </c>
      <c r="E20" s="617"/>
      <c r="F20" s="618"/>
      <c r="G20" s="618"/>
      <c r="H20" s="619"/>
    </row>
    <row r="21" spans="1:8" ht="20.100000000000001" customHeight="1">
      <c r="A21" s="613" t="s">
        <v>1692</v>
      </c>
      <c r="B21" s="614">
        <v>580</v>
      </c>
      <c r="C21" s="614">
        <v>0</v>
      </c>
      <c r="D21" s="620">
        <f t="shared" si="0"/>
        <v>-1</v>
      </c>
      <c r="E21" s="621"/>
      <c r="F21" s="614"/>
      <c r="G21" s="614"/>
      <c r="H21" s="622"/>
    </row>
    <row r="22" spans="1:8" ht="20.100000000000001" customHeight="1">
      <c r="A22" s="613" t="s">
        <v>2418</v>
      </c>
      <c r="B22" s="614">
        <v>7750</v>
      </c>
      <c r="C22" s="614">
        <v>14317.957619999999</v>
      </c>
      <c r="D22" s="620">
        <f t="shared" si="0"/>
        <v>0.847478402580645</v>
      </c>
      <c r="E22" s="621"/>
      <c r="F22" s="614"/>
      <c r="G22" s="614"/>
      <c r="H22" s="622"/>
    </row>
    <row r="23" spans="1:8" ht="20.100000000000001" customHeight="1">
      <c r="A23" s="613" t="s">
        <v>2419</v>
      </c>
      <c r="B23" s="614">
        <v>394000</v>
      </c>
      <c r="C23" s="614">
        <v>1260000</v>
      </c>
      <c r="D23" s="620">
        <f t="shared" si="0"/>
        <v>2.1979695431472082</v>
      </c>
      <c r="E23" s="621"/>
      <c r="F23" s="614"/>
      <c r="G23" s="614"/>
      <c r="H23" s="622"/>
    </row>
    <row r="24" spans="1:8" ht="20.100000000000001" customHeight="1">
      <c r="A24" s="613"/>
      <c r="B24" s="614">
        <v>0</v>
      </c>
      <c r="C24" s="614">
        <v>0</v>
      </c>
      <c r="D24" s="620"/>
      <c r="E24" s="621"/>
      <c r="F24" s="614"/>
      <c r="G24" s="614"/>
      <c r="H24" s="622"/>
    </row>
    <row r="25" spans="1:8" ht="20.100000000000001" customHeight="1">
      <c r="A25" s="613"/>
      <c r="B25" s="614">
        <v>0</v>
      </c>
      <c r="C25" s="614">
        <v>0</v>
      </c>
      <c r="D25" s="620"/>
      <c r="E25" s="623"/>
      <c r="F25" s="623"/>
      <c r="G25" s="623"/>
      <c r="H25" s="623"/>
    </row>
    <row r="26" spans="1:8" ht="20.100000000000001" customHeight="1">
      <c r="A26" s="613"/>
      <c r="B26" s="614">
        <v>0</v>
      </c>
      <c r="C26" s="614">
        <v>0</v>
      </c>
      <c r="D26" s="620"/>
      <c r="E26" s="621"/>
      <c r="F26" s="614"/>
      <c r="G26" s="614"/>
      <c r="H26" s="622"/>
    </row>
    <row r="27" spans="1:8" ht="20.100000000000001" customHeight="1">
      <c r="A27" s="616" t="s">
        <v>2420</v>
      </c>
      <c r="B27" s="614">
        <v>9718116.7899999991</v>
      </c>
      <c r="C27" s="614">
        <v>10108909.457619999</v>
      </c>
      <c r="D27" s="615">
        <f t="shared" ref="D27:D38" si="1">C27/B27-1</f>
        <v>4.0212798020921925E-2</v>
      </c>
      <c r="E27" s="624" t="s">
        <v>2421</v>
      </c>
      <c r="F27" s="625">
        <v>7608846.5499999998</v>
      </c>
      <c r="G27" s="625">
        <v>8109239.2326199999</v>
      </c>
      <c r="H27" s="615">
        <f>G27/F27-1</f>
        <v>6.5764591167895237E-2</v>
      </c>
    </row>
    <row r="28" spans="1:8" ht="20.100000000000001" customHeight="1">
      <c r="A28" s="616" t="s">
        <v>2422</v>
      </c>
      <c r="B28" s="614">
        <v>5267576</v>
      </c>
      <c r="C28" s="614">
        <v>2088808.2621589999</v>
      </c>
      <c r="D28" s="615">
        <f t="shared" si="1"/>
        <v>-0.60345930231305633</v>
      </c>
      <c r="E28" s="621" t="s">
        <v>2423</v>
      </c>
      <c r="F28" s="626">
        <v>7376846.2400000002</v>
      </c>
      <c r="G28" s="627">
        <v>4088478.4871589961</v>
      </c>
      <c r="H28" s="615">
        <f>G28/F28-1</f>
        <v>-0.44576878056780589</v>
      </c>
    </row>
    <row r="29" spans="1:8" ht="20.100000000000001" customHeight="1">
      <c r="A29" s="616" t="s">
        <v>2424</v>
      </c>
      <c r="B29" s="614">
        <v>66236</v>
      </c>
      <c r="C29" s="614">
        <v>93781</v>
      </c>
      <c r="D29" s="615">
        <f t="shared" si="1"/>
        <v>0.41586146506431554</v>
      </c>
      <c r="E29" s="621" t="s">
        <v>2425</v>
      </c>
      <c r="F29" s="626">
        <v>0</v>
      </c>
      <c r="G29" s="627">
        <v>0</v>
      </c>
      <c r="H29" s="615"/>
    </row>
    <row r="30" spans="1:8" ht="20.100000000000001" customHeight="1">
      <c r="A30" s="616" t="s">
        <v>2426</v>
      </c>
      <c r="B30" s="614">
        <v>66236</v>
      </c>
      <c r="C30" s="614">
        <v>93781</v>
      </c>
      <c r="D30" s="615">
        <f t="shared" si="1"/>
        <v>0.41586146506431554</v>
      </c>
      <c r="E30" s="621" t="s">
        <v>2427</v>
      </c>
      <c r="F30" s="626"/>
      <c r="G30" s="627"/>
      <c r="H30" s="615"/>
    </row>
    <row r="31" spans="1:8" ht="20.100000000000001" customHeight="1">
      <c r="A31" s="616" t="s">
        <v>2428</v>
      </c>
      <c r="B31" s="627"/>
      <c r="C31" s="627"/>
      <c r="D31" s="615"/>
      <c r="E31" s="621" t="s">
        <v>2429</v>
      </c>
      <c r="F31" s="626"/>
      <c r="G31" s="627"/>
      <c r="H31" s="615"/>
    </row>
    <row r="32" spans="1:8" ht="20.100000000000001" customHeight="1">
      <c r="A32" s="616" t="s">
        <v>2430</v>
      </c>
      <c r="B32" s="614">
        <v>5201120</v>
      </c>
      <c r="C32" s="614">
        <v>1994822.2621589999</v>
      </c>
      <c r="D32" s="615">
        <f t="shared" si="1"/>
        <v>-0.61646294218187625</v>
      </c>
      <c r="E32" s="621" t="s">
        <v>2431</v>
      </c>
      <c r="F32" s="614">
        <v>3531079.54</v>
      </c>
      <c r="G32" s="614">
        <v>2287017.8371590003</v>
      </c>
      <c r="H32" s="615">
        <f>G32/F32-1</f>
        <v>-0.35231766624010963</v>
      </c>
    </row>
    <row r="33" spans="1:8" ht="20.100000000000001" customHeight="1">
      <c r="A33" s="616" t="s">
        <v>2432</v>
      </c>
      <c r="B33" s="614">
        <v>220</v>
      </c>
      <c r="C33" s="614">
        <v>205</v>
      </c>
      <c r="D33" s="615">
        <f t="shared" si="1"/>
        <v>-6.8181818181818232E-2</v>
      </c>
      <c r="E33" s="621" t="s">
        <v>2433</v>
      </c>
      <c r="F33" s="614">
        <v>3845766.7</v>
      </c>
      <c r="G33" s="614">
        <v>1801460.6499999959</v>
      </c>
      <c r="H33" s="615">
        <f>G33/F33-1</f>
        <v>-0.53157308008309601</v>
      </c>
    </row>
    <row r="34" spans="1:8" ht="20.100000000000001" customHeight="1">
      <c r="A34" s="616" t="s">
        <v>2434</v>
      </c>
      <c r="B34" s="627"/>
      <c r="C34" s="627"/>
      <c r="D34" s="615"/>
      <c r="E34" s="621" t="s">
        <v>2435</v>
      </c>
      <c r="F34" s="626"/>
      <c r="G34" s="627"/>
      <c r="H34" s="615"/>
    </row>
    <row r="35" spans="1:8" ht="20.100000000000001" customHeight="1">
      <c r="A35" s="616" t="s">
        <v>2436</v>
      </c>
      <c r="B35" s="627"/>
      <c r="C35" s="627"/>
      <c r="D35" s="615"/>
      <c r="E35" s="621" t="s">
        <v>2437</v>
      </c>
      <c r="F35" s="626"/>
      <c r="G35" s="627"/>
      <c r="H35" s="615"/>
    </row>
    <row r="36" spans="1:8" ht="20.100000000000001" customHeight="1">
      <c r="A36" s="616" t="s">
        <v>2438</v>
      </c>
      <c r="B36" s="627"/>
      <c r="C36" s="627"/>
      <c r="D36" s="615"/>
      <c r="E36" s="621"/>
      <c r="F36" s="626"/>
      <c r="G36" s="627"/>
      <c r="H36" s="615"/>
    </row>
    <row r="37" spans="1:8" ht="20.100000000000001" customHeight="1">
      <c r="A37" s="616"/>
      <c r="B37" s="627"/>
      <c r="C37" s="627"/>
      <c r="D37" s="615"/>
      <c r="E37" s="621"/>
      <c r="F37" s="626"/>
      <c r="G37" s="627"/>
      <c r="H37" s="615"/>
    </row>
    <row r="38" spans="1:8" ht="20.100000000000001" customHeight="1">
      <c r="A38" s="616" t="s">
        <v>2439</v>
      </c>
      <c r="B38" s="614">
        <v>14985692.789999999</v>
      </c>
      <c r="C38" s="614">
        <v>12197717.719778998</v>
      </c>
      <c r="D38" s="615">
        <f t="shared" si="1"/>
        <v>-0.18604245457917212</v>
      </c>
      <c r="E38" s="621" t="s">
        <v>2440</v>
      </c>
      <c r="F38" s="614">
        <v>14985692.789999999</v>
      </c>
      <c r="G38" s="614">
        <v>12197717.719778998</v>
      </c>
      <c r="H38" s="615">
        <f>G38/F38-1</f>
        <v>-0.18604245457917212</v>
      </c>
    </row>
    <row r="39" spans="1:8">
      <c r="A39" s="628"/>
      <c r="B39" s="628"/>
      <c r="C39" s="628"/>
      <c r="D39" s="628"/>
      <c r="E39" s="628"/>
      <c r="F39" s="628"/>
      <c r="G39" s="628"/>
      <c r="H39" s="628"/>
    </row>
    <row r="40" spans="1:8">
      <c r="A40" s="628"/>
      <c r="B40" s="628"/>
      <c r="C40" s="628"/>
      <c r="D40" s="628"/>
      <c r="E40" s="628"/>
      <c r="F40" s="628"/>
      <c r="G40" s="628"/>
      <c r="H40" s="628"/>
    </row>
    <row r="41" spans="1:8">
      <c r="A41" s="629"/>
      <c r="B41" s="629"/>
      <c r="C41" s="629"/>
      <c r="D41" s="629"/>
      <c r="E41" s="629"/>
      <c r="F41" s="629"/>
      <c r="G41" s="629"/>
      <c r="H41" s="629"/>
    </row>
    <row r="42" spans="1:8">
      <c r="A42" s="629"/>
      <c r="B42" s="629"/>
      <c r="C42" s="629"/>
      <c r="D42" s="629"/>
      <c r="E42" s="629"/>
      <c r="F42" s="629"/>
      <c r="G42" s="629"/>
      <c r="H42" s="629"/>
    </row>
  </sheetData>
  <mergeCells count="3">
    <mergeCell ref="A2:H2"/>
    <mergeCell ref="A4:D4"/>
    <mergeCell ref="E4:H4"/>
  </mergeCells>
  <phoneticPr fontId="17" type="noConversion"/>
  <pageMargins left="0.7" right="0.7" top="0.75" bottom="0.75" header="0.3" footer="0.3"/>
</worksheet>
</file>

<file path=xl/worksheets/sheet26.xml><?xml version="1.0" encoding="utf-8"?>
<worksheet xmlns="http://schemas.openxmlformats.org/spreadsheetml/2006/main" xmlns:r="http://schemas.openxmlformats.org/officeDocument/2006/relationships">
  <dimension ref="A1:H41"/>
  <sheetViews>
    <sheetView tabSelected="1" workbookViewId="0">
      <selection activeCell="C17" sqref="C17"/>
    </sheetView>
  </sheetViews>
  <sheetFormatPr defaultRowHeight="14.25"/>
  <cols>
    <col min="1" max="1" width="42.75" style="609" customWidth="1"/>
    <col min="2" max="2" width="14" style="609" customWidth="1"/>
    <col min="3" max="3" width="16.375" style="609" customWidth="1"/>
    <col min="4" max="4" width="13.875" style="609" customWidth="1"/>
    <col min="5" max="5" width="33.25" style="609" customWidth="1"/>
    <col min="6" max="6" width="12.875" style="609" customWidth="1"/>
    <col min="7" max="7" width="16" style="609" customWidth="1"/>
    <col min="8" max="8" width="13.75" style="609" customWidth="1"/>
    <col min="9" max="16384" width="9" style="609"/>
  </cols>
  <sheetData>
    <row r="1" spans="1:8">
      <c r="A1" s="606" t="s">
        <v>2462</v>
      </c>
      <c r="B1" s="607"/>
      <c r="C1" s="607"/>
      <c r="D1" s="607"/>
      <c r="E1" s="607"/>
      <c r="F1" s="607"/>
      <c r="G1" s="607"/>
      <c r="H1" s="608" t="s">
        <v>1354</v>
      </c>
    </row>
    <row r="2" spans="1:8" ht="18" customHeight="1">
      <c r="A2" s="704" t="s">
        <v>2464</v>
      </c>
      <c r="B2" s="704"/>
      <c r="C2" s="704"/>
      <c r="D2" s="704"/>
      <c r="E2" s="660"/>
      <c r="F2" s="660"/>
      <c r="G2" s="660"/>
      <c r="H2" s="660"/>
    </row>
    <row r="3" spans="1:8" ht="18" customHeight="1">
      <c r="A3" s="606"/>
      <c r="B3" s="607"/>
      <c r="C3" s="607"/>
      <c r="D3" s="610" t="s">
        <v>40</v>
      </c>
      <c r="E3" s="607"/>
      <c r="F3" s="607"/>
      <c r="G3" s="607"/>
    </row>
    <row r="4" spans="1:8" ht="35.25" customHeight="1">
      <c r="A4" s="661" t="s">
        <v>1465</v>
      </c>
      <c r="B4" s="661" t="s">
        <v>2411</v>
      </c>
      <c r="C4" s="661" t="s">
        <v>2412</v>
      </c>
      <c r="D4" s="661" t="s">
        <v>2413</v>
      </c>
    </row>
    <row r="5" spans="1:8" ht="20.100000000000001" customHeight="1">
      <c r="A5" s="613" t="s">
        <v>1662</v>
      </c>
      <c r="B5" s="625">
        <v>0</v>
      </c>
      <c r="C5" s="625">
        <v>0</v>
      </c>
      <c r="D5" s="615"/>
    </row>
    <row r="6" spans="1:8" ht="20.100000000000001" customHeight="1">
      <c r="A6" s="613" t="s">
        <v>1664</v>
      </c>
      <c r="B6" s="614">
        <v>0</v>
      </c>
      <c r="C6" s="614">
        <v>0</v>
      </c>
      <c r="D6" s="615"/>
    </row>
    <row r="7" spans="1:8" ht="20.100000000000001" customHeight="1">
      <c r="A7" s="613" t="s">
        <v>1666</v>
      </c>
      <c r="B7" s="614">
        <v>11200</v>
      </c>
      <c r="C7" s="614">
        <v>11800</v>
      </c>
      <c r="D7" s="615">
        <f>C7/B7-1</f>
        <v>5.3571428571428603E-2</v>
      </c>
    </row>
    <row r="8" spans="1:8" ht="20.100000000000001" customHeight="1">
      <c r="A8" s="613" t="s">
        <v>1668</v>
      </c>
      <c r="B8" s="614">
        <v>937</v>
      </c>
      <c r="C8" s="614">
        <v>38</v>
      </c>
      <c r="D8" s="615">
        <f t="shared" ref="D8:D22" si="0">C8/B8-1</f>
        <v>-0.95944503735325504</v>
      </c>
    </row>
    <row r="9" spans="1:8" ht="20.100000000000001" customHeight="1">
      <c r="A9" s="613" t="s">
        <v>1670</v>
      </c>
      <c r="B9" s="614">
        <v>1435546</v>
      </c>
      <c r="C9" s="614">
        <v>432326</v>
      </c>
      <c r="D9" s="615">
        <f t="shared" si="0"/>
        <v>-0.69884211303573696</v>
      </c>
    </row>
    <row r="10" spans="1:8" ht="20.100000000000001" customHeight="1">
      <c r="A10" s="613" t="s">
        <v>1672</v>
      </c>
      <c r="B10" s="614">
        <v>1500</v>
      </c>
      <c r="C10" s="614">
        <v>1500</v>
      </c>
      <c r="D10" s="615">
        <f t="shared" si="0"/>
        <v>0</v>
      </c>
    </row>
    <row r="11" spans="1:8" ht="20.100000000000001" customHeight="1">
      <c r="A11" s="613" t="s">
        <v>1674</v>
      </c>
      <c r="B11" s="614">
        <v>7600969</v>
      </c>
      <c r="C11" s="614">
        <v>8133045</v>
      </c>
      <c r="D11" s="615">
        <f t="shared" si="0"/>
        <v>7.0001074862954926E-2</v>
      </c>
    </row>
    <row r="12" spans="1:8" ht="20.100000000000001" customHeight="1">
      <c r="A12" s="613" t="s">
        <v>1676</v>
      </c>
      <c r="B12" s="614">
        <v>0</v>
      </c>
      <c r="C12" s="614">
        <v>0</v>
      </c>
      <c r="D12" s="615"/>
    </row>
    <row r="13" spans="1:8" ht="20.100000000000001" customHeight="1">
      <c r="A13" s="613" t="s">
        <v>1678</v>
      </c>
      <c r="B13" s="614">
        <v>114204.79000000001</v>
      </c>
      <c r="C13" s="614">
        <v>103527.5</v>
      </c>
      <c r="D13" s="615">
        <f t="shared" si="0"/>
        <v>-9.3492488362353354E-2</v>
      </c>
    </row>
    <row r="14" spans="1:8" ht="20.100000000000001" customHeight="1">
      <c r="A14" s="613" t="s">
        <v>1680</v>
      </c>
      <c r="B14" s="614">
        <v>0</v>
      </c>
      <c r="C14" s="614">
        <v>0</v>
      </c>
      <c r="D14" s="615"/>
    </row>
    <row r="15" spans="1:8" ht="20.100000000000001" customHeight="1">
      <c r="A15" s="613" t="s">
        <v>1682</v>
      </c>
      <c r="B15" s="614">
        <v>0</v>
      </c>
      <c r="C15" s="614">
        <v>0</v>
      </c>
      <c r="D15" s="615"/>
    </row>
    <row r="16" spans="1:8" ht="20.100000000000001" customHeight="1">
      <c r="A16" s="613" t="s">
        <v>1684</v>
      </c>
      <c r="B16" s="614">
        <v>0</v>
      </c>
      <c r="C16" s="614">
        <v>0</v>
      </c>
      <c r="D16" s="615"/>
    </row>
    <row r="17" spans="1:4" ht="20.100000000000001" customHeight="1">
      <c r="A17" s="613" t="s">
        <v>1686</v>
      </c>
      <c r="B17" s="614">
        <v>0</v>
      </c>
      <c r="C17" s="614">
        <v>0</v>
      </c>
      <c r="D17" s="615"/>
    </row>
    <row r="18" spans="1:4" ht="20.100000000000001" customHeight="1">
      <c r="A18" s="613" t="s">
        <v>2417</v>
      </c>
      <c r="B18" s="614">
        <v>130104</v>
      </c>
      <c r="C18" s="614">
        <v>130000</v>
      </c>
      <c r="D18" s="615">
        <f t="shared" si="0"/>
        <v>-7.9936051159068544E-4</v>
      </c>
    </row>
    <row r="19" spans="1:4" ht="20.100000000000001" customHeight="1">
      <c r="A19" s="613" t="s">
        <v>1690</v>
      </c>
      <c r="B19" s="614">
        <v>21326</v>
      </c>
      <c r="C19" s="614">
        <v>22355</v>
      </c>
      <c r="D19" s="615">
        <f t="shared" si="0"/>
        <v>4.8250961267935821E-2</v>
      </c>
    </row>
    <row r="20" spans="1:4" ht="20.100000000000001" customHeight="1">
      <c r="A20" s="613" t="s">
        <v>1692</v>
      </c>
      <c r="B20" s="614">
        <v>580</v>
      </c>
      <c r="C20" s="614">
        <v>0</v>
      </c>
      <c r="D20" s="620">
        <f t="shared" si="0"/>
        <v>-1</v>
      </c>
    </row>
    <row r="21" spans="1:4" ht="20.100000000000001" customHeight="1">
      <c r="A21" s="613" t="s">
        <v>2418</v>
      </c>
      <c r="B21" s="614">
        <v>7750</v>
      </c>
      <c r="C21" s="614">
        <v>14317.957619999999</v>
      </c>
      <c r="D21" s="620">
        <f t="shared" si="0"/>
        <v>0.847478402580645</v>
      </c>
    </row>
    <row r="22" spans="1:4" ht="20.100000000000001" customHeight="1">
      <c r="A22" s="613" t="s">
        <v>2419</v>
      </c>
      <c r="B22" s="614">
        <v>394000</v>
      </c>
      <c r="C22" s="614">
        <v>1260000</v>
      </c>
      <c r="D22" s="620">
        <f t="shared" si="0"/>
        <v>2.1979695431472082</v>
      </c>
    </row>
    <row r="23" spans="1:4" ht="20.100000000000001" customHeight="1">
      <c r="A23" s="613"/>
      <c r="B23" s="614">
        <v>0</v>
      </c>
      <c r="C23" s="614">
        <v>0</v>
      </c>
      <c r="D23" s="620"/>
    </row>
    <row r="24" spans="1:4" ht="20.100000000000001" customHeight="1">
      <c r="A24" s="613"/>
      <c r="B24" s="614">
        <v>0</v>
      </c>
      <c r="C24" s="614">
        <v>0</v>
      </c>
      <c r="D24" s="620"/>
    </row>
    <row r="25" spans="1:4" ht="20.100000000000001" customHeight="1">
      <c r="A25" s="613"/>
      <c r="B25" s="614">
        <v>0</v>
      </c>
      <c r="C25" s="614">
        <v>0</v>
      </c>
      <c r="D25" s="620"/>
    </row>
    <row r="26" spans="1:4" ht="20.100000000000001" customHeight="1">
      <c r="A26" s="616" t="s">
        <v>2420</v>
      </c>
      <c r="B26" s="614">
        <v>9718116.7899999991</v>
      </c>
      <c r="C26" s="614">
        <v>10108909.457619999</v>
      </c>
      <c r="D26" s="615">
        <f t="shared" ref="D26:D37" si="1">C26/B26-1</f>
        <v>4.0212798020921925E-2</v>
      </c>
    </row>
    <row r="27" spans="1:4" ht="20.100000000000001" customHeight="1">
      <c r="A27" s="616" t="s">
        <v>2422</v>
      </c>
      <c r="B27" s="614">
        <v>5267576</v>
      </c>
      <c r="C27" s="614">
        <v>2088808.2621589999</v>
      </c>
      <c r="D27" s="615">
        <f t="shared" si="1"/>
        <v>-0.60345930231305633</v>
      </c>
    </row>
    <row r="28" spans="1:4" ht="20.100000000000001" customHeight="1">
      <c r="A28" s="616" t="s">
        <v>2424</v>
      </c>
      <c r="B28" s="614">
        <v>66236</v>
      </c>
      <c r="C28" s="614">
        <v>93781</v>
      </c>
      <c r="D28" s="615">
        <f t="shared" si="1"/>
        <v>0.41586146506431554</v>
      </c>
    </row>
    <row r="29" spans="1:4" ht="20.100000000000001" customHeight="1">
      <c r="A29" s="616" t="s">
        <v>2426</v>
      </c>
      <c r="B29" s="614">
        <v>66236</v>
      </c>
      <c r="C29" s="614">
        <v>93781</v>
      </c>
      <c r="D29" s="615">
        <f t="shared" si="1"/>
        <v>0.41586146506431554</v>
      </c>
    </row>
    <row r="30" spans="1:4" ht="20.100000000000001" customHeight="1">
      <c r="A30" s="616" t="s">
        <v>2428</v>
      </c>
      <c r="B30" s="627"/>
      <c r="C30" s="627"/>
      <c r="D30" s="615"/>
    </row>
    <row r="31" spans="1:4" ht="20.100000000000001" customHeight="1">
      <c r="A31" s="616" t="s">
        <v>2430</v>
      </c>
      <c r="B31" s="614">
        <v>5201120</v>
      </c>
      <c r="C31" s="614">
        <v>1994822.2621589999</v>
      </c>
      <c r="D31" s="615">
        <f t="shared" si="1"/>
        <v>-0.61646294218187625</v>
      </c>
    </row>
    <row r="32" spans="1:4" ht="20.100000000000001" customHeight="1">
      <c r="A32" s="616" t="s">
        <v>2432</v>
      </c>
      <c r="B32" s="614">
        <v>220</v>
      </c>
      <c r="C32" s="614">
        <v>205</v>
      </c>
      <c r="D32" s="615">
        <f t="shared" si="1"/>
        <v>-6.8181818181818232E-2</v>
      </c>
    </row>
    <row r="33" spans="1:8" ht="20.100000000000001" customHeight="1">
      <c r="A33" s="616" t="s">
        <v>2434</v>
      </c>
      <c r="B33" s="627"/>
      <c r="C33" s="627"/>
      <c r="D33" s="615"/>
    </row>
    <row r="34" spans="1:8" ht="20.100000000000001" customHeight="1">
      <c r="A34" s="616" t="s">
        <v>2436</v>
      </c>
      <c r="B34" s="627"/>
      <c r="C34" s="627"/>
      <c r="D34" s="615"/>
    </row>
    <row r="35" spans="1:8" ht="20.100000000000001" customHeight="1">
      <c r="A35" s="616" t="s">
        <v>2438</v>
      </c>
      <c r="B35" s="627"/>
      <c r="C35" s="627"/>
      <c r="D35" s="615"/>
    </row>
    <row r="36" spans="1:8" ht="20.100000000000001" customHeight="1">
      <c r="A36" s="616"/>
      <c r="B36" s="627"/>
      <c r="C36" s="627"/>
      <c r="D36" s="615"/>
    </row>
    <row r="37" spans="1:8" ht="20.100000000000001" customHeight="1">
      <c r="A37" s="616" t="s">
        <v>2439</v>
      </c>
      <c r="B37" s="614">
        <v>14985692.789999999</v>
      </c>
      <c r="C37" s="614">
        <v>12197717.719778998</v>
      </c>
      <c r="D37" s="615">
        <f t="shared" si="1"/>
        <v>-0.18604245457917212</v>
      </c>
    </row>
    <row r="38" spans="1:8">
      <c r="A38" s="628"/>
      <c r="B38" s="628"/>
      <c r="C38" s="628"/>
      <c r="D38" s="628"/>
      <c r="E38" s="628"/>
      <c r="F38" s="628"/>
      <c r="G38" s="628"/>
      <c r="H38" s="628"/>
    </row>
    <row r="39" spans="1:8">
      <c r="A39" s="628"/>
      <c r="B39" s="628"/>
      <c r="C39" s="628"/>
      <c r="D39" s="628"/>
      <c r="E39" s="628"/>
      <c r="F39" s="628"/>
      <c r="G39" s="628"/>
      <c r="H39" s="628"/>
    </row>
    <row r="40" spans="1:8">
      <c r="A40" s="629"/>
      <c r="B40" s="629"/>
      <c r="C40" s="629"/>
      <c r="D40" s="629"/>
      <c r="E40" s="629"/>
      <c r="F40" s="629"/>
      <c r="G40" s="629"/>
      <c r="H40" s="629"/>
    </row>
    <row r="41" spans="1:8">
      <c r="A41" s="629"/>
      <c r="B41" s="629"/>
      <c r="C41" s="629"/>
      <c r="D41" s="629"/>
      <c r="E41" s="629"/>
      <c r="F41" s="629"/>
      <c r="G41" s="629"/>
      <c r="H41" s="629"/>
    </row>
  </sheetData>
  <mergeCells count="1">
    <mergeCell ref="A2:D2"/>
  </mergeCells>
  <phoneticPr fontId="17" type="noConversion"/>
  <pageMargins left="0.7" right="0.7" top="0.75" bottom="0.75" header="0.3" footer="0.3"/>
</worksheet>
</file>

<file path=xl/worksheets/sheet27.xml><?xml version="1.0" encoding="utf-8"?>
<worksheet xmlns="http://schemas.openxmlformats.org/spreadsheetml/2006/main" xmlns:r="http://schemas.openxmlformats.org/officeDocument/2006/relationships">
  <dimension ref="A1:H41"/>
  <sheetViews>
    <sheetView workbookViewId="0">
      <selection activeCell="E12" sqref="E12"/>
    </sheetView>
  </sheetViews>
  <sheetFormatPr defaultRowHeight="14.25"/>
  <cols>
    <col min="1" max="1" width="42.75" style="609" customWidth="1"/>
    <col min="2" max="2" width="14" style="609" customWidth="1"/>
    <col min="3" max="3" width="16.375" style="609" customWidth="1"/>
    <col min="4" max="4" width="13.875" style="609" customWidth="1"/>
    <col min="5" max="5" width="33.25" style="609" customWidth="1"/>
    <col min="6" max="6" width="12.875" style="609" customWidth="1"/>
    <col min="7" max="7" width="16" style="609" customWidth="1"/>
    <col min="8" max="8" width="13.75" style="609" customWidth="1"/>
    <col min="9" max="16384" width="9" style="609"/>
  </cols>
  <sheetData>
    <row r="1" spans="1:8">
      <c r="A1" s="606" t="s">
        <v>2465</v>
      </c>
      <c r="B1" s="607"/>
      <c r="C1" s="607"/>
      <c r="D1" s="607"/>
      <c r="E1" s="607"/>
      <c r="F1" s="607"/>
      <c r="G1" s="607"/>
      <c r="H1" s="608" t="s">
        <v>1354</v>
      </c>
    </row>
    <row r="2" spans="1:8" ht="18" customHeight="1">
      <c r="A2" s="704" t="s">
        <v>2466</v>
      </c>
      <c r="B2" s="704"/>
      <c r="C2" s="704"/>
      <c r="D2" s="704"/>
      <c r="E2" s="660"/>
      <c r="F2" s="660"/>
      <c r="G2" s="660"/>
      <c r="H2" s="660"/>
    </row>
    <row r="3" spans="1:8" ht="18" customHeight="1">
      <c r="A3" s="606"/>
      <c r="B3" s="607"/>
      <c r="C3" s="607"/>
      <c r="D3" s="610" t="s">
        <v>40</v>
      </c>
      <c r="E3" s="607"/>
      <c r="F3" s="607"/>
      <c r="G3" s="607"/>
    </row>
    <row r="4" spans="1:8" ht="35.25" customHeight="1">
      <c r="A4" s="661" t="s">
        <v>1465</v>
      </c>
      <c r="B4" s="661" t="s">
        <v>2411</v>
      </c>
      <c r="C4" s="661" t="s">
        <v>2412</v>
      </c>
      <c r="D4" s="661" t="s">
        <v>2413</v>
      </c>
    </row>
    <row r="5" spans="1:8" ht="20.100000000000001" customHeight="1">
      <c r="A5" s="616" t="s">
        <v>1663</v>
      </c>
      <c r="B5" s="625">
        <v>6331</v>
      </c>
      <c r="C5" s="625">
        <v>599.32500000000005</v>
      </c>
      <c r="D5" s="615">
        <f>C5/B5-1</f>
        <v>-0.90533486021165688</v>
      </c>
    </row>
    <row r="6" spans="1:8" ht="20.100000000000001" customHeight="1">
      <c r="A6" s="616" t="s">
        <v>1667</v>
      </c>
      <c r="B6" s="614">
        <v>0</v>
      </c>
      <c r="C6" s="614">
        <v>0</v>
      </c>
      <c r="D6" s="615"/>
    </row>
    <row r="7" spans="1:8" ht="20.100000000000001" customHeight="1">
      <c r="A7" s="616" t="s">
        <v>1669</v>
      </c>
      <c r="B7" s="614">
        <v>0</v>
      </c>
      <c r="C7" s="614">
        <v>0</v>
      </c>
      <c r="D7" s="615"/>
    </row>
    <row r="8" spans="1:8" ht="20.100000000000001" customHeight="1">
      <c r="A8" s="616" t="s">
        <v>1671</v>
      </c>
      <c r="B8" s="614">
        <v>7027777</v>
      </c>
      <c r="C8" s="614">
        <v>7180421</v>
      </c>
      <c r="D8" s="615">
        <f>C8/B8-1</f>
        <v>2.1720097265465199E-2</v>
      </c>
    </row>
    <row r="9" spans="1:8" ht="20.100000000000001" customHeight="1">
      <c r="A9" s="616" t="s">
        <v>1687</v>
      </c>
      <c r="B9" s="614"/>
      <c r="C9" s="614"/>
      <c r="D9" s="615"/>
    </row>
    <row r="10" spans="1:8" ht="20.100000000000001" customHeight="1">
      <c r="A10" s="616" t="s">
        <v>1689</v>
      </c>
      <c r="B10" s="614">
        <v>61439.55</v>
      </c>
      <c r="C10" s="614">
        <v>106269.55</v>
      </c>
      <c r="D10" s="615">
        <f>C10/B10-1</f>
        <v>0.72966029210825911</v>
      </c>
    </row>
    <row r="11" spans="1:8" ht="20.100000000000001" customHeight="1">
      <c r="A11" s="616" t="s">
        <v>1700</v>
      </c>
      <c r="B11" s="614">
        <v>0</v>
      </c>
      <c r="C11" s="614">
        <v>0</v>
      </c>
      <c r="D11" s="615"/>
    </row>
    <row r="12" spans="1:8" ht="20.100000000000001" customHeight="1">
      <c r="A12" s="616" t="s">
        <v>2414</v>
      </c>
      <c r="B12" s="614">
        <v>0</v>
      </c>
      <c r="C12" s="614">
        <v>0</v>
      </c>
      <c r="D12" s="615"/>
    </row>
    <row r="13" spans="1:8" ht="20.100000000000001" customHeight="1">
      <c r="A13" s="616" t="s">
        <v>2257</v>
      </c>
      <c r="B13" s="614">
        <v>503318</v>
      </c>
      <c r="C13" s="614">
        <v>806418.4</v>
      </c>
      <c r="D13" s="615">
        <f>C13/B13-1</f>
        <v>0.60220457047035869</v>
      </c>
    </row>
    <row r="14" spans="1:8" ht="20.100000000000001" customHeight="1">
      <c r="A14" s="616" t="s">
        <v>2415</v>
      </c>
      <c r="B14" s="614">
        <v>7640</v>
      </c>
      <c r="C14" s="614">
        <v>13737.957619999999</v>
      </c>
      <c r="D14" s="615">
        <f>C14/B14-1</f>
        <v>0.79816199214659678</v>
      </c>
    </row>
    <row r="15" spans="1:8" ht="20.100000000000001" customHeight="1">
      <c r="A15" s="616" t="s">
        <v>2416</v>
      </c>
      <c r="B15" s="614">
        <v>2341</v>
      </c>
      <c r="C15" s="614">
        <v>1793</v>
      </c>
      <c r="D15" s="615">
        <f>C15/B15-1</f>
        <v>-0.234087996582657</v>
      </c>
    </row>
    <row r="16" spans="1:8" ht="20.100000000000001" customHeight="1">
      <c r="A16" s="616"/>
      <c r="B16" s="614"/>
      <c r="C16" s="614"/>
      <c r="D16" s="615"/>
    </row>
    <row r="17" spans="1:4" ht="20.100000000000001" customHeight="1">
      <c r="A17" s="616"/>
      <c r="B17" s="614"/>
      <c r="C17" s="614"/>
      <c r="D17" s="615"/>
    </row>
    <row r="18" spans="1:4" ht="20.100000000000001" customHeight="1">
      <c r="A18" s="616"/>
      <c r="B18" s="614"/>
      <c r="C18" s="614"/>
      <c r="D18" s="615"/>
    </row>
    <row r="19" spans="1:4" ht="20.100000000000001" customHeight="1">
      <c r="A19" s="617"/>
      <c r="B19" s="618"/>
      <c r="C19" s="618"/>
      <c r="D19" s="619"/>
    </row>
    <row r="20" spans="1:4" ht="20.100000000000001" customHeight="1">
      <c r="A20" s="621"/>
      <c r="B20" s="614"/>
      <c r="C20" s="614"/>
      <c r="D20" s="622"/>
    </row>
    <row r="21" spans="1:4" ht="20.100000000000001" customHeight="1">
      <c r="A21" s="621"/>
      <c r="B21" s="614"/>
      <c r="C21" s="614"/>
      <c r="D21" s="622"/>
    </row>
    <row r="22" spans="1:4" ht="20.100000000000001" customHeight="1">
      <c r="A22" s="621"/>
      <c r="B22" s="614"/>
      <c r="C22" s="614"/>
      <c r="D22" s="622"/>
    </row>
    <row r="23" spans="1:4" ht="20.100000000000001" customHeight="1">
      <c r="A23" s="621"/>
      <c r="B23" s="614"/>
      <c r="C23" s="614"/>
      <c r="D23" s="622"/>
    </row>
    <row r="24" spans="1:4" ht="20.100000000000001" customHeight="1">
      <c r="A24" s="623"/>
      <c r="B24" s="623"/>
      <c r="C24" s="623"/>
      <c r="D24" s="623"/>
    </row>
    <row r="25" spans="1:4" ht="20.100000000000001" customHeight="1">
      <c r="A25" s="621"/>
      <c r="B25" s="614"/>
      <c r="C25" s="614"/>
      <c r="D25" s="622"/>
    </row>
    <row r="26" spans="1:4" ht="20.100000000000001" customHeight="1">
      <c r="A26" s="624" t="s">
        <v>2421</v>
      </c>
      <c r="B26" s="625">
        <v>7608846.5499999998</v>
      </c>
      <c r="C26" s="625">
        <v>8109239.2326199999</v>
      </c>
      <c r="D26" s="615">
        <f>C26/B26-1</f>
        <v>6.5764591167895237E-2</v>
      </c>
    </row>
    <row r="27" spans="1:4" ht="20.100000000000001" customHeight="1">
      <c r="A27" s="621" t="s">
        <v>2423</v>
      </c>
      <c r="B27" s="626">
        <v>7376846.2400000002</v>
      </c>
      <c r="C27" s="627">
        <v>4088478.4871589961</v>
      </c>
      <c r="D27" s="615">
        <f>C27/B27-1</f>
        <v>-0.44576878056780589</v>
      </c>
    </row>
    <row r="28" spans="1:4" ht="20.100000000000001" customHeight="1">
      <c r="A28" s="621" t="s">
        <v>2425</v>
      </c>
      <c r="B28" s="626">
        <v>0</v>
      </c>
      <c r="C28" s="627">
        <v>0</v>
      </c>
      <c r="D28" s="615"/>
    </row>
    <row r="29" spans="1:4" ht="20.100000000000001" customHeight="1">
      <c r="A29" s="621" t="s">
        <v>2427</v>
      </c>
      <c r="B29" s="626"/>
      <c r="C29" s="627"/>
      <c r="D29" s="615"/>
    </row>
    <row r="30" spans="1:4" ht="20.100000000000001" customHeight="1">
      <c r="A30" s="621" t="s">
        <v>2429</v>
      </c>
      <c r="B30" s="626"/>
      <c r="C30" s="627"/>
      <c r="D30" s="615"/>
    </row>
    <row r="31" spans="1:4" ht="20.100000000000001" customHeight="1">
      <c r="A31" s="621" t="s">
        <v>2431</v>
      </c>
      <c r="B31" s="614">
        <v>3531079.54</v>
      </c>
      <c r="C31" s="614">
        <v>2287017.8371590003</v>
      </c>
      <c r="D31" s="615">
        <f>C31/B31-1</f>
        <v>-0.35231766624010963</v>
      </c>
    </row>
    <row r="32" spans="1:4" ht="20.100000000000001" customHeight="1">
      <c r="A32" s="621" t="s">
        <v>2433</v>
      </c>
      <c r="B32" s="614">
        <v>3845766.7</v>
      </c>
      <c r="C32" s="614">
        <v>1801460.6499999959</v>
      </c>
      <c r="D32" s="615">
        <f>C32/B32-1</f>
        <v>-0.53157308008309601</v>
      </c>
    </row>
    <row r="33" spans="1:8" ht="20.100000000000001" customHeight="1">
      <c r="A33" s="621" t="s">
        <v>2435</v>
      </c>
      <c r="B33" s="626"/>
      <c r="C33" s="627"/>
      <c r="D33" s="615"/>
    </row>
    <row r="34" spans="1:8" ht="20.100000000000001" customHeight="1">
      <c r="A34" s="621" t="s">
        <v>2437</v>
      </c>
      <c r="B34" s="626"/>
      <c r="C34" s="627"/>
      <c r="D34" s="615"/>
    </row>
    <row r="35" spans="1:8" ht="20.100000000000001" customHeight="1">
      <c r="A35" s="621"/>
      <c r="B35" s="626"/>
      <c r="C35" s="627"/>
      <c r="D35" s="615"/>
    </row>
    <row r="36" spans="1:8" ht="20.100000000000001" customHeight="1">
      <c r="A36" s="621"/>
      <c r="B36" s="626"/>
      <c r="C36" s="627"/>
      <c r="D36" s="615"/>
    </row>
    <row r="37" spans="1:8" ht="20.100000000000001" customHeight="1">
      <c r="A37" s="621" t="s">
        <v>2440</v>
      </c>
      <c r="B37" s="614">
        <v>14985692.789999999</v>
      </c>
      <c r="C37" s="614">
        <v>12197717.719778998</v>
      </c>
      <c r="D37" s="615">
        <f>C37/B37-1</f>
        <v>-0.18604245457917212</v>
      </c>
    </row>
    <row r="38" spans="1:8">
      <c r="A38" s="628"/>
      <c r="B38" s="628"/>
      <c r="C38" s="628"/>
      <c r="D38" s="628"/>
    </row>
    <row r="39" spans="1:8">
      <c r="A39" s="628"/>
      <c r="B39" s="628"/>
      <c r="C39" s="628"/>
      <c r="D39" s="628"/>
      <c r="E39" s="628"/>
      <c r="F39" s="628"/>
      <c r="G39" s="628"/>
      <c r="H39" s="628"/>
    </row>
    <row r="40" spans="1:8">
      <c r="A40" s="629"/>
      <c r="B40" s="629"/>
      <c r="C40" s="629"/>
      <c r="D40" s="629"/>
      <c r="E40" s="629"/>
      <c r="F40" s="629"/>
      <c r="G40" s="629"/>
      <c r="H40" s="629"/>
    </row>
    <row r="41" spans="1:8">
      <c r="A41" s="629"/>
      <c r="B41" s="629"/>
      <c r="C41" s="629"/>
      <c r="D41" s="629"/>
      <c r="E41" s="629"/>
      <c r="F41" s="629"/>
      <c r="G41" s="629"/>
      <c r="H41" s="629"/>
    </row>
  </sheetData>
  <mergeCells count="1">
    <mergeCell ref="A2:D2"/>
  </mergeCells>
  <phoneticPr fontId="17" type="noConversion"/>
  <pageMargins left="0.7" right="0.7" top="0.75" bottom="0.75" header="0.3" footer="0.3"/>
</worksheet>
</file>

<file path=xl/worksheets/sheet28.xml><?xml version="1.0" encoding="utf-8"?>
<worksheet xmlns="http://schemas.openxmlformats.org/spreadsheetml/2006/main" xmlns:r="http://schemas.openxmlformats.org/officeDocument/2006/relationships">
  <dimension ref="A19"/>
  <sheetViews>
    <sheetView workbookViewId="0">
      <selection activeCell="G16" sqref="G16"/>
    </sheetView>
  </sheetViews>
  <sheetFormatPr defaultRowHeight="14.25"/>
  <cols>
    <col min="1" max="16384" width="9" style="290"/>
  </cols>
  <sheetData>
    <row r="19" spans="1:1" ht="35.25">
      <c r="A19" s="605" t="s">
        <v>2386</v>
      </c>
    </row>
  </sheetData>
  <phoneticPr fontId="17" type="noConversion"/>
  <pageMargins left="0.7" right="0.7" top="0.75" bottom="0.75" header="0.3" footer="0.3"/>
</worksheet>
</file>

<file path=xl/worksheets/sheet29.xml><?xml version="1.0" encoding="utf-8"?>
<worksheet xmlns="http://schemas.openxmlformats.org/spreadsheetml/2006/main" xmlns:r="http://schemas.openxmlformats.org/officeDocument/2006/relationships">
  <sheetPr enableFormatConditionsCalculation="0">
    <tabColor indexed="21"/>
    <pageSetUpPr fitToPage="1"/>
  </sheetPr>
  <dimension ref="A1:J21"/>
  <sheetViews>
    <sheetView workbookViewId="0">
      <pane xSplit="1" ySplit="7" topLeftCell="B17" activePane="bottomRight" state="frozen"/>
      <selection pane="topRight"/>
      <selection pane="bottomLeft"/>
      <selection pane="bottomRight" activeCell="E30" sqref="E30"/>
    </sheetView>
  </sheetViews>
  <sheetFormatPr defaultColWidth="9" defaultRowHeight="14.25"/>
  <cols>
    <col min="1" max="1" width="32.125" customWidth="1"/>
    <col min="2" max="2" width="15" customWidth="1"/>
    <col min="3" max="4" width="14.125" customWidth="1"/>
    <col min="5" max="5" width="10.875" customWidth="1"/>
    <col min="6" max="6" width="35.25" customWidth="1"/>
    <col min="7" max="7" width="14" customWidth="1"/>
    <col min="8" max="8" width="13.375" customWidth="1"/>
    <col min="9" max="9" width="11.5" customWidth="1"/>
    <col min="10" max="10" width="10.125" customWidth="1"/>
  </cols>
  <sheetData>
    <row r="1" spans="1:10" s="290" customFormat="1" ht="20.100000000000001" customHeight="1">
      <c r="A1" s="708" t="s">
        <v>1918</v>
      </c>
      <c r="B1" s="708"/>
      <c r="C1" s="708"/>
      <c r="D1" s="708"/>
      <c r="E1" s="708"/>
      <c r="F1" s="708"/>
      <c r="G1" s="708"/>
    </row>
    <row r="2" spans="1:10" s="290" customFormat="1" ht="24.95" customHeight="1">
      <c r="A2" s="709" t="s">
        <v>1919</v>
      </c>
      <c r="B2" s="709"/>
      <c r="C2" s="709"/>
      <c r="D2" s="709"/>
      <c r="E2" s="709"/>
      <c r="F2" s="709"/>
      <c r="G2" s="709"/>
      <c r="H2" s="709"/>
      <c r="I2" s="709"/>
      <c r="J2" s="709"/>
    </row>
    <row r="3" spans="1:10" s="290" customFormat="1" ht="20.100000000000001" customHeight="1">
      <c r="A3" s="285"/>
      <c r="B3" s="285"/>
      <c r="C3" s="285"/>
      <c r="D3" s="190"/>
      <c r="E3" s="190"/>
      <c r="F3" s="259"/>
      <c r="G3" s="259"/>
      <c r="H3" s="259"/>
      <c r="I3" s="710" t="s">
        <v>40</v>
      </c>
      <c r="J3" s="710"/>
    </row>
    <row r="4" spans="1:10" ht="27" customHeight="1">
      <c r="A4" s="711" t="s">
        <v>1920</v>
      </c>
      <c r="B4" s="711"/>
      <c r="C4" s="711"/>
      <c r="D4" s="711"/>
      <c r="E4" s="711"/>
      <c r="F4" s="711" t="s">
        <v>1921</v>
      </c>
      <c r="G4" s="711"/>
      <c r="H4" s="711"/>
      <c r="I4" s="711"/>
      <c r="J4" s="711"/>
    </row>
    <row r="5" spans="1:10" ht="27" customHeight="1">
      <c r="A5" s="712" t="s">
        <v>1922</v>
      </c>
      <c r="B5" s="712" t="s">
        <v>1660</v>
      </c>
      <c r="C5" s="711" t="s">
        <v>1923</v>
      </c>
      <c r="D5" s="711" t="s">
        <v>1924</v>
      </c>
      <c r="E5" s="711" t="s">
        <v>73</v>
      </c>
      <c r="F5" s="706" t="s">
        <v>1922</v>
      </c>
      <c r="G5" s="712" t="s">
        <v>1660</v>
      </c>
      <c r="H5" s="711" t="s">
        <v>1923</v>
      </c>
      <c r="I5" s="711" t="s">
        <v>1924</v>
      </c>
      <c r="J5" s="706" t="s">
        <v>73</v>
      </c>
    </row>
    <row r="6" spans="1:10" ht="40.5" customHeight="1">
      <c r="A6" s="713"/>
      <c r="B6" s="713"/>
      <c r="C6" s="711"/>
      <c r="D6" s="711"/>
      <c r="E6" s="711"/>
      <c r="F6" s="707"/>
      <c r="G6" s="713"/>
      <c r="H6" s="711"/>
      <c r="I6" s="711"/>
      <c r="J6" s="707"/>
    </row>
    <row r="7" spans="1:10" ht="27" customHeight="1">
      <c r="A7" s="289" t="s">
        <v>1925</v>
      </c>
      <c r="B7" s="291">
        <f>'[1]收入（按科目）'!C7</f>
        <v>284718.45732359996</v>
      </c>
      <c r="C7" s="291">
        <f>'[1]收入（按科目）'!D7</f>
        <v>244855.21347300001</v>
      </c>
      <c r="D7" s="291">
        <f>'[1]收入（按科目）'!E7</f>
        <v>472730.1</v>
      </c>
      <c r="E7" s="292">
        <f>D7/C7-1</f>
        <v>0.93065156054815867</v>
      </c>
      <c r="F7" s="293" t="s">
        <v>1926</v>
      </c>
      <c r="G7" s="291">
        <f>SUM(G8:G11)</f>
        <v>374518</v>
      </c>
      <c r="H7" s="291">
        <f>SUM(H8:H11)</f>
        <v>394978</v>
      </c>
      <c r="I7" s="291">
        <f>SUM(I8:I11)</f>
        <v>392436</v>
      </c>
      <c r="J7" s="302">
        <f>I7/H7-1</f>
        <v>-6.4358014876777503E-3</v>
      </c>
    </row>
    <row r="8" spans="1:10" ht="27" customHeight="1">
      <c r="A8" s="289" t="s">
        <v>1927</v>
      </c>
      <c r="B8" s="291">
        <f>'[1]收入（按科目）'!C24</f>
        <v>117323.73175408368</v>
      </c>
      <c r="C8" s="291">
        <f>'[1]收入（按科目）'!D24</f>
        <v>123941.172701</v>
      </c>
      <c r="D8" s="291">
        <f>'[1]收入（按科目）'!E24</f>
        <v>99770.393570000015</v>
      </c>
      <c r="E8" s="292">
        <f>D8/C8-1</f>
        <v>-0.19501815743917816</v>
      </c>
      <c r="F8" s="293" t="s">
        <v>1928</v>
      </c>
      <c r="G8" s="291">
        <f>'[1]支出（按科目）'!C8</f>
        <v>10018</v>
      </c>
      <c r="H8" s="291">
        <f>'[1]支出（按科目）'!D8</f>
        <v>10478</v>
      </c>
      <c r="I8" s="291">
        <f>'[1]支出（按科目）'!E8</f>
        <v>29549</v>
      </c>
      <c r="J8" s="302">
        <f t="shared" ref="J8:J21" si="0">I8/H8-1</f>
        <v>1.8200992555831266</v>
      </c>
    </row>
    <row r="9" spans="1:10" ht="27" customHeight="1">
      <c r="A9" s="289" t="s">
        <v>1929</v>
      </c>
      <c r="B9" s="291"/>
      <c r="C9" s="291"/>
      <c r="D9" s="291"/>
      <c r="E9" s="292"/>
      <c r="F9" s="258" t="s">
        <v>1930</v>
      </c>
      <c r="G9" s="291">
        <f>'[1]支出（按科目）'!C20</f>
        <v>361800</v>
      </c>
      <c r="H9" s="291">
        <f>'[1]支出（按科目）'!D20</f>
        <v>361800</v>
      </c>
      <c r="I9" s="291">
        <f>'[1]支出（按科目）'!E20</f>
        <v>345500</v>
      </c>
      <c r="J9" s="302">
        <f t="shared" si="0"/>
        <v>-4.5052515201768895E-2</v>
      </c>
    </row>
    <row r="10" spans="1:10" ht="27" customHeight="1">
      <c r="A10" s="289" t="s">
        <v>1931</v>
      </c>
      <c r="B10" s="294"/>
      <c r="C10" s="291"/>
      <c r="D10" s="291"/>
      <c r="E10" s="292"/>
      <c r="F10" s="293" t="s">
        <v>1932</v>
      </c>
      <c r="G10" s="295"/>
      <c r="H10" s="295">
        <f>'[1]支出（按科目）'!D30</f>
        <v>20000</v>
      </c>
      <c r="I10" s="295">
        <f>'[1]支出（按科目）'!E30</f>
        <v>10000</v>
      </c>
      <c r="J10" s="302">
        <f t="shared" si="0"/>
        <v>-0.5</v>
      </c>
    </row>
    <row r="11" spans="1:10" ht="27" customHeight="1">
      <c r="A11" s="289" t="s">
        <v>1933</v>
      </c>
      <c r="B11" s="291">
        <f>'[1]收入（按科目）'!C38</f>
        <v>4100</v>
      </c>
      <c r="C11" s="291">
        <f>'[1]收入（按科目）'!D38</f>
        <v>4100</v>
      </c>
      <c r="D11" s="291">
        <f>'[1]收入（按科目）'!E38</f>
        <v>2450</v>
      </c>
      <c r="E11" s="292">
        <f>D11/C11-1</f>
        <v>-0.40243902439024393</v>
      </c>
      <c r="F11" s="293" t="s">
        <v>1934</v>
      </c>
      <c r="G11" s="291">
        <f>'[1]支出（按科目）'!C32</f>
        <v>2700</v>
      </c>
      <c r="H11" s="295">
        <f>'[1]支出（按科目）'!D32</f>
        <v>2700</v>
      </c>
      <c r="I11" s="295">
        <f>'[1]支出（按科目）'!E32</f>
        <v>7387</v>
      </c>
      <c r="J11" s="302">
        <f t="shared" si="0"/>
        <v>1.7359259259259261</v>
      </c>
    </row>
    <row r="12" spans="1:10" ht="27" customHeight="1">
      <c r="A12" s="289" t="s">
        <v>1935</v>
      </c>
      <c r="B12" s="294"/>
      <c r="C12" s="294"/>
      <c r="D12" s="291"/>
      <c r="E12" s="292"/>
      <c r="F12" s="293" t="s">
        <v>1936</v>
      </c>
      <c r="G12" s="291">
        <f>G14</f>
        <v>107942</v>
      </c>
      <c r="H12" s="295">
        <f>'[1]支出（按科目）'!D34</f>
        <v>107942</v>
      </c>
      <c r="I12" s="295">
        <f>I14</f>
        <v>249297.58892552101</v>
      </c>
      <c r="J12" s="302">
        <f t="shared" si="0"/>
        <v>1.3095513231691185</v>
      </c>
    </row>
    <row r="13" spans="1:10" ht="27" customHeight="1">
      <c r="A13" s="289"/>
      <c r="B13" s="294"/>
      <c r="C13" s="294"/>
      <c r="D13" s="291"/>
      <c r="E13" s="292"/>
      <c r="F13" s="296" t="s">
        <v>1937</v>
      </c>
      <c r="G13" s="297"/>
      <c r="H13" s="291"/>
      <c r="I13" s="291"/>
      <c r="J13" s="302"/>
    </row>
    <row r="14" spans="1:10" ht="27" customHeight="1">
      <c r="A14" s="289"/>
      <c r="B14" s="294"/>
      <c r="C14" s="294"/>
      <c r="D14" s="291"/>
      <c r="E14" s="292"/>
      <c r="F14" s="293" t="s">
        <v>1938</v>
      </c>
      <c r="G14" s="291">
        <f>'[1]支出（按科目）'!C37</f>
        <v>107942</v>
      </c>
      <c r="H14" s="291">
        <f>'[1]支出（按科目）'!D37</f>
        <v>107942</v>
      </c>
      <c r="I14" s="291">
        <v>249297.58892552101</v>
      </c>
      <c r="J14" s="302">
        <f t="shared" si="0"/>
        <v>1.3095513231691185</v>
      </c>
    </row>
    <row r="15" spans="1:10" ht="27" customHeight="1">
      <c r="A15" s="289"/>
      <c r="B15" s="294"/>
      <c r="C15" s="294"/>
      <c r="D15" s="291"/>
      <c r="E15" s="292"/>
      <c r="F15" s="294"/>
      <c r="G15" s="297"/>
      <c r="H15" s="291"/>
      <c r="I15" s="291"/>
      <c r="J15" s="302"/>
    </row>
    <row r="16" spans="1:10" ht="27" customHeight="1">
      <c r="A16" s="298" t="s">
        <v>1939</v>
      </c>
      <c r="B16" s="299">
        <f>SUM(B7:B15)</f>
        <v>406142.18907768361</v>
      </c>
      <c r="C16" s="299">
        <f>SUM(C7:C15)</f>
        <v>372896.38617399998</v>
      </c>
      <c r="D16" s="299">
        <f>SUM(D7:D15)</f>
        <v>574950.49356999993</v>
      </c>
      <c r="E16" s="292">
        <f t="shared" ref="E16:E21" si="1">D16/C16-1</f>
        <v>0.54185053781057024</v>
      </c>
      <c r="F16" s="298" t="s">
        <v>1940</v>
      </c>
      <c r="G16" s="299">
        <f>G12+G7</f>
        <v>482460</v>
      </c>
      <c r="H16" s="299">
        <f>H12+H7</f>
        <v>502920</v>
      </c>
      <c r="I16" s="299">
        <f>I12+I7</f>
        <v>641733.58892552101</v>
      </c>
      <c r="J16" s="302">
        <f t="shared" si="0"/>
        <v>0.27601524879806139</v>
      </c>
    </row>
    <row r="17" spans="1:10" ht="27" customHeight="1">
      <c r="A17" s="289" t="s">
        <v>1941</v>
      </c>
      <c r="B17" s="300">
        <v>143107.16780900004</v>
      </c>
      <c r="C17" s="300">
        <v>130051.77625899995</v>
      </c>
      <c r="D17" s="291">
        <f>G17</f>
        <v>66789.356886683614</v>
      </c>
      <c r="E17" s="292">
        <f t="shared" si="1"/>
        <v>-0.48644025627399612</v>
      </c>
      <c r="F17" s="296" t="s">
        <v>1942</v>
      </c>
      <c r="G17" s="291">
        <f>B21-G16</f>
        <v>66789.356886683614</v>
      </c>
      <c r="H17" s="291">
        <v>28</v>
      </c>
      <c r="I17" s="291">
        <f>D21-I16</f>
        <v>6.2615311625413597</v>
      </c>
      <c r="J17" s="302">
        <f t="shared" si="0"/>
        <v>-0.77637388705209431</v>
      </c>
    </row>
    <row r="18" spans="1:10" ht="27" customHeight="1">
      <c r="A18" s="296" t="s">
        <v>1943</v>
      </c>
      <c r="B18" s="294"/>
      <c r="C18" s="294"/>
      <c r="D18" s="291"/>
      <c r="E18" s="292"/>
      <c r="F18" s="296" t="s">
        <v>1943</v>
      </c>
      <c r="G18" s="294"/>
      <c r="H18" s="294"/>
      <c r="I18" s="291"/>
      <c r="J18" s="302"/>
    </row>
    <row r="19" spans="1:10" ht="27" customHeight="1">
      <c r="A19" s="296" t="s">
        <v>1944</v>
      </c>
      <c r="B19" s="301">
        <v>143107.16780900004</v>
      </c>
      <c r="C19" s="301">
        <v>130051.77625899995</v>
      </c>
      <c r="D19" s="301">
        <v>66789.356886683614</v>
      </c>
      <c r="E19" s="302">
        <v>-0.48644025627399612</v>
      </c>
      <c r="F19" s="293" t="s">
        <v>1944</v>
      </c>
      <c r="G19" s="301">
        <v>66789.356886683614</v>
      </c>
      <c r="H19" s="301">
        <v>28</v>
      </c>
      <c r="I19" s="301">
        <v>6.2615311625413597</v>
      </c>
      <c r="J19" s="302">
        <v>-0.77637388705209431</v>
      </c>
    </row>
    <row r="20" spans="1:10" ht="27" customHeight="1">
      <c r="A20" s="296"/>
      <c r="B20" s="294"/>
      <c r="C20" s="294"/>
      <c r="D20" s="291"/>
      <c r="E20" s="292"/>
      <c r="F20" s="294"/>
      <c r="G20" s="294"/>
      <c r="H20" s="294"/>
      <c r="I20" s="291"/>
      <c r="J20" s="302"/>
    </row>
    <row r="21" spans="1:10" ht="27" customHeight="1">
      <c r="A21" s="298" t="s">
        <v>1334</v>
      </c>
      <c r="B21" s="299">
        <f>B17+B16</f>
        <v>549249.35688668361</v>
      </c>
      <c r="C21" s="299">
        <f>C17+C16</f>
        <v>502948.16243299993</v>
      </c>
      <c r="D21" s="299">
        <f>D17+D16</f>
        <v>641739.85045668355</v>
      </c>
      <c r="E21" s="292">
        <f t="shared" si="1"/>
        <v>0.2759562483582445</v>
      </c>
      <c r="F21" s="298" t="s">
        <v>1945</v>
      </c>
      <c r="G21" s="299">
        <f>G18+G17+G16</f>
        <v>549249.35688668361</v>
      </c>
      <c r="H21" s="299">
        <f>H18+H17+H16</f>
        <v>502948</v>
      </c>
      <c r="I21" s="299">
        <f>I18+I17+I16</f>
        <v>641739.85045668355</v>
      </c>
      <c r="J21" s="302">
        <f t="shared" si="0"/>
        <v>0.27595666044339295</v>
      </c>
    </row>
  </sheetData>
  <mergeCells count="15">
    <mergeCell ref="E5:E6"/>
    <mergeCell ref="F5:F6"/>
    <mergeCell ref="G5:G6"/>
    <mergeCell ref="H5:H6"/>
    <mergeCell ref="I5:I6"/>
    <mergeCell ref="J5:J6"/>
    <mergeCell ref="A1:G1"/>
    <mergeCell ref="A2:J2"/>
    <mergeCell ref="I3:J3"/>
    <mergeCell ref="A4:E4"/>
    <mergeCell ref="F4:J4"/>
    <mergeCell ref="A5:A6"/>
    <mergeCell ref="B5:B6"/>
    <mergeCell ref="C5:C6"/>
    <mergeCell ref="D5:D6"/>
  </mergeCells>
  <phoneticPr fontId="17" type="noConversion"/>
  <printOptions horizontalCentered="1"/>
  <pageMargins left="0.55069444444444449" right="0.55069444444444449" top="0.78680555555555554" bottom="0.78680555555555554" header="0.51111111111111107" footer="0.51111111111111107"/>
  <pageSetup paperSize="9" scale="74" fitToHeight="0" orientation="landscape" horizontalDpi="300" verticalDpi="300"/>
  <headerFooter scaleWithDoc="0" alignWithMargins="0">
    <oddFooter>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30"/>
  <sheetViews>
    <sheetView showGridLines="0" showZeros="0" workbookViewId="0">
      <pane ySplit="4" topLeftCell="A11" activePane="bottomLeft" state="frozen"/>
      <selection pane="bottomLeft" activeCell="C25" sqref="C25"/>
    </sheetView>
  </sheetViews>
  <sheetFormatPr defaultRowHeight="14.25"/>
  <cols>
    <col min="1" max="1" width="45.125" style="406" customWidth="1"/>
    <col min="2" max="4" width="22.875" style="406" customWidth="1"/>
    <col min="5" max="16384" width="9" style="406"/>
  </cols>
  <sheetData>
    <row r="1" spans="1:4" ht="17.25" customHeight="1">
      <c r="A1" s="369" t="s">
        <v>38</v>
      </c>
    </row>
    <row r="2" spans="1:4" s="369" customFormat="1" ht="18" customHeight="1">
      <c r="A2" s="662" t="s">
        <v>39</v>
      </c>
      <c r="B2" s="662"/>
      <c r="C2" s="662"/>
      <c r="D2" s="662"/>
    </row>
    <row r="3" spans="1:4" ht="12" customHeight="1">
      <c r="A3" s="369"/>
      <c r="D3" s="496" t="s">
        <v>40</v>
      </c>
    </row>
    <row r="4" spans="1:4" ht="35.25" customHeight="1">
      <c r="A4" s="307" t="s">
        <v>41</v>
      </c>
      <c r="B4" s="358" t="s">
        <v>42</v>
      </c>
      <c r="C4" s="358" t="s">
        <v>43</v>
      </c>
      <c r="D4" s="358" t="s">
        <v>44</v>
      </c>
    </row>
    <row r="5" spans="1:4" ht="20.100000000000001" customHeight="1">
      <c r="A5" s="586" t="s">
        <v>45</v>
      </c>
      <c r="B5" s="587">
        <f>SUM(B6:B15)</f>
        <v>16140232</v>
      </c>
      <c r="C5" s="587">
        <f>SUM(C6:C15)</f>
        <v>16785340</v>
      </c>
      <c r="D5" s="509">
        <f>C5/B5-1</f>
        <v>3.9968942206035196E-2</v>
      </c>
    </row>
    <row r="6" spans="1:4" ht="20.100000000000001" customHeight="1">
      <c r="A6" s="512" t="s">
        <v>46</v>
      </c>
      <c r="B6" s="513">
        <v>5860783</v>
      </c>
      <c r="C6" s="513">
        <v>6250000</v>
      </c>
      <c r="D6" s="511">
        <f>C6/B6-1</f>
        <v>6.6410409667104098E-2</v>
      </c>
    </row>
    <row r="7" spans="1:4" ht="20.100000000000001" customHeight="1">
      <c r="A7" s="512" t="s">
        <v>47</v>
      </c>
      <c r="B7" s="513">
        <v>4692592</v>
      </c>
      <c r="C7" s="513">
        <v>5160000</v>
      </c>
      <c r="D7" s="511">
        <f t="shared" ref="D7:D25" si="0">C7/B7-1</f>
        <v>9.9605505869677202E-2</v>
      </c>
    </row>
    <row r="8" spans="1:4" ht="20.100000000000001" customHeight="1">
      <c r="A8" s="512" t="s">
        <v>48</v>
      </c>
      <c r="B8" s="513">
        <v>2254601</v>
      </c>
      <c r="C8" s="513">
        <v>1920000</v>
      </c>
      <c r="D8" s="511">
        <f t="shared" si="0"/>
        <v>-0.14840807752679963</v>
      </c>
    </row>
    <row r="9" spans="1:4" ht="20.100000000000001" customHeight="1">
      <c r="A9" s="512" t="s">
        <v>49</v>
      </c>
      <c r="B9" s="588">
        <v>35</v>
      </c>
      <c r="C9" s="513">
        <v>40</v>
      </c>
      <c r="D9" s="511">
        <f t="shared" si="0"/>
        <v>0.14285714285714279</v>
      </c>
    </row>
    <row r="10" spans="1:4" ht="20.100000000000001" customHeight="1">
      <c r="A10" s="512" t="s">
        <v>50</v>
      </c>
      <c r="B10" s="588">
        <v>3766</v>
      </c>
      <c r="C10" s="513">
        <v>4000</v>
      </c>
      <c r="D10" s="511">
        <f t="shared" si="0"/>
        <v>6.2134891131173653E-2</v>
      </c>
    </row>
    <row r="11" spans="1:4" ht="20.100000000000001" customHeight="1">
      <c r="A11" s="512" t="s">
        <v>51</v>
      </c>
      <c r="B11" s="513">
        <v>430218</v>
      </c>
      <c r="C11" s="513">
        <v>450000</v>
      </c>
      <c r="D11" s="511">
        <f t="shared" si="0"/>
        <v>4.5981339692899859E-2</v>
      </c>
    </row>
    <row r="12" spans="1:4" ht="20.100000000000001" customHeight="1">
      <c r="A12" s="512" t="s">
        <v>52</v>
      </c>
      <c r="B12" s="513">
        <v>1878653</v>
      </c>
      <c r="C12" s="513">
        <v>1920000</v>
      </c>
      <c r="D12" s="511">
        <f t="shared" si="0"/>
        <v>2.2008854216292173E-2</v>
      </c>
    </row>
    <row r="13" spans="1:4" ht="20.100000000000001" customHeight="1">
      <c r="A13" s="512" t="s">
        <v>53</v>
      </c>
      <c r="B13" s="513">
        <v>145938</v>
      </c>
      <c r="C13" s="513">
        <v>160000</v>
      </c>
      <c r="D13" s="511">
        <f t="shared" si="0"/>
        <v>9.6355986788910331E-2</v>
      </c>
    </row>
    <row r="14" spans="1:4" ht="20.100000000000001" customHeight="1">
      <c r="A14" s="512" t="s">
        <v>54</v>
      </c>
      <c r="B14" s="406">
        <v>1202</v>
      </c>
      <c r="C14" s="513">
        <v>1300</v>
      </c>
      <c r="D14" s="511">
        <f t="shared" si="0"/>
        <v>8.1530782029950011E-2</v>
      </c>
    </row>
    <row r="15" spans="1:4" ht="20.100000000000001" customHeight="1">
      <c r="A15" s="512" t="s">
        <v>55</v>
      </c>
      <c r="B15" s="513">
        <v>872444</v>
      </c>
      <c r="C15" s="514">
        <v>920000</v>
      </c>
      <c r="D15" s="511">
        <f t="shared" si="0"/>
        <v>5.4508942694316165E-2</v>
      </c>
    </row>
    <row r="16" spans="1:4" ht="20.100000000000001" customHeight="1">
      <c r="A16" s="586" t="s">
        <v>56</v>
      </c>
      <c r="B16" s="587">
        <f>SUM(B17:B24)</f>
        <v>5760894</v>
      </c>
      <c r="C16" s="587">
        <f>SUM(C17:C24)</f>
        <v>5314660</v>
      </c>
      <c r="D16" s="509">
        <f t="shared" si="0"/>
        <v>-7.745915824870242E-2</v>
      </c>
    </row>
    <row r="17" spans="1:5" ht="20.100000000000001" customHeight="1">
      <c r="A17" s="512" t="s">
        <v>57</v>
      </c>
      <c r="B17" s="513">
        <v>3891222</v>
      </c>
      <c r="C17" s="514">
        <v>3600000</v>
      </c>
      <c r="D17" s="511">
        <f t="shared" si="0"/>
        <v>-7.4840756965292687E-2</v>
      </c>
    </row>
    <row r="18" spans="1:5" ht="20.100000000000001" customHeight="1">
      <c r="A18" s="512" t="s">
        <v>58</v>
      </c>
      <c r="B18" s="513">
        <v>267872</v>
      </c>
      <c r="C18" s="513">
        <v>250000</v>
      </c>
      <c r="D18" s="511">
        <f t="shared" si="0"/>
        <v>-6.6718432684267137E-2</v>
      </c>
    </row>
    <row r="19" spans="1:5" ht="20.100000000000001" customHeight="1">
      <c r="A19" s="512" t="s">
        <v>59</v>
      </c>
      <c r="B19" s="513">
        <v>365899</v>
      </c>
      <c r="C19" s="513">
        <v>300000</v>
      </c>
      <c r="D19" s="511">
        <f t="shared" si="0"/>
        <v>-0.1801016127401277</v>
      </c>
    </row>
    <row r="20" spans="1:5" ht="20.100000000000001" customHeight="1">
      <c r="A20" s="512" t="s">
        <v>60</v>
      </c>
      <c r="B20" s="513">
        <v>126858</v>
      </c>
      <c r="C20" s="513">
        <v>130000</v>
      </c>
      <c r="D20" s="511">
        <f t="shared" si="0"/>
        <v>2.4767850667675617E-2</v>
      </c>
    </row>
    <row r="21" spans="1:5" ht="20.100000000000001" customHeight="1">
      <c r="A21" s="512" t="s">
        <v>61</v>
      </c>
      <c r="B21" s="513">
        <v>666953</v>
      </c>
      <c r="C21" s="513">
        <v>600000</v>
      </c>
      <c r="D21" s="511">
        <f t="shared" si="0"/>
        <v>-0.10038638404805134</v>
      </c>
    </row>
    <row r="22" spans="1:5" ht="20.100000000000001" customHeight="1">
      <c r="A22" s="512" t="s">
        <v>62</v>
      </c>
      <c r="B22" s="513">
        <v>49</v>
      </c>
      <c r="C22" s="588">
        <v>0</v>
      </c>
      <c r="D22" s="511">
        <f t="shared" si="0"/>
        <v>-1</v>
      </c>
    </row>
    <row r="23" spans="1:5" ht="20.100000000000001" customHeight="1">
      <c r="A23" s="512" t="s">
        <v>63</v>
      </c>
      <c r="B23" s="513">
        <v>205136</v>
      </c>
      <c r="C23" s="513">
        <v>220000</v>
      </c>
      <c r="D23" s="511">
        <f t="shared" si="0"/>
        <v>7.2459246548631118E-2</v>
      </c>
    </row>
    <row r="24" spans="1:5" ht="20.100000000000001" customHeight="1">
      <c r="A24" s="512" t="s">
        <v>64</v>
      </c>
      <c r="B24" s="513">
        <v>236905</v>
      </c>
      <c r="C24" s="513">
        <v>214660</v>
      </c>
      <c r="D24" s="511">
        <f t="shared" si="0"/>
        <v>-9.3898398092062241E-2</v>
      </c>
    </row>
    <row r="25" spans="1:5" s="367" customFormat="1" ht="20.100000000000001" customHeight="1">
      <c r="A25" s="532" t="s">
        <v>65</v>
      </c>
      <c r="B25" s="587">
        <f>B5+B16</f>
        <v>21901126</v>
      </c>
      <c r="C25" s="587">
        <f>C5+C16</f>
        <v>22100000</v>
      </c>
      <c r="D25" s="509">
        <f t="shared" si="0"/>
        <v>9.0805376855966902E-3</v>
      </c>
      <c r="E25" s="406"/>
    </row>
    <row r="26" spans="1:5" ht="18.75" customHeight="1">
      <c r="A26" s="663"/>
      <c r="B26" s="663"/>
      <c r="C26" s="663"/>
      <c r="D26" s="663"/>
    </row>
    <row r="27" spans="1:5" ht="20.100000000000001" customHeight="1">
      <c r="C27" s="507"/>
    </row>
    <row r="28" spans="1:5" ht="20.100000000000001" customHeight="1"/>
    <row r="29" spans="1:5" ht="20.100000000000001" customHeight="1"/>
    <row r="30" spans="1:5" ht="20.100000000000001" customHeight="1"/>
  </sheetData>
  <mergeCells count="2">
    <mergeCell ref="A2:D2"/>
    <mergeCell ref="A26:D26"/>
  </mergeCells>
  <phoneticPr fontId="17" type="noConversion"/>
  <printOptions horizontalCentered="1"/>
  <pageMargins left="0.47222222222222221" right="0.47222222222222221" top="0.86597222222222225" bottom="0.70833333333333337" header="0.31458333333333333" footer="0.35416666666666669"/>
  <pageSetup paperSize="9" fitToHeight="0" orientation="landscape"/>
  <headerFooter scaleWithDoc="0" alignWithMargins="0">
    <oddFooter>&amp;C第 &amp;P 页，共 &amp;N 页</oddFooter>
  </headerFooter>
</worksheet>
</file>

<file path=xl/worksheets/sheet30.xml><?xml version="1.0" encoding="utf-8"?>
<worksheet xmlns="http://schemas.openxmlformats.org/spreadsheetml/2006/main" xmlns:r="http://schemas.openxmlformats.org/officeDocument/2006/relationships">
  <sheetPr enableFormatConditionsCalculation="0">
    <tabColor indexed="21"/>
  </sheetPr>
  <dimension ref="A1:F26"/>
  <sheetViews>
    <sheetView workbookViewId="0">
      <selection activeCell="B24" sqref="B24"/>
    </sheetView>
  </sheetViews>
  <sheetFormatPr defaultColWidth="9" defaultRowHeight="14.25"/>
  <cols>
    <col min="1" max="1" width="10.625" customWidth="1"/>
    <col min="2" max="2" width="45.5" customWidth="1"/>
    <col min="3" max="3" width="14.25" customWidth="1"/>
    <col min="4" max="5" width="13.875" customWidth="1"/>
    <col min="6" max="6" width="18.375" customWidth="1"/>
  </cols>
  <sheetData>
    <row r="1" spans="1:6" ht="20.100000000000001" customHeight="1">
      <c r="A1" s="714" t="s">
        <v>1946</v>
      </c>
      <c r="B1" s="714"/>
      <c r="C1" s="714"/>
      <c r="D1" s="714"/>
      <c r="E1" s="714"/>
    </row>
    <row r="2" spans="1:6" ht="24.95" customHeight="1">
      <c r="A2" s="709" t="s">
        <v>1947</v>
      </c>
      <c r="B2" s="709"/>
      <c r="C2" s="709"/>
      <c r="D2" s="709"/>
      <c r="E2" s="709"/>
    </row>
    <row r="3" spans="1:6" ht="20.100000000000001" customHeight="1">
      <c r="A3" s="285"/>
      <c r="B3" s="190"/>
      <c r="C3" s="190"/>
      <c r="D3" s="190"/>
      <c r="E3" s="190"/>
      <c r="F3" s="248" t="s">
        <v>40</v>
      </c>
    </row>
    <row r="4" spans="1:6" s="190" customFormat="1" ht="20.25" customHeight="1">
      <c r="A4" s="715" t="s">
        <v>1948</v>
      </c>
      <c r="B4" s="715" t="s">
        <v>1949</v>
      </c>
      <c r="C4" s="712" t="s">
        <v>1950</v>
      </c>
      <c r="D4" s="711" t="s">
        <v>1923</v>
      </c>
      <c r="E4" s="711" t="s">
        <v>1924</v>
      </c>
      <c r="F4" s="706" t="s">
        <v>73</v>
      </c>
    </row>
    <row r="5" spans="1:6" s="190" customFormat="1" ht="29.25" customHeight="1">
      <c r="A5" s="716"/>
      <c r="B5" s="716"/>
      <c r="C5" s="713"/>
      <c r="D5" s="711"/>
      <c r="E5" s="711"/>
      <c r="F5" s="707"/>
    </row>
    <row r="6" spans="1:6" s="190" customFormat="1" ht="20.25" customHeight="1">
      <c r="A6" s="279"/>
      <c r="B6" s="286" t="s">
        <v>1951</v>
      </c>
      <c r="C6" s="280">
        <f>C7+C11+C25</f>
        <v>406142.18907768361</v>
      </c>
      <c r="D6" s="280">
        <f>D7+D11+D25</f>
        <v>372896.38617399998</v>
      </c>
      <c r="E6" s="280">
        <f>E7+E11+E25</f>
        <v>574950.49356999993</v>
      </c>
      <c r="F6" s="287">
        <f>(E6)/D6-1</f>
        <v>0.54185053781057024</v>
      </c>
    </row>
    <row r="7" spans="1:6" s="190" customFormat="1" ht="20.25" customHeight="1">
      <c r="A7" s="271">
        <v>1030601</v>
      </c>
      <c r="B7" s="288" t="s">
        <v>1925</v>
      </c>
      <c r="C7" s="280">
        <f>C9+C10</f>
        <v>284718.45732359996</v>
      </c>
      <c r="D7" s="280">
        <v>244855.21347300001</v>
      </c>
      <c r="E7" s="280">
        <v>472730.1</v>
      </c>
      <c r="F7" s="287">
        <f t="shared" ref="F7:F13" si="0">(E7)/D7-1</f>
        <v>0.93065156054815867</v>
      </c>
    </row>
    <row r="8" spans="1:6" s="190" customFormat="1" ht="20.25" customHeight="1">
      <c r="A8" s="276">
        <v>103060102</v>
      </c>
      <c r="B8" s="289" t="s">
        <v>1952</v>
      </c>
      <c r="C8" s="274"/>
      <c r="D8" s="274"/>
      <c r="E8" s="274"/>
      <c r="F8" s="287"/>
    </row>
    <row r="9" spans="1:6" ht="17.25" customHeight="1">
      <c r="A9" s="276">
        <v>103030118</v>
      </c>
      <c r="B9" s="289" t="s">
        <v>1953</v>
      </c>
      <c r="C9" s="274">
        <v>23089.12643</v>
      </c>
      <c r="D9" s="274">
        <v>25008</v>
      </c>
      <c r="E9" s="274">
        <v>12067.5</v>
      </c>
      <c r="F9" s="287">
        <f t="shared" si="0"/>
        <v>-0.5174544145873321</v>
      </c>
    </row>
    <row r="10" spans="1:6" ht="17.25" customHeight="1">
      <c r="A10" s="276">
        <v>103060198</v>
      </c>
      <c r="B10" s="289" t="s">
        <v>1954</v>
      </c>
      <c r="C10" s="274">
        <v>261629.33089359995</v>
      </c>
      <c r="D10" s="274">
        <f>D7-D9</f>
        <v>219847.21347300001</v>
      </c>
      <c r="E10" s="274">
        <v>460662.6</v>
      </c>
      <c r="F10" s="287">
        <f t="shared" si="0"/>
        <v>1.0953761147242154</v>
      </c>
    </row>
    <row r="11" spans="1:6" ht="17.25" customHeight="1">
      <c r="A11" s="271">
        <v>1030602</v>
      </c>
      <c r="B11" s="288" t="s">
        <v>1927</v>
      </c>
      <c r="C11" s="280">
        <v>117323.73175408368</v>
      </c>
      <c r="D11" s="280">
        <v>123941.172701</v>
      </c>
      <c r="E11" s="280">
        <v>99770.393570000015</v>
      </c>
      <c r="F11" s="287">
        <f t="shared" si="0"/>
        <v>-0.19501815743917816</v>
      </c>
    </row>
    <row r="12" spans="1:6" ht="17.25" customHeight="1">
      <c r="A12" s="276">
        <v>103060202</v>
      </c>
      <c r="B12" s="289" t="s">
        <v>1955</v>
      </c>
      <c r="C12" s="274">
        <f>C11-C13</f>
        <v>95223.731754083681</v>
      </c>
      <c r="D12" s="274">
        <f>D11-D13</f>
        <v>102541.172701</v>
      </c>
      <c r="E12" s="274">
        <f>E11-E13</f>
        <v>76800.098110000021</v>
      </c>
      <c r="F12" s="287">
        <f t="shared" si="0"/>
        <v>-0.25103159943429187</v>
      </c>
    </row>
    <row r="13" spans="1:6" ht="17.25" customHeight="1">
      <c r="A13" s="276">
        <v>103060203</v>
      </c>
      <c r="B13" s="289" t="s">
        <v>1956</v>
      </c>
      <c r="C13" s="274">
        <v>22100</v>
      </c>
      <c r="D13" s="274">
        <v>21400</v>
      </c>
      <c r="E13" s="274">
        <v>22970.295460000001</v>
      </c>
      <c r="F13" s="287">
        <f t="shared" si="0"/>
        <v>7.3378292523364586E-2</v>
      </c>
    </row>
    <row r="14" spans="1:6" ht="17.25" customHeight="1">
      <c r="A14" s="276">
        <v>103060298</v>
      </c>
      <c r="B14" s="289" t="s">
        <v>1957</v>
      </c>
      <c r="C14" s="274"/>
      <c r="D14" s="274"/>
      <c r="E14" s="274"/>
      <c r="F14" s="287"/>
    </row>
    <row r="15" spans="1:6" ht="17.25" customHeight="1">
      <c r="A15" s="271">
        <v>1030603</v>
      </c>
      <c r="B15" s="288" t="s">
        <v>1929</v>
      </c>
      <c r="C15" s="280"/>
      <c r="D15" s="280"/>
      <c r="E15" s="280"/>
      <c r="F15" s="287"/>
    </row>
    <row r="16" spans="1:6" ht="17.25" customHeight="1">
      <c r="A16" s="276">
        <v>103060301</v>
      </c>
      <c r="B16" s="289" t="s">
        <v>1958</v>
      </c>
      <c r="C16" s="274"/>
      <c r="D16" s="274"/>
      <c r="E16" s="274"/>
      <c r="F16" s="287"/>
    </row>
    <row r="17" spans="1:6" ht="17.25" customHeight="1">
      <c r="A17" s="276">
        <v>103060304</v>
      </c>
      <c r="B17" s="289" t="s">
        <v>1959</v>
      </c>
      <c r="C17" s="274"/>
      <c r="D17" s="274"/>
      <c r="E17" s="274"/>
      <c r="F17" s="287"/>
    </row>
    <row r="18" spans="1:6" ht="17.25" customHeight="1">
      <c r="A18" s="276">
        <v>103060305</v>
      </c>
      <c r="B18" s="289" t="s">
        <v>1960</v>
      </c>
      <c r="C18" s="274"/>
      <c r="D18" s="274"/>
      <c r="E18" s="274"/>
      <c r="F18" s="287"/>
    </row>
    <row r="19" spans="1:6" ht="17.25" customHeight="1">
      <c r="A19" s="276">
        <v>103060306</v>
      </c>
      <c r="B19" s="289" t="s">
        <v>1961</v>
      </c>
      <c r="C19" s="274"/>
      <c r="D19" s="274"/>
      <c r="E19" s="274"/>
      <c r="F19" s="287"/>
    </row>
    <row r="20" spans="1:6" ht="17.25" customHeight="1">
      <c r="A20" s="276">
        <v>103060398</v>
      </c>
      <c r="B20" s="289" t="s">
        <v>1962</v>
      </c>
      <c r="C20" s="274"/>
      <c r="D20" s="274"/>
      <c r="E20" s="274"/>
      <c r="F20" s="287"/>
    </row>
    <row r="21" spans="1:6" ht="17.25" customHeight="1">
      <c r="A21" s="271">
        <v>1030604</v>
      </c>
      <c r="B21" s="288" t="s">
        <v>1931</v>
      </c>
      <c r="C21" s="280"/>
      <c r="D21" s="280"/>
      <c r="E21" s="280"/>
      <c r="F21" s="287"/>
    </row>
    <row r="22" spans="1:6" ht="17.25" customHeight="1">
      <c r="A22" s="276">
        <v>103060401</v>
      </c>
      <c r="B22" s="289" t="s">
        <v>1963</v>
      </c>
      <c r="C22" s="274"/>
      <c r="D22" s="274"/>
      <c r="E22" s="274"/>
      <c r="F22" s="287"/>
    </row>
    <row r="23" spans="1:6" ht="17.25" customHeight="1">
      <c r="A23" s="276">
        <v>103060402</v>
      </c>
      <c r="B23" s="289" t="s">
        <v>1964</v>
      </c>
      <c r="C23" s="274"/>
      <c r="D23" s="274"/>
      <c r="E23" s="274"/>
      <c r="F23" s="287"/>
    </row>
    <row r="24" spans="1:6" ht="17.25" customHeight="1">
      <c r="A24" s="276">
        <v>103060498</v>
      </c>
      <c r="B24" s="289" t="s">
        <v>1965</v>
      </c>
      <c r="C24" s="274"/>
      <c r="D24" s="274"/>
      <c r="E24" s="274"/>
      <c r="F24" s="287"/>
    </row>
    <row r="25" spans="1:6" ht="17.25" customHeight="1">
      <c r="A25" s="271">
        <v>1030698</v>
      </c>
      <c r="B25" s="288" t="s">
        <v>1966</v>
      </c>
      <c r="C25" s="280">
        <v>4100</v>
      </c>
      <c r="D25" s="280">
        <v>4100</v>
      </c>
      <c r="E25" s="280">
        <v>2450</v>
      </c>
      <c r="F25" s="287">
        <f>(E25)/D25-1</f>
        <v>-0.40243902439024393</v>
      </c>
    </row>
    <row r="26" spans="1:6" ht="17.25" customHeight="1">
      <c r="A26" s="271">
        <v>1100501</v>
      </c>
      <c r="B26" s="288" t="s">
        <v>1935</v>
      </c>
      <c r="C26" s="280"/>
      <c r="D26" s="280"/>
      <c r="E26" s="280"/>
      <c r="F26" s="272"/>
    </row>
  </sheetData>
  <mergeCells count="8">
    <mergeCell ref="F4:F5"/>
    <mergeCell ref="A1:E1"/>
    <mergeCell ref="A2:E2"/>
    <mergeCell ref="A4:A5"/>
    <mergeCell ref="B4:B5"/>
    <mergeCell ref="C4:C5"/>
    <mergeCell ref="D4:D5"/>
    <mergeCell ref="E4:E5"/>
  </mergeCells>
  <phoneticPr fontId="17" type="noConversion"/>
  <printOptions horizontalCentered="1"/>
  <pageMargins left="0.35416666666666669" right="0.35416666666666669" top="0.59027777777777779" bottom="0.59027777777777779" header="0.19652777777777777" footer="0.51111111111111107"/>
  <pageSetup paperSize="9" orientation="landscape"/>
  <headerFooter scaleWithDoc="0" alignWithMargins="0">
    <oddFooter>第 &amp;P 页，共 &amp;N 页</oddFooter>
  </headerFooter>
</worksheet>
</file>

<file path=xl/worksheets/sheet31.xml><?xml version="1.0" encoding="utf-8"?>
<worksheet xmlns="http://schemas.openxmlformats.org/spreadsheetml/2006/main" xmlns:r="http://schemas.openxmlformats.org/officeDocument/2006/relationships">
  <sheetPr enableFormatConditionsCalculation="0">
    <tabColor indexed="21"/>
  </sheetPr>
  <dimension ref="A1:J38"/>
  <sheetViews>
    <sheetView topLeftCell="A16" zoomScaleSheetLayoutView="75" workbookViewId="0">
      <selection activeCell="B28" sqref="B28"/>
    </sheetView>
  </sheetViews>
  <sheetFormatPr defaultColWidth="9" defaultRowHeight="14.25"/>
  <cols>
    <col min="1" max="1" width="8.875" customWidth="1"/>
    <col min="2" max="2" width="38.875" customWidth="1"/>
    <col min="3" max="8" width="11.625" customWidth="1"/>
    <col min="9" max="9" width="15.75" customWidth="1"/>
    <col min="10" max="10" width="9" customWidth="1"/>
  </cols>
  <sheetData>
    <row r="1" spans="1:10" ht="20.100000000000001" customHeight="1">
      <c r="A1" s="717" t="s">
        <v>1967</v>
      </c>
      <c r="B1" s="717"/>
      <c r="C1" s="717"/>
      <c r="D1" s="717"/>
      <c r="E1" s="717"/>
      <c r="F1" s="717"/>
      <c r="G1" s="717"/>
      <c r="H1" s="717"/>
      <c r="I1" s="717"/>
      <c r="J1" s="717"/>
    </row>
    <row r="2" spans="1:10" ht="24.95" customHeight="1">
      <c r="A2" s="718" t="s">
        <v>1968</v>
      </c>
      <c r="B2" s="718"/>
      <c r="C2" s="718"/>
      <c r="D2" s="718"/>
      <c r="E2" s="718"/>
      <c r="F2" s="718"/>
      <c r="G2" s="718"/>
      <c r="H2" s="718"/>
      <c r="I2" s="718"/>
      <c r="J2" s="718"/>
    </row>
    <row r="3" spans="1:10" ht="15" customHeight="1">
      <c r="A3" s="264"/>
      <c r="B3" s="265"/>
      <c r="C3" s="265"/>
      <c r="D3" s="265"/>
      <c r="J3" s="281" t="s">
        <v>40</v>
      </c>
    </row>
    <row r="4" spans="1:10" s="263" customFormat="1" ht="21" customHeight="1">
      <c r="A4" s="715" t="s">
        <v>1948</v>
      </c>
      <c r="B4" s="715" t="s">
        <v>1969</v>
      </c>
      <c r="C4" s="712" t="s">
        <v>1660</v>
      </c>
      <c r="D4" s="712" t="s">
        <v>1923</v>
      </c>
      <c r="E4" s="711" t="s">
        <v>1924</v>
      </c>
      <c r="F4" s="711"/>
      <c r="G4" s="711"/>
      <c r="H4" s="711"/>
      <c r="I4" s="712" t="s">
        <v>73</v>
      </c>
      <c r="J4" s="711" t="s">
        <v>1970</v>
      </c>
    </row>
    <row r="5" spans="1:10" s="263" customFormat="1" ht="30.75" customHeight="1">
      <c r="A5" s="716"/>
      <c r="B5" s="716"/>
      <c r="C5" s="713"/>
      <c r="D5" s="713"/>
      <c r="E5" s="266" t="s">
        <v>1971</v>
      </c>
      <c r="F5" s="267" t="s">
        <v>1972</v>
      </c>
      <c r="G5" s="266" t="s">
        <v>1973</v>
      </c>
      <c r="H5" s="266" t="s">
        <v>1244</v>
      </c>
      <c r="I5" s="713"/>
      <c r="J5" s="711"/>
    </row>
    <row r="6" spans="1:10" s="263" customFormat="1" ht="15.75" customHeight="1">
      <c r="A6" s="268"/>
      <c r="B6" s="269" t="s">
        <v>1974</v>
      </c>
      <c r="C6" s="270">
        <f>C7+C34</f>
        <v>482460</v>
      </c>
      <c r="D6" s="270">
        <f>D7+D34</f>
        <v>502920</v>
      </c>
      <c r="E6" s="270">
        <f>H6+G6+F6</f>
        <v>641733.58892552101</v>
      </c>
      <c r="F6" s="270">
        <f>F7</f>
        <v>345500</v>
      </c>
      <c r="G6" s="270">
        <v>46936</v>
      </c>
      <c r="H6" s="270">
        <v>249297.58892552101</v>
      </c>
      <c r="I6" s="282">
        <f>E6/D6-1</f>
        <v>0.27601524879806139</v>
      </c>
      <c r="J6" s="283"/>
    </row>
    <row r="7" spans="1:10" s="263" customFormat="1" ht="15.75" customHeight="1">
      <c r="A7" s="271">
        <v>223</v>
      </c>
      <c r="B7" s="272" t="s">
        <v>1975</v>
      </c>
      <c r="C7" s="273">
        <f>C8+C20+C30+C32</f>
        <v>374518</v>
      </c>
      <c r="D7" s="273">
        <f>D8+D20+D30+D32</f>
        <v>394978</v>
      </c>
      <c r="E7" s="273">
        <f>E8+E20+E30+E32</f>
        <v>392436</v>
      </c>
      <c r="F7" s="273">
        <f>F20</f>
        <v>345500</v>
      </c>
      <c r="G7" s="273">
        <f>G8+G30+G32</f>
        <v>46936</v>
      </c>
      <c r="H7" s="273"/>
      <c r="I7" s="282">
        <f t="shared" ref="I7:I38" si="0">E7/D7-1</f>
        <v>-6.4358014876777503E-3</v>
      </c>
      <c r="J7" s="284"/>
    </row>
    <row r="8" spans="1:10" s="263" customFormat="1" ht="15.75" customHeight="1">
      <c r="A8" s="271">
        <v>22301</v>
      </c>
      <c r="B8" s="272" t="s">
        <v>1976</v>
      </c>
      <c r="C8" s="274">
        <v>10018</v>
      </c>
      <c r="D8" s="274">
        <v>10478</v>
      </c>
      <c r="E8" s="274">
        <f>G8</f>
        <v>29549</v>
      </c>
      <c r="F8" s="275"/>
      <c r="G8" s="274">
        <f>SUM(G9:G17)</f>
        <v>29549</v>
      </c>
      <c r="H8" s="275"/>
      <c r="I8" s="282">
        <f t="shared" si="0"/>
        <v>1.8200992555831266</v>
      </c>
      <c r="J8" s="283"/>
    </row>
    <row r="9" spans="1:10" s="263" customFormat="1" ht="15.75" customHeight="1">
      <c r="A9" s="276">
        <v>2230101</v>
      </c>
      <c r="B9" s="277" t="s">
        <v>1977</v>
      </c>
      <c r="C9" s="274"/>
      <c r="D9" s="278"/>
      <c r="E9" s="278"/>
      <c r="F9" s="275"/>
      <c r="G9" s="278"/>
      <c r="H9" s="275"/>
      <c r="I9" s="282"/>
      <c r="J9" s="283"/>
    </row>
    <row r="10" spans="1:10" s="263" customFormat="1" ht="15.75" customHeight="1">
      <c r="A10" s="276">
        <v>2230102</v>
      </c>
      <c r="B10" s="277" t="s">
        <v>1978</v>
      </c>
      <c r="C10" s="274"/>
      <c r="D10" s="278"/>
      <c r="E10" s="278"/>
      <c r="F10" s="275"/>
      <c r="G10" s="278"/>
      <c r="H10" s="275"/>
      <c r="I10" s="282"/>
      <c r="J10" s="283"/>
    </row>
    <row r="11" spans="1:10" s="263" customFormat="1" ht="15.75" customHeight="1">
      <c r="A11" s="276">
        <v>2230103</v>
      </c>
      <c r="B11" s="277" t="s">
        <v>1979</v>
      </c>
      <c r="C11" s="274">
        <v>196</v>
      </c>
      <c r="D11" s="274">
        <v>196</v>
      </c>
      <c r="E11" s="274">
        <f>G11</f>
        <v>1313</v>
      </c>
      <c r="F11" s="275"/>
      <c r="G11" s="274">
        <v>1313</v>
      </c>
      <c r="H11" s="275"/>
      <c r="I11" s="282">
        <f t="shared" si="0"/>
        <v>5.6989795918367347</v>
      </c>
      <c r="J11" s="283"/>
    </row>
    <row r="12" spans="1:10" s="263" customFormat="1" ht="15.75" customHeight="1">
      <c r="A12" s="276">
        <v>2230104</v>
      </c>
      <c r="B12" s="277" t="s">
        <v>1980</v>
      </c>
      <c r="C12" s="274"/>
      <c r="D12" s="278"/>
      <c r="E12" s="278"/>
      <c r="F12" s="275"/>
      <c r="G12" s="278"/>
      <c r="H12" s="275"/>
      <c r="I12" s="282"/>
      <c r="J12" s="283"/>
    </row>
    <row r="13" spans="1:10" s="263" customFormat="1" ht="15.75" customHeight="1">
      <c r="A13" s="276">
        <v>2230105</v>
      </c>
      <c r="B13" s="277" t="s">
        <v>1981</v>
      </c>
      <c r="C13" s="274"/>
      <c r="D13" s="278"/>
      <c r="E13" s="278"/>
      <c r="F13" s="275"/>
      <c r="G13" s="278"/>
      <c r="H13" s="275"/>
      <c r="I13" s="282"/>
      <c r="J13" s="283"/>
    </row>
    <row r="14" spans="1:10" s="263" customFormat="1" ht="15.75" customHeight="1">
      <c r="A14" s="276">
        <v>2230106</v>
      </c>
      <c r="B14" s="277" t="s">
        <v>1982</v>
      </c>
      <c r="C14" s="274"/>
      <c r="D14" s="278"/>
      <c r="E14" s="278"/>
      <c r="F14" s="275"/>
      <c r="G14" s="278"/>
      <c r="H14" s="275"/>
      <c r="I14" s="282"/>
      <c r="J14" s="283"/>
    </row>
    <row r="15" spans="1:10" s="263" customFormat="1" ht="15.75" customHeight="1">
      <c r="A15" s="276">
        <v>2230107</v>
      </c>
      <c r="B15" s="277" t="s">
        <v>1983</v>
      </c>
      <c r="C15" s="274">
        <v>159</v>
      </c>
      <c r="D15" s="274">
        <v>460</v>
      </c>
      <c r="E15" s="274"/>
      <c r="F15" s="275"/>
      <c r="G15" s="274"/>
      <c r="H15" s="275"/>
      <c r="I15" s="282">
        <f t="shared" si="0"/>
        <v>-1</v>
      </c>
      <c r="J15" s="283"/>
    </row>
    <row r="16" spans="1:10" s="263" customFormat="1" ht="15.75" customHeight="1">
      <c r="A16" s="276">
        <v>2230108</v>
      </c>
      <c r="B16" s="277" t="s">
        <v>1984</v>
      </c>
      <c r="C16" s="274"/>
      <c r="D16" s="278"/>
      <c r="E16" s="278"/>
      <c r="F16" s="275"/>
      <c r="G16" s="278"/>
      <c r="H16" s="275"/>
      <c r="I16" s="282"/>
      <c r="J16" s="283"/>
    </row>
    <row r="17" spans="1:10" s="263" customFormat="1" ht="15.75" customHeight="1">
      <c r="A17" s="276">
        <v>2230199</v>
      </c>
      <c r="B17" s="277" t="s">
        <v>1985</v>
      </c>
      <c r="C17" s="274">
        <v>9663</v>
      </c>
      <c r="D17" s="274">
        <v>9822</v>
      </c>
      <c r="E17" s="274">
        <f>E18+E19</f>
        <v>28236</v>
      </c>
      <c r="F17" s="275"/>
      <c r="G17" s="274">
        <f>G18+G19</f>
        <v>28236</v>
      </c>
      <c r="H17" s="275"/>
      <c r="I17" s="282">
        <f t="shared" si="0"/>
        <v>1.8747709224190592</v>
      </c>
      <c r="J17" s="283"/>
    </row>
    <row r="18" spans="1:10" s="263" customFormat="1" ht="15.75" customHeight="1">
      <c r="A18" s="276">
        <v>2230199</v>
      </c>
      <c r="B18" s="279" t="s">
        <v>1986</v>
      </c>
      <c r="C18" s="274">
        <v>9663</v>
      </c>
      <c r="D18" s="274">
        <v>9822</v>
      </c>
      <c r="E18" s="274">
        <f>G18</f>
        <v>28236</v>
      </c>
      <c r="F18" s="275"/>
      <c r="G18" s="274">
        <v>28236</v>
      </c>
      <c r="H18" s="275"/>
      <c r="I18" s="282">
        <f t="shared" si="0"/>
        <v>1.8747709224190592</v>
      </c>
      <c r="J18" s="283"/>
    </row>
    <row r="19" spans="1:10" s="263" customFormat="1" ht="15.75" customHeight="1">
      <c r="A19" s="276">
        <v>2230199</v>
      </c>
      <c r="B19" s="279" t="s">
        <v>1987</v>
      </c>
      <c r="C19" s="274"/>
      <c r="D19" s="274"/>
      <c r="E19" s="274"/>
      <c r="F19" s="275"/>
      <c r="G19" s="274"/>
      <c r="H19" s="275"/>
      <c r="I19" s="282"/>
      <c r="J19" s="283"/>
    </row>
    <row r="20" spans="1:10" s="263" customFormat="1" ht="15.75" customHeight="1">
      <c r="A20" s="271">
        <v>22302</v>
      </c>
      <c r="B20" s="272" t="s">
        <v>1988</v>
      </c>
      <c r="C20" s="274">
        <v>361800</v>
      </c>
      <c r="D20" s="274">
        <v>361800</v>
      </c>
      <c r="E20" s="274">
        <f>F20</f>
        <v>345500</v>
      </c>
      <c r="F20" s="274">
        <f>SUM(F21:F25)</f>
        <v>345500</v>
      </c>
      <c r="G20" s="275"/>
      <c r="H20" s="275"/>
      <c r="I20" s="282">
        <f t="shared" si="0"/>
        <v>-4.5052515201768895E-2</v>
      </c>
      <c r="J20" s="283"/>
    </row>
    <row r="21" spans="1:10" s="263" customFormat="1" ht="15.75" customHeight="1">
      <c r="A21" s="276">
        <v>2230201</v>
      </c>
      <c r="B21" s="277" t="s">
        <v>1989</v>
      </c>
      <c r="C21" s="274">
        <v>266800</v>
      </c>
      <c r="D21" s="274">
        <v>266800</v>
      </c>
      <c r="E21" s="274">
        <f>F21</f>
        <v>214000</v>
      </c>
      <c r="F21" s="274">
        <v>214000</v>
      </c>
      <c r="G21" s="275"/>
      <c r="H21" s="275"/>
      <c r="I21" s="282">
        <f t="shared" si="0"/>
        <v>-0.19790104947526233</v>
      </c>
      <c r="J21" s="283"/>
    </row>
    <row r="22" spans="1:10" s="263" customFormat="1" ht="15.75" customHeight="1">
      <c r="A22" s="276">
        <v>2230202</v>
      </c>
      <c r="B22" s="277" t="s">
        <v>1990</v>
      </c>
      <c r="C22" s="274">
        <v>45000</v>
      </c>
      <c r="D22" s="274">
        <v>45000</v>
      </c>
      <c r="E22" s="274">
        <f>F22</f>
        <v>70000</v>
      </c>
      <c r="F22" s="274">
        <v>70000</v>
      </c>
      <c r="G22" s="275"/>
      <c r="H22" s="275"/>
      <c r="I22" s="282">
        <f t="shared" si="0"/>
        <v>0.55555555555555558</v>
      </c>
      <c r="J22" s="283"/>
    </row>
    <row r="23" spans="1:10" s="263" customFormat="1" ht="15.75" customHeight="1">
      <c r="A23" s="276">
        <v>2230203</v>
      </c>
      <c r="B23" s="277" t="s">
        <v>1991</v>
      </c>
      <c r="C23" s="274">
        <v>50000</v>
      </c>
      <c r="D23" s="274">
        <v>50000</v>
      </c>
      <c r="E23" s="274">
        <f>F23</f>
        <v>61500</v>
      </c>
      <c r="F23" s="274">
        <v>61500</v>
      </c>
      <c r="G23" s="275"/>
      <c r="H23" s="275"/>
      <c r="I23" s="282">
        <f t="shared" si="0"/>
        <v>0.22999999999999998</v>
      </c>
      <c r="J23" s="283"/>
    </row>
    <row r="24" spans="1:10" s="263" customFormat="1" ht="15.75" customHeight="1">
      <c r="A24" s="276">
        <v>2230204</v>
      </c>
      <c r="B24" s="277" t="s">
        <v>1992</v>
      </c>
      <c r="C24" s="278"/>
      <c r="D24" s="278"/>
      <c r="E24" s="278"/>
      <c r="F24" s="278"/>
      <c r="G24" s="275"/>
      <c r="H24" s="275"/>
      <c r="I24" s="282"/>
      <c r="J24" s="283"/>
    </row>
    <row r="25" spans="1:10" s="263" customFormat="1" ht="15.75" customHeight="1">
      <c r="A25" s="276">
        <v>2230205</v>
      </c>
      <c r="B25" s="277" t="s">
        <v>1993</v>
      </c>
      <c r="C25" s="278"/>
      <c r="D25" s="278"/>
      <c r="E25" s="278"/>
      <c r="F25" s="278"/>
      <c r="G25" s="275"/>
      <c r="H25" s="275"/>
      <c r="I25" s="282"/>
      <c r="J25" s="283"/>
    </row>
    <row r="26" spans="1:10" s="263" customFormat="1" ht="15.75" customHeight="1">
      <c r="A26" s="276">
        <v>2230206</v>
      </c>
      <c r="B26" s="277" t="s">
        <v>1994</v>
      </c>
      <c r="C26" s="278"/>
      <c r="D26" s="278"/>
      <c r="E26" s="278"/>
      <c r="F26" s="278"/>
      <c r="G26" s="275"/>
      <c r="H26" s="275"/>
      <c r="I26" s="282"/>
      <c r="J26" s="283"/>
    </row>
    <row r="27" spans="1:10" s="263" customFormat="1" ht="15.75" customHeight="1">
      <c r="A27" s="276">
        <v>2230207</v>
      </c>
      <c r="B27" s="277" t="s">
        <v>1995</v>
      </c>
      <c r="C27" s="274"/>
      <c r="D27" s="274"/>
      <c r="E27" s="274"/>
      <c r="F27" s="274"/>
      <c r="G27" s="275"/>
      <c r="H27" s="275"/>
      <c r="I27" s="282"/>
      <c r="J27" s="283"/>
    </row>
    <row r="28" spans="1:10" s="263" customFormat="1" ht="15.75" customHeight="1">
      <c r="A28" s="276">
        <v>2230207</v>
      </c>
      <c r="B28" s="277" t="s">
        <v>1996</v>
      </c>
      <c r="C28" s="274"/>
      <c r="D28" s="274"/>
      <c r="E28" s="274"/>
      <c r="F28" s="274"/>
      <c r="G28" s="275"/>
      <c r="H28" s="275"/>
      <c r="I28" s="282"/>
      <c r="J28" s="283"/>
    </row>
    <row r="29" spans="1:10" s="263" customFormat="1" ht="15.75" customHeight="1">
      <c r="A29" s="276">
        <v>2230299</v>
      </c>
      <c r="B29" s="277" t="s">
        <v>1997</v>
      </c>
      <c r="C29" s="278"/>
      <c r="D29" s="278"/>
      <c r="E29" s="278"/>
      <c r="F29" s="278"/>
      <c r="G29" s="275"/>
      <c r="H29" s="275"/>
      <c r="I29" s="282"/>
      <c r="J29" s="283"/>
    </row>
    <row r="30" spans="1:10" s="263" customFormat="1" ht="15.75" customHeight="1">
      <c r="A30" s="271">
        <v>22303</v>
      </c>
      <c r="B30" s="272" t="s">
        <v>1998</v>
      </c>
      <c r="C30" s="274">
        <f>C31</f>
        <v>0</v>
      </c>
      <c r="D30" s="274">
        <v>20000</v>
      </c>
      <c r="E30" s="274">
        <f>G30</f>
        <v>10000</v>
      </c>
      <c r="F30" s="275"/>
      <c r="G30" s="274">
        <v>10000</v>
      </c>
      <c r="H30" s="275"/>
      <c r="I30" s="282">
        <f t="shared" si="0"/>
        <v>-0.5</v>
      </c>
      <c r="J30" s="283"/>
    </row>
    <row r="31" spans="1:10" s="263" customFormat="1" ht="15.75" customHeight="1">
      <c r="A31" s="276">
        <v>2230301</v>
      </c>
      <c r="B31" s="277" t="s">
        <v>1999</v>
      </c>
      <c r="C31" s="274"/>
      <c r="D31" s="274">
        <v>20000</v>
      </c>
      <c r="E31" s="274">
        <f>G31</f>
        <v>10000</v>
      </c>
      <c r="F31" s="275"/>
      <c r="G31" s="274">
        <v>10000</v>
      </c>
      <c r="H31" s="275"/>
      <c r="I31" s="282">
        <f t="shared" si="0"/>
        <v>-0.5</v>
      </c>
      <c r="J31" s="283"/>
    </row>
    <row r="32" spans="1:10" s="263" customFormat="1" ht="15.75" customHeight="1">
      <c r="A32" s="271">
        <v>22399</v>
      </c>
      <c r="B32" s="272" t="s">
        <v>2000</v>
      </c>
      <c r="C32" s="274">
        <v>2700</v>
      </c>
      <c r="D32" s="274">
        <v>2700</v>
      </c>
      <c r="E32" s="274">
        <f>E33</f>
        <v>7387</v>
      </c>
      <c r="F32" s="274"/>
      <c r="G32" s="274">
        <f>G33</f>
        <v>7387</v>
      </c>
      <c r="H32" s="278"/>
      <c r="I32" s="282">
        <f t="shared" si="0"/>
        <v>1.7359259259259261</v>
      </c>
      <c r="J32" s="283"/>
    </row>
    <row r="33" spans="1:10" ht="15.75" customHeight="1">
      <c r="A33" s="276">
        <v>2239901</v>
      </c>
      <c r="B33" s="277" t="s">
        <v>2001</v>
      </c>
      <c r="C33" s="274">
        <v>2700</v>
      </c>
      <c r="D33" s="274">
        <v>2700</v>
      </c>
      <c r="E33" s="274">
        <f>SUM(F33:H33)</f>
        <v>7387</v>
      </c>
      <c r="F33" s="274"/>
      <c r="G33" s="274">
        <v>7387</v>
      </c>
      <c r="H33" s="278"/>
      <c r="I33" s="282">
        <f t="shared" si="0"/>
        <v>1.7359259259259261</v>
      </c>
      <c r="J33" s="283"/>
    </row>
    <row r="34" spans="1:10" ht="15.75" customHeight="1">
      <c r="A34" s="271">
        <v>230</v>
      </c>
      <c r="B34" s="272" t="s">
        <v>1244</v>
      </c>
      <c r="C34" s="280">
        <f>D34</f>
        <v>107942</v>
      </c>
      <c r="D34" s="280">
        <f>D37</f>
        <v>107942</v>
      </c>
      <c r="E34" s="280">
        <f>E37</f>
        <v>249297.58892552101</v>
      </c>
      <c r="F34" s="275"/>
      <c r="G34" s="275"/>
      <c r="H34" s="280">
        <f>E34</f>
        <v>249297.58892552101</v>
      </c>
      <c r="I34" s="282">
        <f t="shared" si="0"/>
        <v>1.3095513231691185</v>
      </c>
      <c r="J34" s="284"/>
    </row>
    <row r="35" spans="1:10" ht="15.75" customHeight="1">
      <c r="A35" s="271">
        <v>23005</v>
      </c>
      <c r="B35" s="272" t="s">
        <v>2002</v>
      </c>
      <c r="C35" s="274"/>
      <c r="D35" s="278"/>
      <c r="E35" s="278"/>
      <c r="F35" s="275"/>
      <c r="G35" s="275"/>
      <c r="H35" s="278"/>
      <c r="I35" s="282"/>
      <c r="J35" s="283"/>
    </row>
    <row r="36" spans="1:10" ht="15.75" customHeight="1">
      <c r="A36" s="276">
        <v>2300501</v>
      </c>
      <c r="B36" s="277" t="s">
        <v>2003</v>
      </c>
      <c r="C36" s="274"/>
      <c r="D36" s="278"/>
      <c r="E36" s="278"/>
      <c r="F36" s="275"/>
      <c r="G36" s="275"/>
      <c r="H36" s="278"/>
      <c r="I36" s="282"/>
      <c r="J36" s="283"/>
    </row>
    <row r="37" spans="1:10" ht="15.75" customHeight="1">
      <c r="A37" s="271">
        <v>23008</v>
      </c>
      <c r="B37" s="272" t="s">
        <v>1322</v>
      </c>
      <c r="C37" s="280">
        <f>D37</f>
        <v>107942</v>
      </c>
      <c r="D37" s="280">
        <f>D38</f>
        <v>107942</v>
      </c>
      <c r="E37" s="280">
        <f>E38</f>
        <v>249297.58892552101</v>
      </c>
      <c r="F37" s="275"/>
      <c r="G37" s="275"/>
      <c r="H37" s="280">
        <f>E37</f>
        <v>249297.58892552101</v>
      </c>
      <c r="I37" s="282">
        <f t="shared" si="0"/>
        <v>1.3095513231691185</v>
      </c>
      <c r="J37" s="283"/>
    </row>
    <row r="38" spans="1:10" ht="15.75" customHeight="1">
      <c r="A38" s="276">
        <v>2300803</v>
      </c>
      <c r="B38" s="277" t="s">
        <v>2004</v>
      </c>
      <c r="C38" s="274">
        <f>D38</f>
        <v>107942</v>
      </c>
      <c r="D38" s="274">
        <v>107942</v>
      </c>
      <c r="E38" s="274">
        <v>249297.58892552101</v>
      </c>
      <c r="F38" s="275"/>
      <c r="G38" s="275"/>
      <c r="H38" s="274">
        <f>E38</f>
        <v>249297.58892552101</v>
      </c>
      <c r="I38" s="282">
        <f t="shared" si="0"/>
        <v>1.3095513231691185</v>
      </c>
      <c r="J38" s="283"/>
    </row>
  </sheetData>
  <mergeCells count="9">
    <mergeCell ref="A1:J1"/>
    <mergeCell ref="A2:J2"/>
    <mergeCell ref="E4:H4"/>
    <mergeCell ref="A4:A5"/>
    <mergeCell ref="B4:B5"/>
    <mergeCell ref="C4:C5"/>
    <mergeCell ref="D4:D5"/>
    <mergeCell ref="I4:I5"/>
    <mergeCell ref="J4:J5"/>
  </mergeCells>
  <phoneticPr fontId="17" type="noConversion"/>
  <printOptions horizontalCentered="1"/>
  <pageMargins left="0.35416666666666669" right="0.15694444444444444" top="0.55069444444444449" bottom="0.35416666666666669" header="0.15694444444444444" footer="0.15694444444444444"/>
  <pageSetup paperSize="9" scale="80" orientation="landscape"/>
  <headerFooter scaleWithDoc="0" alignWithMargins="0">
    <oddFooter>第 &amp;P 页，共 &amp;N 页</oddFooter>
  </headerFooter>
</worksheet>
</file>

<file path=xl/worksheets/sheet32.xml><?xml version="1.0" encoding="utf-8"?>
<worksheet xmlns="http://schemas.openxmlformats.org/spreadsheetml/2006/main" xmlns:r="http://schemas.openxmlformats.org/officeDocument/2006/relationships">
  <sheetPr enableFormatConditionsCalculation="0">
    <tabColor indexed="21"/>
    <pageSetUpPr fitToPage="1"/>
  </sheetPr>
  <dimension ref="A1:J37"/>
  <sheetViews>
    <sheetView workbookViewId="0">
      <selection sqref="A1:C1"/>
    </sheetView>
  </sheetViews>
  <sheetFormatPr defaultRowHeight="14.25"/>
  <cols>
    <col min="1" max="1" width="5.25" style="243" customWidth="1"/>
    <col min="2" max="2" width="62.625" style="243" customWidth="1"/>
    <col min="3" max="3" width="12.125" style="244" customWidth="1"/>
    <col min="4" max="4" width="35.125" style="245" customWidth="1"/>
    <col min="5" max="16384" width="9" style="245"/>
  </cols>
  <sheetData>
    <row r="1" spans="1:10" ht="20.100000000000001" customHeight="1">
      <c r="A1" s="722" t="s">
        <v>2459</v>
      </c>
      <c r="B1" s="722"/>
      <c r="C1" s="722"/>
      <c r="D1"/>
      <c r="E1"/>
      <c r="F1"/>
      <c r="G1"/>
      <c r="H1"/>
      <c r="I1"/>
      <c r="J1"/>
    </row>
    <row r="2" spans="1:10" ht="20.25">
      <c r="A2" s="723" t="s">
        <v>2005</v>
      </c>
      <c r="B2" s="723"/>
      <c r="C2" s="723"/>
      <c r="D2" s="723"/>
      <c r="E2" s="246"/>
      <c r="F2" s="246"/>
      <c r="G2" s="246"/>
      <c r="H2" s="246"/>
      <c r="I2" s="246"/>
      <c r="J2" s="246"/>
    </row>
    <row r="3" spans="1:10" ht="20.100000000000001" customHeight="1">
      <c r="A3" s="724"/>
      <c r="B3" s="724"/>
      <c r="C3" s="247"/>
      <c r="D3" s="248" t="s">
        <v>2006</v>
      </c>
      <c r="E3"/>
      <c r="F3"/>
      <c r="G3"/>
      <c r="H3"/>
      <c r="I3"/>
      <c r="J3"/>
    </row>
    <row r="4" spans="1:10" ht="30" customHeight="1">
      <c r="A4" s="725" t="s">
        <v>1922</v>
      </c>
      <c r="B4" s="726"/>
      <c r="C4" s="249" t="s">
        <v>2007</v>
      </c>
      <c r="D4" s="249" t="s">
        <v>1486</v>
      </c>
      <c r="E4"/>
      <c r="F4"/>
      <c r="G4"/>
      <c r="H4"/>
      <c r="I4"/>
      <c r="J4"/>
    </row>
    <row r="5" spans="1:10" ht="24" customHeight="1">
      <c r="A5" s="719" t="s">
        <v>2008</v>
      </c>
      <c r="B5" s="720"/>
      <c r="C5" s="252" t="s">
        <v>2009</v>
      </c>
      <c r="D5" s="253" t="s">
        <v>2010</v>
      </c>
      <c r="E5"/>
      <c r="F5"/>
      <c r="G5"/>
      <c r="H5"/>
      <c r="I5"/>
      <c r="J5"/>
    </row>
    <row r="6" spans="1:10" ht="20.100000000000001" customHeight="1">
      <c r="A6" s="250"/>
      <c r="B6" s="251" t="s">
        <v>2011</v>
      </c>
      <c r="C6" s="254" t="s">
        <v>2012</v>
      </c>
      <c r="D6" s="253" t="s">
        <v>1625</v>
      </c>
      <c r="E6"/>
      <c r="F6"/>
      <c r="G6"/>
      <c r="H6"/>
      <c r="I6"/>
      <c r="J6"/>
    </row>
    <row r="7" spans="1:10" ht="20.100000000000001" customHeight="1">
      <c r="A7" s="250"/>
      <c r="B7" s="251" t="s">
        <v>2013</v>
      </c>
      <c r="C7" s="254" t="s">
        <v>2014</v>
      </c>
      <c r="D7" s="255">
        <v>25</v>
      </c>
      <c r="E7"/>
      <c r="F7"/>
      <c r="G7"/>
      <c r="H7"/>
      <c r="I7"/>
      <c r="J7"/>
    </row>
    <row r="8" spans="1:10" ht="19.5" customHeight="1">
      <c r="A8" s="250"/>
      <c r="B8" s="251" t="s">
        <v>2015</v>
      </c>
      <c r="C8" s="254" t="s">
        <v>2016</v>
      </c>
      <c r="D8" s="255">
        <v>25</v>
      </c>
      <c r="E8"/>
      <c r="F8"/>
      <c r="G8"/>
      <c r="H8"/>
      <c r="I8"/>
      <c r="J8"/>
    </row>
    <row r="9" spans="1:10" ht="20.100000000000001" customHeight="1">
      <c r="A9" s="250"/>
      <c r="B9" s="251" t="s">
        <v>2017</v>
      </c>
      <c r="C9" s="254" t="s">
        <v>2018</v>
      </c>
      <c r="D9" s="255">
        <v>25</v>
      </c>
      <c r="E9"/>
      <c r="F9"/>
      <c r="G9"/>
      <c r="H9"/>
      <c r="I9"/>
      <c r="J9"/>
    </row>
    <row r="10" spans="1:10" ht="20.100000000000001" customHeight="1">
      <c r="A10" s="250"/>
      <c r="B10" s="251" t="s">
        <v>2019</v>
      </c>
      <c r="C10" s="254" t="s">
        <v>2020</v>
      </c>
      <c r="D10" s="256"/>
      <c r="E10"/>
      <c r="F10"/>
      <c r="G10"/>
      <c r="H10"/>
      <c r="I10"/>
      <c r="J10"/>
    </row>
    <row r="11" spans="1:10" ht="20.100000000000001" customHeight="1">
      <c r="A11" s="250"/>
      <c r="B11" s="251" t="s">
        <v>2021</v>
      </c>
      <c r="C11" s="254" t="s">
        <v>2022</v>
      </c>
      <c r="D11" s="256"/>
      <c r="E11"/>
      <c r="F11"/>
      <c r="G11"/>
      <c r="H11"/>
      <c r="I11"/>
      <c r="J11"/>
    </row>
    <row r="12" spans="1:10" ht="20.100000000000001" customHeight="1">
      <c r="A12" s="250"/>
      <c r="B12" s="251" t="s">
        <v>2023</v>
      </c>
      <c r="C12" s="254" t="s">
        <v>2024</v>
      </c>
      <c r="D12" s="256"/>
      <c r="E12"/>
      <c r="F12"/>
      <c r="G12"/>
      <c r="H12"/>
      <c r="I12"/>
      <c r="J12"/>
    </row>
    <row r="13" spans="1:10" ht="20.100000000000001" customHeight="1">
      <c r="A13" s="250"/>
      <c r="B13" s="251" t="s">
        <v>2025</v>
      </c>
      <c r="C13" s="254" t="s">
        <v>2026</v>
      </c>
      <c r="D13" s="256"/>
      <c r="E13"/>
      <c r="F13"/>
      <c r="G13"/>
      <c r="H13"/>
      <c r="I13"/>
      <c r="J13"/>
    </row>
    <row r="14" spans="1:10" s="242" customFormat="1" ht="20.100000000000001" customHeight="1">
      <c r="A14" s="719" t="s">
        <v>2027</v>
      </c>
      <c r="B14" s="720"/>
      <c r="C14" s="254" t="s">
        <v>2028</v>
      </c>
      <c r="D14" s="256" t="s">
        <v>2010</v>
      </c>
    </row>
    <row r="15" spans="1:10" ht="20.100000000000001" customHeight="1">
      <c r="A15" s="250"/>
      <c r="B15" s="251" t="s">
        <v>2029</v>
      </c>
      <c r="C15" s="254" t="s">
        <v>2030</v>
      </c>
      <c r="D15" s="256" t="s">
        <v>2010</v>
      </c>
      <c r="E15"/>
      <c r="F15"/>
      <c r="G15"/>
      <c r="H15"/>
      <c r="I15"/>
      <c r="J15"/>
    </row>
    <row r="16" spans="1:10" ht="20.100000000000001" customHeight="1">
      <c r="A16" s="250"/>
      <c r="B16" s="251" t="s">
        <v>2031</v>
      </c>
      <c r="C16" s="254" t="s">
        <v>2032</v>
      </c>
      <c r="D16" s="255">
        <v>30672.5</v>
      </c>
      <c r="E16"/>
      <c r="F16"/>
      <c r="G16"/>
      <c r="H16"/>
      <c r="I16"/>
      <c r="J16"/>
    </row>
    <row r="17" spans="1:4" ht="20.100000000000001" customHeight="1">
      <c r="A17" s="250"/>
      <c r="B17" s="251" t="s">
        <v>2033</v>
      </c>
      <c r="C17" s="254" t="s">
        <v>2034</v>
      </c>
      <c r="D17" s="255">
        <v>20319.2</v>
      </c>
    </row>
    <row r="18" spans="1:4" ht="20.100000000000001" customHeight="1">
      <c r="A18" s="250"/>
      <c r="B18" s="251" t="s">
        <v>2035</v>
      </c>
      <c r="C18" s="254" t="s">
        <v>2036</v>
      </c>
      <c r="D18" s="255">
        <f>D16-D17</f>
        <v>10353.299999999999</v>
      </c>
    </row>
    <row r="19" spans="1:4" ht="20.100000000000001" customHeight="1">
      <c r="A19" s="250"/>
      <c r="B19" s="251" t="s">
        <v>2037</v>
      </c>
      <c r="C19" s="254" t="s">
        <v>2038</v>
      </c>
      <c r="D19" s="255">
        <v>980</v>
      </c>
    </row>
    <row r="20" spans="1:4" ht="20.100000000000001" customHeight="1">
      <c r="A20" s="250"/>
      <c r="B20" s="251" t="s">
        <v>2039</v>
      </c>
      <c r="C20" s="254" t="s">
        <v>2040</v>
      </c>
      <c r="D20" s="255">
        <v>735</v>
      </c>
    </row>
    <row r="21" spans="1:4" s="242" customFormat="1" ht="19.5" customHeight="1">
      <c r="A21" s="250"/>
      <c r="B21" s="251" t="s">
        <v>2041</v>
      </c>
      <c r="C21" s="254" t="s">
        <v>2042</v>
      </c>
      <c r="D21" s="255">
        <v>180</v>
      </c>
    </row>
    <row r="22" spans="1:4" ht="20.100000000000001" customHeight="1">
      <c r="A22" s="250"/>
      <c r="B22" s="251" t="s">
        <v>2043</v>
      </c>
      <c r="C22" s="254" t="s">
        <v>2044</v>
      </c>
      <c r="D22" s="256" t="s">
        <v>2010</v>
      </c>
    </row>
    <row r="23" spans="1:4" ht="20.100000000000001" customHeight="1">
      <c r="A23" s="250"/>
      <c r="B23" s="251" t="s">
        <v>2031</v>
      </c>
      <c r="C23" s="254" t="s">
        <v>2045</v>
      </c>
      <c r="D23" s="255">
        <v>30672.5</v>
      </c>
    </row>
    <row r="24" spans="1:4" ht="20.100000000000001" customHeight="1">
      <c r="A24" s="250"/>
      <c r="B24" s="251" t="s">
        <v>2033</v>
      </c>
      <c r="C24" s="254" t="s">
        <v>2046</v>
      </c>
      <c r="D24" s="255">
        <v>20319.2</v>
      </c>
    </row>
    <row r="25" spans="1:4" ht="20.100000000000001" customHeight="1">
      <c r="A25" s="250"/>
      <c r="B25" s="251" t="s">
        <v>2035</v>
      </c>
      <c r="C25" s="254" t="s">
        <v>2047</v>
      </c>
      <c r="D25" s="255">
        <f>D23-D24</f>
        <v>10353.299999999999</v>
      </c>
    </row>
    <row r="26" spans="1:4" ht="20.100000000000001" customHeight="1">
      <c r="A26" s="250"/>
      <c r="B26" s="251" t="s">
        <v>2037</v>
      </c>
      <c r="C26" s="254" t="s">
        <v>2048</v>
      </c>
      <c r="D26" s="255">
        <v>980</v>
      </c>
    </row>
    <row r="27" spans="1:4" ht="20.100000000000001" customHeight="1">
      <c r="A27" s="250"/>
      <c r="B27" s="251" t="s">
        <v>2039</v>
      </c>
      <c r="C27" s="254" t="s">
        <v>2049</v>
      </c>
      <c r="D27" s="255">
        <v>735</v>
      </c>
    </row>
    <row r="28" spans="1:4" ht="20.100000000000001" customHeight="1">
      <c r="A28" s="250"/>
      <c r="B28" s="251" t="s">
        <v>2041</v>
      </c>
      <c r="C28" s="254" t="s">
        <v>2050</v>
      </c>
      <c r="D28" s="255">
        <v>180</v>
      </c>
    </row>
    <row r="29" spans="1:4" ht="20.100000000000001" customHeight="1">
      <c r="A29" s="719" t="s">
        <v>2051</v>
      </c>
      <c r="B29" s="720"/>
      <c r="C29" s="254" t="s">
        <v>2052</v>
      </c>
      <c r="D29" s="256" t="s">
        <v>2010</v>
      </c>
    </row>
    <row r="30" spans="1:4" ht="20.100000000000001" customHeight="1">
      <c r="A30" s="250"/>
      <c r="B30" s="251" t="s">
        <v>2053</v>
      </c>
      <c r="C30" s="254" t="s">
        <v>2054</v>
      </c>
      <c r="D30" s="256" t="s">
        <v>2055</v>
      </c>
    </row>
    <row r="31" spans="1:4" ht="20.100000000000001" customHeight="1">
      <c r="A31" s="250"/>
      <c r="B31" s="251" t="s">
        <v>2056</v>
      </c>
      <c r="C31" s="254" t="s">
        <v>2057</v>
      </c>
      <c r="D31" s="257"/>
    </row>
    <row r="32" spans="1:4" ht="27.75" customHeight="1">
      <c r="A32" s="719" t="s">
        <v>2058</v>
      </c>
      <c r="B32" s="720"/>
      <c r="C32" s="254" t="s">
        <v>2059</v>
      </c>
      <c r="D32" s="256" t="s">
        <v>2010</v>
      </c>
    </row>
    <row r="33" spans="1:5" ht="20.100000000000001" customHeight="1">
      <c r="A33" s="250"/>
      <c r="B33" s="251" t="s">
        <v>2060</v>
      </c>
      <c r="C33" s="254" t="s">
        <v>2061</v>
      </c>
      <c r="D33" s="256" t="s">
        <v>2062</v>
      </c>
    </row>
    <row r="34" spans="1:5">
      <c r="A34" s="250"/>
      <c r="B34" s="251" t="s">
        <v>2063</v>
      </c>
      <c r="C34" s="254">
        <v>30</v>
      </c>
      <c r="D34" s="256" t="s">
        <v>2064</v>
      </c>
    </row>
    <row r="35" spans="1:5" ht="14.25" customHeight="1">
      <c r="A35" s="721" t="s">
        <v>2065</v>
      </c>
      <c r="B35" s="721"/>
      <c r="C35" s="721"/>
      <c r="D35" s="721"/>
      <c r="E35" s="259"/>
    </row>
    <row r="36" spans="1:5">
      <c r="A36" s="721"/>
      <c r="B36" s="721"/>
      <c r="C36" s="721"/>
      <c r="D36" s="721"/>
    </row>
    <row r="37" spans="1:5">
      <c r="A37" s="260"/>
      <c r="B37" s="260"/>
      <c r="C37" s="261"/>
      <c r="D37" s="262"/>
    </row>
  </sheetData>
  <mergeCells count="9">
    <mergeCell ref="A29:B29"/>
    <mergeCell ref="A32:B32"/>
    <mergeCell ref="A35:D36"/>
    <mergeCell ref="A1:C1"/>
    <mergeCell ref="A2:D2"/>
    <mergeCell ref="A3:B3"/>
    <mergeCell ref="A4:B4"/>
    <mergeCell ref="A5:B5"/>
    <mergeCell ref="A14:B14"/>
  </mergeCells>
  <phoneticPr fontId="17" type="noConversion"/>
  <pageMargins left="0.70833333333333337" right="0.70833333333333337" top="0.74791666666666667" bottom="0.74791666666666667" header="0.31458333333333333" footer="0.31458333333333333"/>
  <pageSetup paperSize="9" fitToHeight="0" orientation="landscape"/>
  <headerFooter scaleWithDoc="0" alignWithMargins="0">
    <oddFooter>第 &amp;P 页，共 &amp;N 页</oddFooter>
  </headerFooter>
</worksheet>
</file>

<file path=xl/worksheets/sheet33.xml><?xml version="1.0" encoding="utf-8"?>
<worksheet xmlns="http://schemas.openxmlformats.org/spreadsheetml/2006/main" xmlns:r="http://schemas.openxmlformats.org/officeDocument/2006/relationships">
  <dimension ref="A1:L44"/>
  <sheetViews>
    <sheetView workbookViewId="0">
      <selection activeCell="G10" sqref="G10"/>
    </sheetView>
  </sheetViews>
  <sheetFormatPr defaultColWidth="10" defaultRowHeight="14.25"/>
  <cols>
    <col min="1" max="1" width="25.75" style="630" customWidth="1"/>
    <col min="2" max="2" width="11.5" style="630" customWidth="1"/>
    <col min="3" max="4" width="10.125" style="630" customWidth="1"/>
    <col min="5" max="5" width="9.375" style="630" customWidth="1"/>
    <col min="6" max="6" width="25" style="631" customWidth="1"/>
    <col min="7" max="7" width="16.375" style="631" customWidth="1"/>
    <col min="8" max="8" width="12.25" style="631" customWidth="1"/>
    <col min="9" max="9" width="11.625" style="630" customWidth="1"/>
    <col min="10" max="10" width="7.375" style="630" customWidth="1"/>
    <col min="11" max="16384" width="10" style="630"/>
  </cols>
  <sheetData>
    <row r="1" spans="1:11">
      <c r="A1" s="658" t="s">
        <v>2460</v>
      </c>
      <c r="J1" s="632"/>
    </row>
    <row r="2" spans="1:11" ht="21">
      <c r="A2" s="727" t="s">
        <v>2456</v>
      </c>
      <c r="B2" s="727"/>
      <c r="C2" s="727"/>
      <c r="D2" s="727"/>
      <c r="E2" s="727"/>
      <c r="F2" s="727"/>
      <c r="G2" s="727"/>
      <c r="H2" s="727"/>
      <c r="I2" s="727"/>
      <c r="J2" s="727"/>
    </row>
    <row r="3" spans="1:11">
      <c r="A3" s="633"/>
      <c r="B3" s="633"/>
      <c r="C3" s="633"/>
      <c r="D3" s="634"/>
      <c r="E3" s="634"/>
      <c r="F3" s="635"/>
      <c r="G3" s="635"/>
      <c r="H3" s="635"/>
      <c r="I3" s="728" t="s">
        <v>40</v>
      </c>
      <c r="J3" s="728"/>
    </row>
    <row r="4" spans="1:11" ht="24.95" customHeight="1">
      <c r="A4" s="729" t="s">
        <v>1920</v>
      </c>
      <c r="B4" s="729"/>
      <c r="C4" s="729"/>
      <c r="D4" s="729"/>
      <c r="E4" s="729"/>
      <c r="F4" s="729" t="s">
        <v>1921</v>
      </c>
      <c r="G4" s="729"/>
      <c r="H4" s="729"/>
      <c r="I4" s="729"/>
      <c r="J4" s="729"/>
    </row>
    <row r="5" spans="1:11" ht="24.95" customHeight="1">
      <c r="A5" s="730" t="s">
        <v>1922</v>
      </c>
      <c r="B5" s="730" t="s">
        <v>1660</v>
      </c>
      <c r="C5" s="729" t="s">
        <v>1240</v>
      </c>
      <c r="D5" s="729"/>
      <c r="E5" s="729"/>
      <c r="F5" s="732" t="s">
        <v>1922</v>
      </c>
      <c r="G5" s="730" t="s">
        <v>1660</v>
      </c>
      <c r="H5" s="729" t="s">
        <v>1240</v>
      </c>
      <c r="I5" s="729"/>
      <c r="J5" s="729"/>
    </row>
    <row r="6" spans="1:11" ht="31.5" customHeight="1">
      <c r="A6" s="731"/>
      <c r="B6" s="731"/>
      <c r="C6" s="636" t="s">
        <v>2076</v>
      </c>
      <c r="D6" s="636" t="s">
        <v>2075</v>
      </c>
      <c r="E6" s="636" t="s">
        <v>2441</v>
      </c>
      <c r="F6" s="733"/>
      <c r="G6" s="731"/>
      <c r="H6" s="636" t="s">
        <v>2076</v>
      </c>
      <c r="I6" s="636" t="s">
        <v>2075</v>
      </c>
      <c r="J6" s="636" t="s">
        <v>2441</v>
      </c>
    </row>
    <row r="7" spans="1:11" s="640" customFormat="1" ht="24.95" customHeight="1">
      <c r="A7" s="637" t="s">
        <v>2442</v>
      </c>
      <c r="B7" s="638">
        <v>464185.08907768363</v>
      </c>
      <c r="C7" s="638">
        <v>413733.38617399998</v>
      </c>
      <c r="D7" s="638">
        <v>635247.49356999993</v>
      </c>
      <c r="E7" s="639">
        <f>D7/C7-1</f>
        <v>0.53540302716310118</v>
      </c>
      <c r="F7" s="637" t="s">
        <v>1975</v>
      </c>
      <c r="G7" s="638">
        <v>393340</v>
      </c>
      <c r="H7" s="638">
        <v>417051</v>
      </c>
      <c r="I7" s="638">
        <v>417645.52500000002</v>
      </c>
      <c r="J7" s="639">
        <f>I7/H7-1</f>
        <v>1.4255450772209244E-3</v>
      </c>
    </row>
    <row r="8" spans="1:11" s="640" customFormat="1" ht="24.95" customHeight="1">
      <c r="A8" s="641" t="s">
        <v>2443</v>
      </c>
      <c r="B8" s="638">
        <v>328990.35732359998</v>
      </c>
      <c r="C8" s="638">
        <v>276841.21347299998</v>
      </c>
      <c r="D8" s="638">
        <v>524107.1</v>
      </c>
      <c r="E8" s="639">
        <f>D8/C8-1</f>
        <v>0.89316862697221033</v>
      </c>
      <c r="F8" s="642" t="s">
        <v>2444</v>
      </c>
      <c r="G8" s="643">
        <v>12760</v>
      </c>
      <c r="H8" s="643">
        <v>15067</v>
      </c>
      <c r="I8" s="643">
        <v>49429.525000000001</v>
      </c>
      <c r="J8" s="644">
        <f>I8/H8-1</f>
        <v>2.2806481051304175</v>
      </c>
    </row>
    <row r="9" spans="1:11" s="640" customFormat="1" ht="24.95" customHeight="1">
      <c r="A9" s="645" t="s">
        <v>2445</v>
      </c>
      <c r="B9" s="643">
        <v>131094.73175408368</v>
      </c>
      <c r="C9" s="643">
        <v>132792.172701</v>
      </c>
      <c r="D9" s="643">
        <v>108690.39357000001</v>
      </c>
      <c r="E9" s="644">
        <f>D9/C9-1</f>
        <v>-0.18149999838671582</v>
      </c>
      <c r="F9" s="635" t="s">
        <v>2446</v>
      </c>
      <c r="G9" s="643">
        <v>373800</v>
      </c>
      <c r="H9" s="643">
        <v>373800</v>
      </c>
      <c r="I9" s="643">
        <v>345500</v>
      </c>
      <c r="J9" s="644">
        <f>I9/H9-1</f>
        <v>-7.5708935259497068E-2</v>
      </c>
    </row>
    <row r="10" spans="1:11" s="640" customFormat="1" ht="24.95" customHeight="1">
      <c r="A10" s="645" t="s">
        <v>2447</v>
      </c>
      <c r="B10" s="643">
        <v>0</v>
      </c>
      <c r="C10" s="643">
        <v>0</v>
      </c>
      <c r="D10" s="643">
        <v>0</v>
      </c>
      <c r="E10" s="644">
        <v>0</v>
      </c>
      <c r="F10" s="642" t="s">
        <v>2448</v>
      </c>
      <c r="G10" s="643">
        <v>1380</v>
      </c>
      <c r="H10" s="643">
        <v>21680</v>
      </c>
      <c r="I10" s="643">
        <v>11234</v>
      </c>
      <c r="J10" s="644">
        <f>I10/H10-1</f>
        <v>-0.48182656826568271</v>
      </c>
    </row>
    <row r="11" spans="1:11" s="640" customFormat="1" ht="24.95" customHeight="1">
      <c r="A11" s="645" t="s">
        <v>2449</v>
      </c>
      <c r="B11" s="643">
        <v>0</v>
      </c>
      <c r="C11" s="643">
        <v>0</v>
      </c>
      <c r="D11" s="643">
        <v>0</v>
      </c>
      <c r="E11" s="644">
        <v>0</v>
      </c>
      <c r="F11" s="646" t="s">
        <v>2450</v>
      </c>
      <c r="G11" s="643">
        <v>5400</v>
      </c>
      <c r="H11" s="643">
        <v>6504</v>
      </c>
      <c r="I11" s="643">
        <v>11482</v>
      </c>
      <c r="J11" s="644">
        <f>I11/H11-1</f>
        <v>0.76537515375153742</v>
      </c>
    </row>
    <row r="12" spans="1:11" s="640" customFormat="1" ht="24.95" customHeight="1">
      <c r="A12" s="645" t="s">
        <v>2451</v>
      </c>
      <c r="B12" s="643">
        <v>4100</v>
      </c>
      <c r="C12" s="643">
        <v>4100</v>
      </c>
      <c r="D12" s="643">
        <v>2450</v>
      </c>
      <c r="E12" s="644">
        <v>0</v>
      </c>
      <c r="F12" s="647"/>
      <c r="G12" s="643"/>
      <c r="H12" s="643"/>
      <c r="I12" s="643"/>
      <c r="J12" s="644">
        <v>0</v>
      </c>
    </row>
    <row r="13" spans="1:11" s="640" customFormat="1" ht="24.95" customHeight="1">
      <c r="A13" s="645"/>
      <c r="B13" s="643"/>
      <c r="C13" s="643"/>
      <c r="D13" s="643"/>
      <c r="E13" s="644"/>
      <c r="F13" s="647"/>
      <c r="G13" s="643"/>
      <c r="H13" s="643"/>
      <c r="I13" s="643"/>
      <c r="J13" s="644"/>
    </row>
    <row r="14" spans="1:11" s="640" customFormat="1" ht="24.95" customHeight="1">
      <c r="A14" s="648" t="s">
        <v>1939</v>
      </c>
      <c r="B14" s="643">
        <v>464185.08907768363</v>
      </c>
      <c r="C14" s="643">
        <v>413733.38617399998</v>
      </c>
      <c r="D14" s="643">
        <v>635247.49356999993</v>
      </c>
      <c r="E14" s="644">
        <f>D14/C14-1</f>
        <v>0.53540302716310118</v>
      </c>
      <c r="F14" s="648" t="s">
        <v>1940</v>
      </c>
      <c r="G14" s="643">
        <v>393340</v>
      </c>
      <c r="H14" s="643">
        <v>417051</v>
      </c>
      <c r="I14" s="643">
        <v>417645.52500000002</v>
      </c>
      <c r="J14" s="644">
        <f>I14/H14-1</f>
        <v>1.4255450772209244E-3</v>
      </c>
      <c r="K14" s="649"/>
    </row>
    <row r="15" spans="1:11" s="640" customFormat="1" ht="27" customHeight="1">
      <c r="A15" s="646" t="s">
        <v>1243</v>
      </c>
      <c r="B15" s="643">
        <v>0</v>
      </c>
      <c r="C15" s="643">
        <v>0</v>
      </c>
      <c r="D15" s="643">
        <v>0</v>
      </c>
      <c r="E15" s="644"/>
      <c r="F15" s="646" t="s">
        <v>1244</v>
      </c>
      <c r="G15" s="643">
        <v>130195.97500000001</v>
      </c>
      <c r="H15" s="643">
        <v>123957</v>
      </c>
      <c r="I15" s="643">
        <v>330089.08892552101</v>
      </c>
      <c r="J15" s="644">
        <f>I15/H15-1</f>
        <v>1.6629322178297392</v>
      </c>
    </row>
    <row r="16" spans="1:11" s="640" customFormat="1" ht="24.95" customHeight="1">
      <c r="A16" s="645" t="s">
        <v>2452</v>
      </c>
      <c r="B16" s="643">
        <v>0</v>
      </c>
      <c r="C16" s="643">
        <v>0</v>
      </c>
      <c r="D16" s="643">
        <v>0</v>
      </c>
      <c r="E16" s="644"/>
      <c r="F16" s="645" t="s">
        <v>2453</v>
      </c>
      <c r="G16" s="643">
        <v>0</v>
      </c>
      <c r="H16" s="643">
        <v>0</v>
      </c>
      <c r="I16" s="643">
        <v>0</v>
      </c>
      <c r="J16" s="644"/>
    </row>
    <row r="17" spans="1:10" s="640" customFormat="1" ht="24.95" customHeight="1">
      <c r="A17" s="645"/>
      <c r="B17" s="643"/>
      <c r="C17" s="643"/>
      <c r="D17" s="643"/>
      <c r="E17" s="644"/>
      <c r="F17" s="646" t="s">
        <v>2454</v>
      </c>
      <c r="G17" s="643">
        <v>130195.97500000001</v>
      </c>
      <c r="H17" s="643">
        <v>123941</v>
      </c>
      <c r="I17" s="643">
        <v>330089.08892552101</v>
      </c>
      <c r="J17" s="644">
        <f>I17/H17-1</f>
        <v>1.6632759855537795</v>
      </c>
    </row>
    <row r="18" spans="1:10" s="651" customFormat="1" ht="24.95" customHeight="1">
      <c r="A18" s="650"/>
      <c r="B18" s="643"/>
      <c r="C18" s="643"/>
      <c r="D18" s="643"/>
      <c r="E18" s="644"/>
      <c r="F18" s="650"/>
      <c r="G18" s="643"/>
      <c r="H18" s="643"/>
      <c r="I18" s="643"/>
      <c r="J18" s="644"/>
    </row>
    <row r="19" spans="1:10" ht="24.95" customHeight="1">
      <c r="A19" s="645" t="s">
        <v>1941</v>
      </c>
      <c r="B19" s="643">
        <v>197640.90780900003</v>
      </c>
      <c r="C19" s="643">
        <v>183562.77625899995</v>
      </c>
      <c r="D19" s="643">
        <v>137163.02188668362</v>
      </c>
      <c r="E19" s="644">
        <f>D19/C19-1</f>
        <v>-0.25277322188049756</v>
      </c>
      <c r="F19" s="645" t="s">
        <v>1942</v>
      </c>
      <c r="G19" s="643">
        <v>138290.02188668362</v>
      </c>
      <c r="H19" s="643">
        <v>56288</v>
      </c>
      <c r="I19" s="643">
        <v>24675.901531162541</v>
      </c>
      <c r="J19" s="644">
        <f>I19/H19-1</f>
        <v>-0.56161346057485539</v>
      </c>
    </row>
    <row r="20" spans="1:10" ht="24.95" customHeight="1">
      <c r="A20" s="648" t="s">
        <v>1334</v>
      </c>
      <c r="B20" s="643">
        <v>661825.99688668363</v>
      </c>
      <c r="C20" s="643">
        <v>597296.16243299993</v>
      </c>
      <c r="D20" s="643">
        <v>772410.51545668358</v>
      </c>
      <c r="E20" s="644">
        <f>D20/C20-1</f>
        <v>0.29317843314174419</v>
      </c>
      <c r="F20" s="652" t="s">
        <v>1945</v>
      </c>
      <c r="G20" s="643">
        <v>661825.99688668363</v>
      </c>
      <c r="H20" s="643">
        <v>597296.16243299993</v>
      </c>
      <c r="I20" s="643">
        <v>772410.51545668358</v>
      </c>
      <c r="J20" s="644">
        <f>I20/H20-1</f>
        <v>0.29317843314174419</v>
      </c>
    </row>
    <row r="21" spans="1:10" ht="21" hidden="1" customHeight="1">
      <c r="C21" s="653"/>
      <c r="D21" s="653"/>
      <c r="I21" s="653">
        <f>I20-I15</f>
        <v>442321.42653116258</v>
      </c>
    </row>
    <row r="22" spans="1:10" hidden="1">
      <c r="D22" s="653"/>
      <c r="E22" s="653"/>
      <c r="H22" s="654" t="s">
        <v>2455</v>
      </c>
      <c r="I22" s="630">
        <v>23282</v>
      </c>
    </row>
    <row r="23" spans="1:10" hidden="1">
      <c r="C23" s="653"/>
      <c r="D23" s="653"/>
      <c r="E23" s="655"/>
      <c r="I23" s="653">
        <f>I21-I22</f>
        <v>419039.42653116258</v>
      </c>
    </row>
    <row r="24" spans="1:10" hidden="1">
      <c r="D24" s="653"/>
      <c r="I24" s="656">
        <v>475833</v>
      </c>
    </row>
    <row r="25" spans="1:10" hidden="1">
      <c r="H25" s="654"/>
      <c r="I25" s="653">
        <f>I23-I24</f>
        <v>-56793.573468837421</v>
      </c>
    </row>
    <row r="26" spans="1:10" hidden="1">
      <c r="I26" s="630">
        <v>110000</v>
      </c>
    </row>
    <row r="27" spans="1:10" hidden="1">
      <c r="I27" s="653">
        <f>SUM(I25:I26)</f>
        <v>53206.426531162579</v>
      </c>
    </row>
    <row r="28" spans="1:10" hidden="1">
      <c r="I28" s="630">
        <v>140000</v>
      </c>
    </row>
    <row r="29" spans="1:10" hidden="1">
      <c r="I29" s="653">
        <f>I27-I28</f>
        <v>-86793.573468837421</v>
      </c>
    </row>
    <row r="30" spans="1:10" hidden="1"/>
    <row r="31" spans="1:10" hidden="1"/>
    <row r="33" spans="4:12" hidden="1">
      <c r="D33" s="657"/>
    </row>
    <row r="34" spans="4:12">
      <c r="F34" s="630"/>
      <c r="G34" s="630"/>
      <c r="H34" s="630"/>
    </row>
    <row r="35" spans="4:12">
      <c r="F35" s="630"/>
      <c r="G35" s="630"/>
      <c r="H35" s="630"/>
    </row>
    <row r="36" spans="4:12">
      <c r="F36" s="654"/>
      <c r="G36" s="654"/>
    </row>
    <row r="44" spans="4:12">
      <c r="L44" s="653"/>
    </row>
  </sheetData>
  <mergeCells count="10">
    <mergeCell ref="A2:J2"/>
    <mergeCell ref="I3:J3"/>
    <mergeCell ref="A4:E4"/>
    <mergeCell ref="F4:J4"/>
    <mergeCell ref="A5:A6"/>
    <mergeCell ref="B5:B6"/>
    <mergeCell ref="C5:E5"/>
    <mergeCell ref="F5:F6"/>
    <mergeCell ref="G5:G6"/>
    <mergeCell ref="H5:J5"/>
  </mergeCells>
  <phoneticPr fontId="17" type="noConversion"/>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dimension ref="A19"/>
  <sheetViews>
    <sheetView workbookViewId="0">
      <selection activeCell="A19" sqref="A19"/>
    </sheetView>
  </sheetViews>
  <sheetFormatPr defaultRowHeight="14.25"/>
  <cols>
    <col min="1" max="16384" width="9" style="290"/>
  </cols>
  <sheetData>
    <row r="19" spans="1:1" ht="35.25">
      <c r="A19" s="605" t="s">
        <v>2387</v>
      </c>
    </row>
  </sheetData>
  <phoneticPr fontId="17" type="noConversion"/>
  <pageMargins left="0.7" right="0.7" top="0.75" bottom="0.75" header="0.3" footer="0.3"/>
</worksheet>
</file>

<file path=xl/worksheets/sheet35.xml><?xml version="1.0" encoding="utf-8"?>
<worksheet xmlns="http://schemas.openxmlformats.org/spreadsheetml/2006/main" xmlns:r="http://schemas.openxmlformats.org/officeDocument/2006/relationships">
  <dimension ref="A1:F6299"/>
  <sheetViews>
    <sheetView workbookViewId="0">
      <selection activeCell="L18" sqref="L18"/>
    </sheetView>
  </sheetViews>
  <sheetFormatPr defaultRowHeight="12"/>
  <cols>
    <col min="1" max="1" width="20.75" style="190" customWidth="1"/>
    <col min="2" max="2" width="20.75" style="202" customWidth="1"/>
    <col min="3" max="6" width="20.125" style="190" customWidth="1"/>
    <col min="7" max="16384" width="9" style="190"/>
  </cols>
  <sheetData>
    <row r="1" spans="1:6" ht="18" customHeight="1">
      <c r="A1" s="3" t="s">
        <v>2066</v>
      </c>
      <c r="B1" s="192"/>
    </row>
    <row r="2" spans="1:6" ht="23.25" customHeight="1">
      <c r="A2" s="744" t="s">
        <v>2067</v>
      </c>
      <c r="B2" s="744"/>
      <c r="C2" s="744"/>
      <c r="D2" s="744"/>
      <c r="E2" s="744"/>
      <c r="F2" s="744"/>
    </row>
    <row r="3" spans="1:6" ht="20.25" customHeight="1">
      <c r="A3" s="203"/>
      <c r="B3" s="203"/>
      <c r="C3" s="203"/>
      <c r="D3" s="203"/>
      <c r="E3" s="203"/>
      <c r="F3" s="204" t="s">
        <v>2068</v>
      </c>
    </row>
    <row r="4" spans="1:6" s="202" customFormat="1" ht="37.5" customHeight="1">
      <c r="A4" s="205" t="s">
        <v>2069</v>
      </c>
      <c r="B4" s="206" t="s">
        <v>1465</v>
      </c>
      <c r="C4" s="207" t="s">
        <v>2070</v>
      </c>
      <c r="D4" s="205" t="s">
        <v>2071</v>
      </c>
      <c r="E4" s="205" t="s">
        <v>2072</v>
      </c>
      <c r="F4" s="205" t="s">
        <v>2073</v>
      </c>
    </row>
    <row r="5" spans="1:6" ht="20.25" customHeight="1">
      <c r="A5" s="734" t="s">
        <v>2074</v>
      </c>
      <c r="B5" s="208" t="s">
        <v>2075</v>
      </c>
      <c r="C5" s="209">
        <v>11648762</v>
      </c>
      <c r="D5" s="210">
        <v>5270791</v>
      </c>
      <c r="E5" s="211">
        <v>6377971</v>
      </c>
      <c r="F5" s="212">
        <v>53202700</v>
      </c>
    </row>
    <row r="6" spans="1:6" ht="20.25" customHeight="1">
      <c r="A6" s="735"/>
      <c r="B6" s="213" t="s">
        <v>2076</v>
      </c>
      <c r="C6" s="214">
        <v>11276509</v>
      </c>
      <c r="D6" s="215">
        <v>4332329</v>
      </c>
      <c r="E6" s="215">
        <v>6944180</v>
      </c>
      <c r="F6" s="216">
        <v>46824729</v>
      </c>
    </row>
    <row r="7" spans="1:6" ht="20.25" customHeight="1">
      <c r="A7" s="735"/>
      <c r="B7" s="213" t="s">
        <v>2077</v>
      </c>
      <c r="C7" s="214">
        <f>C5-C6</f>
        <v>372253</v>
      </c>
      <c r="D7" s="215">
        <f>D5-D6</f>
        <v>938462</v>
      </c>
      <c r="E7" s="215">
        <f>E5-E6</f>
        <v>-566209</v>
      </c>
      <c r="F7" s="216">
        <f>F5-F6</f>
        <v>6377971</v>
      </c>
    </row>
    <row r="8" spans="1:6" ht="20.25" customHeight="1">
      <c r="A8" s="736"/>
      <c r="B8" s="217" t="s">
        <v>2078</v>
      </c>
      <c r="C8" s="218">
        <f>C7/C6</f>
        <v>3.3011369032738769E-2</v>
      </c>
      <c r="D8" s="219">
        <f>D7/D6</f>
        <v>0.21661835931666315</v>
      </c>
      <c r="E8" s="219">
        <f>E7/E6</f>
        <v>-8.1537200936611667E-2</v>
      </c>
      <c r="F8" s="220">
        <f>F7/F6</f>
        <v>0.13620945889510647</v>
      </c>
    </row>
    <row r="9" spans="1:6" ht="20.25" customHeight="1">
      <c r="A9" s="742" t="s">
        <v>2079</v>
      </c>
      <c r="B9" s="221" t="s">
        <v>2075</v>
      </c>
      <c r="C9" s="222">
        <v>4514</v>
      </c>
      <c r="D9" s="223">
        <v>4013</v>
      </c>
      <c r="E9" s="211">
        <v>501</v>
      </c>
      <c r="F9" s="212">
        <v>3976</v>
      </c>
    </row>
    <row r="10" spans="1:6" ht="20.25" customHeight="1">
      <c r="A10" s="735"/>
      <c r="B10" s="213" t="s">
        <v>2076</v>
      </c>
      <c r="C10" s="214">
        <v>3526</v>
      </c>
      <c r="D10" s="215">
        <v>3738</v>
      </c>
      <c r="E10" s="215">
        <v>-212</v>
      </c>
      <c r="F10" s="216">
        <v>3475</v>
      </c>
    </row>
    <row r="11" spans="1:6" ht="20.25" customHeight="1">
      <c r="A11" s="735"/>
      <c r="B11" s="213" t="s">
        <v>2077</v>
      </c>
      <c r="C11" s="214">
        <f>C9-C10</f>
        <v>988</v>
      </c>
      <c r="D11" s="215">
        <f>D9-D10</f>
        <v>275</v>
      </c>
      <c r="E11" s="215">
        <f>E9-E10</f>
        <v>713</v>
      </c>
      <c r="F11" s="216">
        <f>F9-F10</f>
        <v>501</v>
      </c>
    </row>
    <row r="12" spans="1:6" ht="20.25" customHeight="1">
      <c r="A12" s="743"/>
      <c r="B12" s="224" t="s">
        <v>2078</v>
      </c>
      <c r="C12" s="225">
        <f>C11/C10</f>
        <v>0.28020419739081109</v>
      </c>
      <c r="D12" s="226">
        <f>D11/D10</f>
        <v>7.3568753344034246E-2</v>
      </c>
      <c r="E12" s="226">
        <f>E11/E10</f>
        <v>-3.3632075471698113</v>
      </c>
      <c r="F12" s="227">
        <f>F11/F10</f>
        <v>0.14417266187050359</v>
      </c>
    </row>
    <row r="13" spans="1:6" ht="20.25" customHeight="1">
      <c r="A13" s="734" t="s">
        <v>2080</v>
      </c>
      <c r="B13" s="208" t="s">
        <v>2075</v>
      </c>
      <c r="C13" s="209">
        <v>1099077</v>
      </c>
      <c r="D13" s="210">
        <v>918669</v>
      </c>
      <c r="E13" s="211">
        <v>180408</v>
      </c>
      <c r="F13" s="212">
        <v>2370885</v>
      </c>
    </row>
    <row r="14" spans="1:6" ht="20.25" customHeight="1">
      <c r="A14" s="735"/>
      <c r="B14" s="213" t="s">
        <v>2076</v>
      </c>
      <c r="C14" s="214">
        <v>839033</v>
      </c>
      <c r="D14" s="215">
        <v>183926</v>
      </c>
      <c r="E14" s="215">
        <v>655107</v>
      </c>
      <c r="F14" s="216">
        <v>2190477</v>
      </c>
    </row>
    <row r="15" spans="1:6" ht="20.25" customHeight="1">
      <c r="A15" s="735"/>
      <c r="B15" s="213" t="s">
        <v>2077</v>
      </c>
      <c r="C15" s="214">
        <f>C13-C14</f>
        <v>260044</v>
      </c>
      <c r="D15" s="215">
        <f>D13-D14</f>
        <v>734743</v>
      </c>
      <c r="E15" s="215">
        <f>E13-E14</f>
        <v>-474699</v>
      </c>
      <c r="F15" s="216">
        <f>F13-F14</f>
        <v>180408</v>
      </c>
    </row>
    <row r="16" spans="1:6" ht="20.25" customHeight="1">
      <c r="A16" s="736"/>
      <c r="B16" s="217" t="s">
        <v>2078</v>
      </c>
      <c r="C16" s="218">
        <f>C15/C14</f>
        <v>0.30993298237375644</v>
      </c>
      <c r="D16" s="219">
        <f>D15/D14</f>
        <v>3.9947750725835389</v>
      </c>
      <c r="E16" s="219">
        <f>E15/E14</f>
        <v>-0.7246129258273839</v>
      </c>
      <c r="F16" s="220">
        <f>F15/F14</f>
        <v>8.2360143475599154E-2</v>
      </c>
    </row>
    <row r="17" spans="1:6" ht="20.25" customHeight="1">
      <c r="A17" s="734" t="s">
        <v>2081</v>
      </c>
      <c r="B17" s="208" t="s">
        <v>2075</v>
      </c>
      <c r="C17" s="228">
        <v>3711940</v>
      </c>
      <c r="D17" s="229">
        <v>2241221</v>
      </c>
      <c r="E17" s="211">
        <v>1470719</v>
      </c>
      <c r="F17" s="212">
        <v>11199106</v>
      </c>
    </row>
    <row r="18" spans="1:6" ht="20.25" customHeight="1">
      <c r="A18" s="735"/>
      <c r="B18" s="213" t="s">
        <v>2076</v>
      </c>
      <c r="C18" s="230">
        <v>3555589</v>
      </c>
      <c r="D18" s="231">
        <v>1727694</v>
      </c>
      <c r="E18" s="215">
        <v>1827895</v>
      </c>
      <c r="F18" s="232">
        <v>9728387</v>
      </c>
    </row>
    <row r="19" spans="1:6" ht="20.25" customHeight="1">
      <c r="A19" s="735"/>
      <c r="B19" s="213" t="s">
        <v>2077</v>
      </c>
      <c r="C19" s="214">
        <f>C17-C18</f>
        <v>156351</v>
      </c>
      <c r="D19" s="215">
        <f>D17-D18</f>
        <v>513527</v>
      </c>
      <c r="E19" s="215">
        <f>E17-E18</f>
        <v>-357176</v>
      </c>
      <c r="F19" s="216">
        <f>F17-F18</f>
        <v>1470719</v>
      </c>
    </row>
    <row r="20" spans="1:6" ht="20.25" customHeight="1">
      <c r="A20" s="736"/>
      <c r="B20" s="217" t="s">
        <v>2078</v>
      </c>
      <c r="C20" s="218">
        <f>C19/C18</f>
        <v>4.3973305126098657E-2</v>
      </c>
      <c r="D20" s="219">
        <f>D19/D18</f>
        <v>0.29723261179352362</v>
      </c>
      <c r="E20" s="219">
        <f>E19/E18</f>
        <v>-0.19540290881040759</v>
      </c>
      <c r="F20" s="220">
        <f>F19/F18</f>
        <v>0.15117809355240494</v>
      </c>
    </row>
    <row r="21" spans="1:6" ht="20.25" customHeight="1">
      <c r="A21" s="742" t="s">
        <v>2082</v>
      </c>
      <c r="B21" s="221" t="s">
        <v>2075</v>
      </c>
      <c r="C21" s="222">
        <v>374970</v>
      </c>
      <c r="D21" s="223">
        <v>393260</v>
      </c>
      <c r="E21" s="211">
        <v>-18290</v>
      </c>
      <c r="F21" s="212">
        <v>198017</v>
      </c>
    </row>
    <row r="22" spans="1:6" ht="20.25" customHeight="1">
      <c r="A22" s="735"/>
      <c r="B22" s="213" t="s">
        <v>2076</v>
      </c>
      <c r="C22" s="214">
        <v>331683</v>
      </c>
      <c r="D22" s="215">
        <v>301579</v>
      </c>
      <c r="E22" s="215">
        <v>30104</v>
      </c>
      <c r="F22" s="216">
        <v>216307</v>
      </c>
    </row>
    <row r="23" spans="1:6" ht="20.25" customHeight="1">
      <c r="A23" s="735"/>
      <c r="B23" s="213" t="s">
        <v>2077</v>
      </c>
      <c r="C23" s="214">
        <f>C21-C22</f>
        <v>43287</v>
      </c>
      <c r="D23" s="215">
        <f>D21-D22</f>
        <v>91681</v>
      </c>
      <c r="E23" s="215">
        <f>E21-E22</f>
        <v>-48394</v>
      </c>
      <c r="F23" s="216">
        <f>F21-F22</f>
        <v>-18290</v>
      </c>
    </row>
    <row r="24" spans="1:6" ht="20.25" customHeight="1">
      <c r="A24" s="743"/>
      <c r="B24" s="224" t="s">
        <v>2078</v>
      </c>
      <c r="C24" s="225">
        <f>C23/C22</f>
        <v>0.13050714085436999</v>
      </c>
      <c r="D24" s="226">
        <f>D23/D22</f>
        <v>0.30400326282665568</v>
      </c>
      <c r="E24" s="226">
        <f>E23/E22</f>
        <v>-1.6075604570821154</v>
      </c>
      <c r="F24" s="227">
        <f>F23/F22</f>
        <v>-8.4555747155663011E-2</v>
      </c>
    </row>
    <row r="25" spans="1:6" ht="20.25" customHeight="1">
      <c r="A25" s="734" t="s">
        <v>2083</v>
      </c>
      <c r="B25" s="208" t="s">
        <v>2075</v>
      </c>
      <c r="C25" s="233">
        <v>126105</v>
      </c>
      <c r="D25" s="234">
        <v>210126</v>
      </c>
      <c r="E25" s="211">
        <v>-84021</v>
      </c>
      <c r="F25" s="212">
        <v>498001</v>
      </c>
    </row>
    <row r="26" spans="1:6" ht="20.25" customHeight="1">
      <c r="A26" s="735"/>
      <c r="B26" s="213" t="s">
        <v>2076</v>
      </c>
      <c r="C26" s="230">
        <v>202971</v>
      </c>
      <c r="D26" s="231">
        <v>178114</v>
      </c>
      <c r="E26" s="215">
        <v>24857</v>
      </c>
      <c r="F26" s="232">
        <v>582022</v>
      </c>
    </row>
    <row r="27" spans="1:6" ht="20.25" customHeight="1">
      <c r="A27" s="735"/>
      <c r="B27" s="213" t="s">
        <v>2077</v>
      </c>
      <c r="C27" s="214">
        <f>C25-C26</f>
        <v>-76866</v>
      </c>
      <c r="D27" s="215">
        <f>D25-D26</f>
        <v>32012</v>
      </c>
      <c r="E27" s="215">
        <f>E25-E26</f>
        <v>-108878</v>
      </c>
      <c r="F27" s="216">
        <f>F25-F26</f>
        <v>-84021</v>
      </c>
    </row>
    <row r="28" spans="1:6" ht="20.25" customHeight="1">
      <c r="A28" s="736"/>
      <c r="B28" s="217" t="s">
        <v>2078</v>
      </c>
      <c r="C28" s="218">
        <f>C27/C26</f>
        <v>-0.3787043469264082</v>
      </c>
      <c r="D28" s="219">
        <f>D27/D26</f>
        <v>0.17972759019504361</v>
      </c>
      <c r="E28" s="219">
        <f>E27/E26</f>
        <v>-4.3801745987045901</v>
      </c>
      <c r="F28" s="220">
        <f>F27/F26</f>
        <v>-0.14436052245447767</v>
      </c>
    </row>
    <row r="29" spans="1:6" ht="20.25" customHeight="1">
      <c r="A29" s="742" t="s">
        <v>2084</v>
      </c>
      <c r="B29" s="221" t="s">
        <v>2075</v>
      </c>
      <c r="C29" s="233">
        <v>461123</v>
      </c>
      <c r="D29" s="234">
        <v>712443</v>
      </c>
      <c r="E29" s="211">
        <v>-251320</v>
      </c>
      <c r="F29" s="212">
        <v>1841399</v>
      </c>
    </row>
    <row r="30" spans="1:6" ht="20.25" customHeight="1">
      <c r="A30" s="735"/>
      <c r="B30" s="213" t="s">
        <v>2076</v>
      </c>
      <c r="C30" s="230">
        <v>461102</v>
      </c>
      <c r="D30" s="231">
        <v>222737</v>
      </c>
      <c r="E30" s="215">
        <v>238365</v>
      </c>
      <c r="F30" s="216">
        <v>2092719</v>
      </c>
    </row>
    <row r="31" spans="1:6" ht="20.25" customHeight="1">
      <c r="A31" s="735"/>
      <c r="B31" s="213" t="s">
        <v>2077</v>
      </c>
      <c r="C31" s="214">
        <f>C29-C30</f>
        <v>21</v>
      </c>
      <c r="D31" s="215">
        <f>D29-D30</f>
        <v>489706</v>
      </c>
      <c r="E31" s="215">
        <f>E29-E30</f>
        <v>-489685</v>
      </c>
      <c r="F31" s="216">
        <f>F29-F30</f>
        <v>-251320</v>
      </c>
    </row>
    <row r="32" spans="1:6" ht="20.25" customHeight="1">
      <c r="A32" s="743"/>
      <c r="B32" s="224" t="s">
        <v>2078</v>
      </c>
      <c r="C32" s="225">
        <f>C31/C30</f>
        <v>4.5543068561836642E-5</v>
      </c>
      <c r="D32" s="226">
        <f>D31/D30</f>
        <v>2.1985839802098437</v>
      </c>
      <c r="E32" s="226">
        <f>E31/E30</f>
        <v>-2.0543494221047554</v>
      </c>
      <c r="F32" s="227">
        <f>F31/F30</f>
        <v>-0.1200925685674952</v>
      </c>
    </row>
    <row r="33" spans="1:6" ht="20.25" customHeight="1">
      <c r="A33" s="734" t="s">
        <v>2085</v>
      </c>
      <c r="B33" s="208" t="s">
        <v>2075</v>
      </c>
      <c r="C33" s="209">
        <v>265916</v>
      </c>
      <c r="D33" s="210">
        <v>346514</v>
      </c>
      <c r="E33" s="211">
        <v>-80598</v>
      </c>
      <c r="F33" s="212">
        <v>398430</v>
      </c>
    </row>
    <row r="34" spans="1:6" ht="20.25" customHeight="1">
      <c r="A34" s="735"/>
      <c r="B34" s="213" t="s">
        <v>2076</v>
      </c>
      <c r="C34" s="214">
        <v>261305</v>
      </c>
      <c r="D34" s="215">
        <v>301717</v>
      </c>
      <c r="E34" s="215">
        <v>-40412</v>
      </c>
      <c r="F34" s="216">
        <v>479028</v>
      </c>
    </row>
    <row r="35" spans="1:6" ht="20.25" customHeight="1">
      <c r="A35" s="735"/>
      <c r="B35" s="213" t="s">
        <v>2077</v>
      </c>
      <c r="C35" s="214">
        <f>C33-C34</f>
        <v>4611</v>
      </c>
      <c r="D35" s="215">
        <f>D33-D34</f>
        <v>44797</v>
      </c>
      <c r="E35" s="215">
        <f>E33-E34</f>
        <v>-40186</v>
      </c>
      <c r="F35" s="216">
        <f>F33-F34</f>
        <v>-80598</v>
      </c>
    </row>
    <row r="36" spans="1:6" ht="20.25" customHeight="1">
      <c r="A36" s="736"/>
      <c r="B36" s="217" t="s">
        <v>2078</v>
      </c>
      <c r="C36" s="218">
        <f>C35/C34</f>
        <v>1.7646045808537916E-2</v>
      </c>
      <c r="D36" s="219">
        <f>D35/D34</f>
        <v>0.14847356960330377</v>
      </c>
      <c r="E36" s="219">
        <f>E35/E34</f>
        <v>0.99440760170246456</v>
      </c>
      <c r="F36" s="220">
        <f>F35/F34</f>
        <v>-0.16825321275583055</v>
      </c>
    </row>
    <row r="37" spans="1:6" ht="20.25" customHeight="1">
      <c r="A37" s="737" t="s">
        <v>2086</v>
      </c>
      <c r="B37" s="221" t="s">
        <v>2075</v>
      </c>
      <c r="C37" s="222">
        <f t="shared" ref="C37:F38" si="0">C5+C29+C17+C25+C33+C9+C21+C13</f>
        <v>17692407</v>
      </c>
      <c r="D37" s="223">
        <f t="shared" si="0"/>
        <v>10097037</v>
      </c>
      <c r="E37" s="223">
        <f t="shared" si="0"/>
        <v>7595370</v>
      </c>
      <c r="F37" s="235">
        <f t="shared" si="0"/>
        <v>69712514</v>
      </c>
    </row>
    <row r="38" spans="1:6" ht="20.25" customHeight="1">
      <c r="A38" s="738"/>
      <c r="B38" s="213" t="s">
        <v>2076</v>
      </c>
      <c r="C38" s="214">
        <f t="shared" si="0"/>
        <v>16931718</v>
      </c>
      <c r="D38" s="215">
        <f t="shared" si="0"/>
        <v>7251834</v>
      </c>
      <c r="E38" s="215">
        <f t="shared" si="0"/>
        <v>9679884</v>
      </c>
      <c r="F38" s="216">
        <f t="shared" si="0"/>
        <v>62117144</v>
      </c>
    </row>
    <row r="39" spans="1:6" ht="20.25" customHeight="1">
      <c r="A39" s="738"/>
      <c r="B39" s="213" t="s">
        <v>2077</v>
      </c>
      <c r="C39" s="214">
        <f>C37-C38</f>
        <v>760689</v>
      </c>
      <c r="D39" s="215">
        <f>D37-D38</f>
        <v>2845203</v>
      </c>
      <c r="E39" s="215">
        <f>E37-E38</f>
        <v>-2084514</v>
      </c>
      <c r="F39" s="216">
        <f>F37-F38</f>
        <v>7595370</v>
      </c>
    </row>
    <row r="40" spans="1:6" ht="20.25" customHeight="1">
      <c r="A40" s="739"/>
      <c r="B40" s="224" t="s">
        <v>2078</v>
      </c>
      <c r="C40" s="225">
        <f>C39/C38</f>
        <v>4.4926864480025003E-2</v>
      </c>
      <c r="D40" s="226">
        <f>D39/D38</f>
        <v>0.39234254396887741</v>
      </c>
      <c r="E40" s="226">
        <f>E39/E38</f>
        <v>-0.21534493595171181</v>
      </c>
      <c r="F40" s="227">
        <f>F39/F38</f>
        <v>0.12227493910537805</v>
      </c>
    </row>
    <row r="41" spans="1:6" ht="20.25" customHeight="1">
      <c r="A41" s="734" t="s">
        <v>2087</v>
      </c>
      <c r="B41" s="208" t="s">
        <v>2075</v>
      </c>
      <c r="C41" s="209">
        <v>719</v>
      </c>
      <c r="D41" s="210">
        <v>3920</v>
      </c>
      <c r="E41" s="211">
        <v>-3201</v>
      </c>
      <c r="F41" s="212">
        <v>4265</v>
      </c>
    </row>
    <row r="42" spans="1:6" ht="20.25" customHeight="1">
      <c r="A42" s="735"/>
      <c r="B42" s="213" t="s">
        <v>2076</v>
      </c>
      <c r="C42" s="214">
        <v>10148</v>
      </c>
      <c r="D42" s="215">
        <v>78661</v>
      </c>
      <c r="E42" s="215">
        <v>-68513</v>
      </c>
      <c r="F42" s="216">
        <v>7466</v>
      </c>
    </row>
    <row r="43" spans="1:6" ht="20.25" customHeight="1">
      <c r="A43" s="735"/>
      <c r="B43" s="213" t="s">
        <v>2077</v>
      </c>
      <c r="C43" s="214">
        <f>C41-C42</f>
        <v>-9429</v>
      </c>
      <c r="D43" s="215">
        <f>D41-D42</f>
        <v>-74741</v>
      </c>
      <c r="E43" s="215">
        <f>E41-E42</f>
        <v>65312</v>
      </c>
      <c r="F43" s="216">
        <f>F41-F42</f>
        <v>-3201</v>
      </c>
    </row>
    <row r="44" spans="1:6" ht="20.25" customHeight="1">
      <c r="A44" s="736"/>
      <c r="B44" s="217" t="s">
        <v>2078</v>
      </c>
      <c r="C44" s="218">
        <f>C43/C42</f>
        <v>-0.92914860070949945</v>
      </c>
      <c r="D44" s="219">
        <f>D43/D42</f>
        <v>-0.95016590178106053</v>
      </c>
      <c r="E44" s="219">
        <f>E43/E42</f>
        <v>-0.95327893976325662</v>
      </c>
      <c r="F44" s="220">
        <f>F43/F42</f>
        <v>-0.42874363782480579</v>
      </c>
    </row>
    <row r="45" spans="1:6" ht="20.25" customHeight="1">
      <c r="A45" s="742" t="s">
        <v>2088</v>
      </c>
      <c r="B45" s="221" t="s">
        <v>2075</v>
      </c>
      <c r="C45" s="222">
        <v>374187</v>
      </c>
      <c r="D45" s="223">
        <v>185058</v>
      </c>
      <c r="E45" s="211">
        <v>189129</v>
      </c>
      <c r="F45" s="212">
        <v>1271523</v>
      </c>
    </row>
    <row r="46" spans="1:6" ht="20.25" customHeight="1">
      <c r="A46" s="735"/>
      <c r="B46" s="213" t="s">
        <v>2076</v>
      </c>
      <c r="C46" s="214">
        <v>374245</v>
      </c>
      <c r="D46" s="215">
        <v>168220</v>
      </c>
      <c r="E46" s="215">
        <v>206025</v>
      </c>
      <c r="F46" s="216">
        <v>1082394</v>
      </c>
    </row>
    <row r="47" spans="1:6" ht="20.25" customHeight="1">
      <c r="A47" s="735"/>
      <c r="B47" s="213" t="s">
        <v>2077</v>
      </c>
      <c r="C47" s="214">
        <f>C45-C46</f>
        <v>-58</v>
      </c>
      <c r="D47" s="215">
        <f>D45-D46</f>
        <v>16838</v>
      </c>
      <c r="E47" s="215">
        <f>E45-E46</f>
        <v>-16896</v>
      </c>
      <c r="F47" s="216">
        <f>F45-F46</f>
        <v>189129</v>
      </c>
    </row>
    <row r="48" spans="1:6" ht="20.25" customHeight="1">
      <c r="A48" s="743"/>
      <c r="B48" s="224" t="s">
        <v>2078</v>
      </c>
      <c r="C48" s="225">
        <f>C47/C46</f>
        <v>-1.5497869043006585E-4</v>
      </c>
      <c r="D48" s="226">
        <f>D47/D46</f>
        <v>0.10009511354179051</v>
      </c>
      <c r="E48" s="226">
        <f>E47/E46</f>
        <v>-8.2009464870768115E-2</v>
      </c>
      <c r="F48" s="227">
        <f>F47/F46</f>
        <v>0.1747321215749533</v>
      </c>
    </row>
    <row r="49" spans="1:6" ht="20.25" customHeight="1">
      <c r="A49" s="734" t="s">
        <v>2089</v>
      </c>
      <c r="B49" s="208" t="s">
        <v>2075</v>
      </c>
      <c r="C49" s="209">
        <v>189572</v>
      </c>
      <c r="D49" s="210">
        <v>37186</v>
      </c>
      <c r="E49" s="211">
        <v>152386</v>
      </c>
      <c r="F49" s="212">
        <v>996437</v>
      </c>
    </row>
    <row r="50" spans="1:6" ht="20.25" customHeight="1">
      <c r="A50" s="735"/>
      <c r="B50" s="213" t="s">
        <v>2076</v>
      </c>
      <c r="C50" s="214">
        <v>172611</v>
      </c>
      <c r="D50" s="215">
        <v>33761</v>
      </c>
      <c r="E50" s="215">
        <v>138850</v>
      </c>
      <c r="F50" s="216">
        <v>844051</v>
      </c>
    </row>
    <row r="51" spans="1:6" ht="20.25" customHeight="1">
      <c r="A51" s="735"/>
      <c r="B51" s="213" t="s">
        <v>2077</v>
      </c>
      <c r="C51" s="214">
        <f>C49-C50</f>
        <v>16961</v>
      </c>
      <c r="D51" s="215">
        <f>D49-D50</f>
        <v>3425</v>
      </c>
      <c r="E51" s="215">
        <f>E49-E50</f>
        <v>13536</v>
      </c>
      <c r="F51" s="216">
        <f>F49-F50</f>
        <v>152386</v>
      </c>
    </row>
    <row r="52" spans="1:6" ht="20.25" customHeight="1">
      <c r="A52" s="736"/>
      <c r="B52" s="217" t="s">
        <v>2078</v>
      </c>
      <c r="C52" s="218">
        <f>C51/C50</f>
        <v>9.8261408600842357E-2</v>
      </c>
      <c r="D52" s="219">
        <f>D51/D50</f>
        <v>0.10144841681229821</v>
      </c>
      <c r="E52" s="219">
        <f>E51/E50</f>
        <v>9.7486496218941301E-2</v>
      </c>
      <c r="F52" s="220">
        <f>F51/F50</f>
        <v>0.18054122321992391</v>
      </c>
    </row>
    <row r="53" spans="1:6" ht="20.25" customHeight="1">
      <c r="A53" s="737" t="s">
        <v>2090</v>
      </c>
      <c r="B53" s="221" t="s">
        <v>2075</v>
      </c>
      <c r="C53" s="222">
        <f t="shared" ref="C53:F54" si="1">C41+C45+C49</f>
        <v>564478</v>
      </c>
      <c r="D53" s="223">
        <f t="shared" si="1"/>
        <v>226164</v>
      </c>
      <c r="E53" s="223">
        <f t="shared" si="1"/>
        <v>338314</v>
      </c>
      <c r="F53" s="235">
        <f t="shared" si="1"/>
        <v>2272225</v>
      </c>
    </row>
    <row r="54" spans="1:6" ht="20.25" customHeight="1">
      <c r="A54" s="738"/>
      <c r="B54" s="213" t="s">
        <v>2076</v>
      </c>
      <c r="C54" s="214">
        <f t="shared" si="1"/>
        <v>557004</v>
      </c>
      <c r="D54" s="215">
        <f t="shared" si="1"/>
        <v>280642</v>
      </c>
      <c r="E54" s="215">
        <f t="shared" si="1"/>
        <v>276362</v>
      </c>
      <c r="F54" s="216">
        <f t="shared" si="1"/>
        <v>1933911</v>
      </c>
    </row>
    <row r="55" spans="1:6" ht="20.25" customHeight="1">
      <c r="A55" s="738"/>
      <c r="B55" s="213" t="s">
        <v>2077</v>
      </c>
      <c r="C55" s="214">
        <f>C53-C54</f>
        <v>7474</v>
      </c>
      <c r="D55" s="215">
        <f>D53-D54</f>
        <v>-54478</v>
      </c>
      <c r="E55" s="215">
        <f>E53-E54</f>
        <v>61952</v>
      </c>
      <c r="F55" s="216">
        <f>F53-F54</f>
        <v>338314</v>
      </c>
    </row>
    <row r="56" spans="1:6" ht="20.25" customHeight="1">
      <c r="A56" s="739"/>
      <c r="B56" s="224" t="s">
        <v>2078</v>
      </c>
      <c r="C56" s="225">
        <f>C55/C54</f>
        <v>1.3418216027173952E-2</v>
      </c>
      <c r="D56" s="226">
        <f>D55/D54</f>
        <v>-0.1941191981243007</v>
      </c>
      <c r="E56" s="226">
        <f>E55/E54</f>
        <v>0.22416974837351011</v>
      </c>
      <c r="F56" s="227">
        <f>F55/F54</f>
        <v>0.17493772981279904</v>
      </c>
    </row>
    <row r="57" spans="1:6" ht="20.25" customHeight="1">
      <c r="A57" s="740" t="s">
        <v>2091</v>
      </c>
      <c r="B57" s="208" t="s">
        <v>2075</v>
      </c>
      <c r="C57" s="209">
        <f t="shared" ref="C57:F58" si="2">C37+C53</f>
        <v>18256885</v>
      </c>
      <c r="D57" s="210">
        <f t="shared" si="2"/>
        <v>10323201</v>
      </c>
      <c r="E57" s="210">
        <f t="shared" si="2"/>
        <v>7933684</v>
      </c>
      <c r="F57" s="212">
        <f t="shared" si="2"/>
        <v>71984739</v>
      </c>
    </row>
    <row r="58" spans="1:6" ht="20.25" customHeight="1">
      <c r="A58" s="738"/>
      <c r="B58" s="213" t="s">
        <v>2076</v>
      </c>
      <c r="C58" s="214">
        <f t="shared" si="2"/>
        <v>17488722</v>
      </c>
      <c r="D58" s="215">
        <f t="shared" si="2"/>
        <v>7532476</v>
      </c>
      <c r="E58" s="215">
        <f t="shared" si="2"/>
        <v>9956246</v>
      </c>
      <c r="F58" s="216">
        <f t="shared" si="2"/>
        <v>64051055</v>
      </c>
    </row>
    <row r="59" spans="1:6" ht="20.25" customHeight="1">
      <c r="A59" s="738"/>
      <c r="B59" s="213" t="s">
        <v>2077</v>
      </c>
      <c r="C59" s="214">
        <f>C57-C58</f>
        <v>768163</v>
      </c>
      <c r="D59" s="215">
        <f>D57-D58</f>
        <v>2790725</v>
      </c>
      <c r="E59" s="215">
        <f>E57-E58</f>
        <v>-2022562</v>
      </c>
      <c r="F59" s="216">
        <f>F57-F58</f>
        <v>7933684</v>
      </c>
    </row>
    <row r="60" spans="1:6" ht="20.25" customHeight="1">
      <c r="A60" s="741"/>
      <c r="B60" s="236" t="s">
        <v>2078</v>
      </c>
      <c r="C60" s="237">
        <f>C59/C58</f>
        <v>4.3923335278586967E-2</v>
      </c>
      <c r="D60" s="238">
        <f>D59/D58</f>
        <v>0.37049238523959455</v>
      </c>
      <c r="E60" s="238">
        <f>E59/E58</f>
        <v>-0.20314504081156692</v>
      </c>
      <c r="F60" s="239">
        <f>F59/F58</f>
        <v>0.1238650011307386</v>
      </c>
    </row>
    <row r="61" spans="1:6" customFormat="1" ht="12.75" customHeight="1">
      <c r="A61" s="240"/>
      <c r="B61" s="241"/>
    </row>
    <row r="62" spans="1:6" customFormat="1" ht="14.25">
      <c r="B62" s="241"/>
    </row>
    <row r="63" spans="1:6" customFormat="1" ht="13.5" customHeight="1">
      <c r="B63" s="241"/>
    </row>
    <row r="64" spans="1:6" customFormat="1" ht="14.25">
      <c r="B64" s="241"/>
    </row>
    <row r="65" spans="2:2" customFormat="1" ht="14.25">
      <c r="B65" s="241"/>
    </row>
    <row r="66" spans="2:2" customFormat="1" ht="14.25">
      <c r="B66" s="241"/>
    </row>
    <row r="67" spans="2:2" customFormat="1" ht="14.25">
      <c r="B67" s="241"/>
    </row>
    <row r="68" spans="2:2" customFormat="1" ht="14.25">
      <c r="B68" s="241"/>
    </row>
    <row r="69" spans="2:2" customFormat="1" ht="14.25">
      <c r="B69" s="241"/>
    </row>
    <row r="70" spans="2:2" customFormat="1" ht="14.25">
      <c r="B70" s="241"/>
    </row>
    <row r="71" spans="2:2" customFormat="1" ht="14.25">
      <c r="B71" s="241"/>
    </row>
    <row r="72" spans="2:2" customFormat="1" ht="14.25">
      <c r="B72" s="241"/>
    </row>
    <row r="73" spans="2:2" customFormat="1" ht="14.25">
      <c r="B73" s="241"/>
    </row>
    <row r="74" spans="2:2" customFormat="1" ht="14.25">
      <c r="B74" s="241"/>
    </row>
    <row r="75" spans="2:2" customFormat="1" ht="14.25">
      <c r="B75" s="241"/>
    </row>
    <row r="76" spans="2:2" customFormat="1" ht="14.25">
      <c r="B76" s="241"/>
    </row>
    <row r="77" spans="2:2" customFormat="1" ht="14.25">
      <c r="B77" s="241"/>
    </row>
    <row r="78" spans="2:2" customFormat="1" ht="14.25">
      <c r="B78" s="241"/>
    </row>
    <row r="79" spans="2:2" customFormat="1" ht="14.25">
      <c r="B79" s="241"/>
    </row>
    <row r="80" spans="2:2" customFormat="1" ht="14.25">
      <c r="B80" s="241"/>
    </row>
    <row r="81" spans="2:2" customFormat="1" ht="14.25">
      <c r="B81" s="241"/>
    </row>
    <row r="82" spans="2:2" customFormat="1" ht="14.25">
      <c r="B82" s="241"/>
    </row>
    <row r="83" spans="2:2" customFormat="1" ht="14.25">
      <c r="B83" s="241"/>
    </row>
    <row r="84" spans="2:2" customFormat="1" ht="14.25">
      <c r="B84" s="241"/>
    </row>
    <row r="85" spans="2:2" customFormat="1" ht="14.25">
      <c r="B85" s="241"/>
    </row>
    <row r="86" spans="2:2" customFormat="1" ht="14.25">
      <c r="B86" s="241"/>
    </row>
    <row r="87" spans="2:2" customFormat="1" ht="14.25">
      <c r="B87" s="241"/>
    </row>
    <row r="88" spans="2:2" customFormat="1" ht="14.25">
      <c r="B88" s="241"/>
    </row>
    <row r="89" spans="2:2" customFormat="1" ht="14.25">
      <c r="B89" s="241"/>
    </row>
    <row r="90" spans="2:2" customFormat="1" ht="14.25">
      <c r="B90" s="241"/>
    </row>
    <row r="91" spans="2:2" customFormat="1" ht="14.25">
      <c r="B91" s="241"/>
    </row>
    <row r="92" spans="2:2" customFormat="1" ht="14.25">
      <c r="B92" s="241"/>
    </row>
    <row r="93" spans="2:2" customFormat="1" ht="14.25">
      <c r="B93" s="241"/>
    </row>
    <row r="94" spans="2:2" customFormat="1" ht="14.25">
      <c r="B94" s="241"/>
    </row>
    <row r="95" spans="2:2" customFormat="1" ht="14.25">
      <c r="B95" s="241"/>
    </row>
    <row r="96" spans="2:2" customFormat="1" ht="14.25">
      <c r="B96" s="241"/>
    </row>
    <row r="97" spans="2:2" customFormat="1" ht="14.25">
      <c r="B97" s="241"/>
    </row>
    <row r="98" spans="2:2" customFormat="1" ht="14.25">
      <c r="B98" s="241"/>
    </row>
    <row r="99" spans="2:2" customFormat="1" ht="14.25">
      <c r="B99" s="241"/>
    </row>
    <row r="100" spans="2:2" customFormat="1" ht="14.25">
      <c r="B100" s="241"/>
    </row>
    <row r="101" spans="2:2" customFormat="1" ht="14.25">
      <c r="B101" s="241"/>
    </row>
    <row r="102" spans="2:2" customFormat="1" ht="14.25">
      <c r="B102" s="241"/>
    </row>
    <row r="103" spans="2:2" customFormat="1" ht="14.25">
      <c r="B103" s="241"/>
    </row>
    <row r="104" spans="2:2" customFormat="1" ht="14.25">
      <c r="B104" s="241"/>
    </row>
    <row r="105" spans="2:2" customFormat="1" ht="14.25">
      <c r="B105" s="241"/>
    </row>
    <row r="106" spans="2:2" customFormat="1" ht="14.25">
      <c r="B106" s="241"/>
    </row>
    <row r="107" spans="2:2" customFormat="1" ht="14.25">
      <c r="B107" s="241"/>
    </row>
    <row r="108" spans="2:2" customFormat="1" ht="14.25">
      <c r="B108" s="241"/>
    </row>
    <row r="109" spans="2:2" customFormat="1" ht="14.25">
      <c r="B109" s="241"/>
    </row>
    <row r="110" spans="2:2" customFormat="1" ht="14.25">
      <c r="B110" s="241"/>
    </row>
    <row r="111" spans="2:2" customFormat="1" ht="14.25">
      <c r="B111" s="241"/>
    </row>
    <row r="112" spans="2:2" customFormat="1" ht="14.25">
      <c r="B112" s="241"/>
    </row>
    <row r="113" spans="2:2" customFormat="1" ht="14.25">
      <c r="B113" s="241"/>
    </row>
    <row r="114" spans="2:2" customFormat="1" ht="14.25">
      <c r="B114" s="241"/>
    </row>
    <row r="115" spans="2:2" customFormat="1" ht="14.25">
      <c r="B115" s="241"/>
    </row>
    <row r="116" spans="2:2" customFormat="1" ht="14.25">
      <c r="B116" s="241"/>
    </row>
    <row r="117" spans="2:2" customFormat="1" ht="14.25">
      <c r="B117" s="241"/>
    </row>
    <row r="118" spans="2:2" customFormat="1" ht="14.25">
      <c r="B118" s="241"/>
    </row>
    <row r="119" spans="2:2" customFormat="1" ht="14.25">
      <c r="B119" s="241"/>
    </row>
    <row r="120" spans="2:2" customFormat="1" ht="14.25">
      <c r="B120" s="241"/>
    </row>
    <row r="121" spans="2:2" customFormat="1" ht="14.25">
      <c r="B121" s="241"/>
    </row>
    <row r="122" spans="2:2" customFormat="1" ht="14.25">
      <c r="B122" s="241"/>
    </row>
    <row r="123" spans="2:2" customFormat="1" ht="14.25">
      <c r="B123" s="241"/>
    </row>
    <row r="124" spans="2:2" customFormat="1" ht="14.25">
      <c r="B124" s="241"/>
    </row>
    <row r="125" spans="2:2" customFormat="1" ht="14.25">
      <c r="B125" s="241"/>
    </row>
    <row r="126" spans="2:2" customFormat="1" ht="14.25">
      <c r="B126" s="241"/>
    </row>
    <row r="127" spans="2:2" customFormat="1" ht="14.25">
      <c r="B127" s="241"/>
    </row>
    <row r="128" spans="2:2" customFormat="1" ht="14.25">
      <c r="B128" s="241"/>
    </row>
    <row r="129" spans="2:2" customFormat="1" ht="14.25">
      <c r="B129" s="241"/>
    </row>
    <row r="130" spans="2:2" customFormat="1" ht="14.25">
      <c r="B130" s="241"/>
    </row>
    <row r="131" spans="2:2" customFormat="1" ht="14.25">
      <c r="B131" s="241"/>
    </row>
    <row r="132" spans="2:2" customFormat="1" ht="14.25">
      <c r="B132" s="241"/>
    </row>
    <row r="133" spans="2:2" customFormat="1" ht="14.25">
      <c r="B133" s="241"/>
    </row>
    <row r="134" spans="2:2" customFormat="1" ht="14.25">
      <c r="B134" s="241"/>
    </row>
    <row r="135" spans="2:2" customFormat="1" ht="14.25">
      <c r="B135" s="241"/>
    </row>
    <row r="136" spans="2:2" customFormat="1" ht="14.25">
      <c r="B136" s="241"/>
    </row>
    <row r="137" spans="2:2" customFormat="1" ht="14.25">
      <c r="B137" s="241"/>
    </row>
    <row r="138" spans="2:2" customFormat="1" ht="14.25">
      <c r="B138" s="241"/>
    </row>
    <row r="139" spans="2:2" customFormat="1" ht="14.25">
      <c r="B139" s="241"/>
    </row>
    <row r="140" spans="2:2" customFormat="1" ht="14.25">
      <c r="B140" s="241"/>
    </row>
    <row r="141" spans="2:2" customFormat="1" ht="14.25">
      <c r="B141" s="241"/>
    </row>
    <row r="142" spans="2:2" customFormat="1" ht="14.25">
      <c r="B142" s="241"/>
    </row>
    <row r="143" spans="2:2" customFormat="1" ht="14.25">
      <c r="B143" s="241"/>
    </row>
    <row r="144" spans="2:2" customFormat="1" ht="14.25">
      <c r="B144" s="241"/>
    </row>
    <row r="145" spans="2:2" customFormat="1" ht="14.25">
      <c r="B145" s="241"/>
    </row>
    <row r="146" spans="2:2" customFormat="1" ht="14.25">
      <c r="B146" s="241"/>
    </row>
    <row r="147" spans="2:2" customFormat="1" ht="14.25">
      <c r="B147" s="241"/>
    </row>
    <row r="148" spans="2:2" customFormat="1" ht="14.25">
      <c r="B148" s="241"/>
    </row>
    <row r="149" spans="2:2" customFormat="1" ht="14.25">
      <c r="B149" s="241"/>
    </row>
    <row r="150" spans="2:2" customFormat="1" ht="14.25">
      <c r="B150" s="241"/>
    </row>
    <row r="151" spans="2:2" customFormat="1" ht="14.25">
      <c r="B151" s="241"/>
    </row>
    <row r="152" spans="2:2" customFormat="1" ht="14.25">
      <c r="B152" s="241"/>
    </row>
    <row r="153" spans="2:2" customFormat="1" ht="14.25">
      <c r="B153" s="241"/>
    </row>
    <row r="154" spans="2:2" customFormat="1" ht="14.25">
      <c r="B154" s="241"/>
    </row>
    <row r="155" spans="2:2" customFormat="1" ht="14.25">
      <c r="B155" s="241"/>
    </row>
    <row r="156" spans="2:2" customFormat="1" ht="14.25">
      <c r="B156" s="241"/>
    </row>
    <row r="157" spans="2:2" customFormat="1" ht="14.25">
      <c r="B157" s="241"/>
    </row>
    <row r="158" spans="2:2" customFormat="1" ht="14.25">
      <c r="B158" s="241"/>
    </row>
    <row r="159" spans="2:2" customFormat="1" ht="14.25">
      <c r="B159" s="241"/>
    </row>
    <row r="160" spans="2:2" customFormat="1" ht="14.25">
      <c r="B160" s="241"/>
    </row>
    <row r="161" spans="2:2" customFormat="1" ht="14.25">
      <c r="B161" s="241"/>
    </row>
    <row r="162" spans="2:2" customFormat="1" ht="14.25">
      <c r="B162" s="241"/>
    </row>
    <row r="163" spans="2:2" customFormat="1" ht="14.25">
      <c r="B163" s="241"/>
    </row>
    <row r="164" spans="2:2" customFormat="1" ht="14.25">
      <c r="B164" s="241"/>
    </row>
    <row r="165" spans="2:2" customFormat="1" ht="14.25">
      <c r="B165" s="241"/>
    </row>
    <row r="166" spans="2:2" customFormat="1" ht="14.25">
      <c r="B166" s="241"/>
    </row>
    <row r="167" spans="2:2" customFormat="1" ht="14.25">
      <c r="B167" s="241"/>
    </row>
    <row r="168" spans="2:2" customFormat="1" ht="14.25">
      <c r="B168" s="241"/>
    </row>
    <row r="169" spans="2:2" customFormat="1" ht="14.25">
      <c r="B169" s="241"/>
    </row>
    <row r="170" spans="2:2" customFormat="1" ht="14.25">
      <c r="B170" s="241"/>
    </row>
    <row r="171" spans="2:2" customFormat="1" ht="14.25">
      <c r="B171" s="241"/>
    </row>
    <row r="172" spans="2:2" customFormat="1" ht="14.25">
      <c r="B172" s="241"/>
    </row>
    <row r="173" spans="2:2" customFormat="1" ht="14.25">
      <c r="B173" s="241"/>
    </row>
    <row r="174" spans="2:2" customFormat="1" ht="14.25">
      <c r="B174" s="241"/>
    </row>
    <row r="175" spans="2:2" customFormat="1" ht="14.25">
      <c r="B175" s="241"/>
    </row>
    <row r="176" spans="2:2" customFormat="1" ht="14.25">
      <c r="B176" s="241"/>
    </row>
    <row r="177" spans="2:2" customFormat="1" ht="14.25">
      <c r="B177" s="241"/>
    </row>
    <row r="178" spans="2:2" customFormat="1" ht="14.25">
      <c r="B178" s="241"/>
    </row>
    <row r="179" spans="2:2" customFormat="1" ht="14.25">
      <c r="B179" s="241"/>
    </row>
    <row r="180" spans="2:2" customFormat="1" ht="14.25">
      <c r="B180" s="241"/>
    </row>
    <row r="181" spans="2:2" customFormat="1" ht="14.25">
      <c r="B181" s="241"/>
    </row>
    <row r="182" spans="2:2" customFormat="1" ht="14.25">
      <c r="B182" s="241"/>
    </row>
    <row r="183" spans="2:2" customFormat="1" ht="14.25">
      <c r="B183" s="241"/>
    </row>
    <row r="184" spans="2:2" customFormat="1" ht="14.25">
      <c r="B184" s="241"/>
    </row>
    <row r="185" spans="2:2" customFormat="1" ht="14.25">
      <c r="B185" s="241"/>
    </row>
    <row r="186" spans="2:2" customFormat="1" ht="14.25">
      <c r="B186" s="241"/>
    </row>
    <row r="187" spans="2:2" customFormat="1" ht="14.25">
      <c r="B187" s="241"/>
    </row>
    <row r="188" spans="2:2" customFormat="1" ht="14.25">
      <c r="B188" s="241"/>
    </row>
    <row r="189" spans="2:2" customFormat="1" ht="14.25">
      <c r="B189" s="241"/>
    </row>
    <row r="190" spans="2:2" customFormat="1" ht="14.25">
      <c r="B190" s="241"/>
    </row>
    <row r="191" spans="2:2" customFormat="1" ht="14.25">
      <c r="B191" s="241"/>
    </row>
    <row r="192" spans="2:2" customFormat="1" ht="14.25">
      <c r="B192" s="241"/>
    </row>
    <row r="193" spans="2:2" customFormat="1" ht="14.25">
      <c r="B193" s="241"/>
    </row>
    <row r="194" spans="2:2" customFormat="1" ht="14.25">
      <c r="B194" s="241"/>
    </row>
    <row r="195" spans="2:2" customFormat="1" ht="14.25">
      <c r="B195" s="241"/>
    </row>
    <row r="196" spans="2:2" customFormat="1" ht="14.25">
      <c r="B196" s="241"/>
    </row>
    <row r="197" spans="2:2" customFormat="1" ht="14.25">
      <c r="B197" s="241"/>
    </row>
    <row r="198" spans="2:2" customFormat="1" ht="14.25">
      <c r="B198" s="241"/>
    </row>
    <row r="199" spans="2:2" customFormat="1" ht="14.25">
      <c r="B199" s="241"/>
    </row>
    <row r="200" spans="2:2" customFormat="1" ht="14.25">
      <c r="B200" s="241"/>
    </row>
    <row r="201" spans="2:2" customFormat="1" ht="14.25">
      <c r="B201" s="241"/>
    </row>
    <row r="202" spans="2:2" customFormat="1" ht="14.25">
      <c r="B202" s="241"/>
    </row>
    <row r="203" spans="2:2" customFormat="1" ht="14.25">
      <c r="B203" s="241"/>
    </row>
    <row r="204" spans="2:2" customFormat="1" ht="14.25">
      <c r="B204" s="241"/>
    </row>
    <row r="205" spans="2:2" customFormat="1" ht="14.25">
      <c r="B205" s="241"/>
    </row>
    <row r="206" spans="2:2" customFormat="1" ht="14.25">
      <c r="B206" s="241"/>
    </row>
    <row r="207" spans="2:2" customFormat="1" ht="14.25">
      <c r="B207" s="241"/>
    </row>
    <row r="208" spans="2:2" customFormat="1" ht="14.25">
      <c r="B208" s="241"/>
    </row>
    <row r="209" spans="2:2" customFormat="1" ht="14.25">
      <c r="B209" s="241"/>
    </row>
    <row r="210" spans="2:2" customFormat="1" ht="14.25">
      <c r="B210" s="241"/>
    </row>
    <row r="211" spans="2:2" customFormat="1" ht="14.25">
      <c r="B211" s="241"/>
    </row>
    <row r="212" spans="2:2" customFormat="1" ht="14.25">
      <c r="B212" s="241"/>
    </row>
    <row r="213" spans="2:2" customFormat="1" ht="14.25">
      <c r="B213" s="241"/>
    </row>
    <row r="214" spans="2:2" customFormat="1" ht="14.25">
      <c r="B214" s="241"/>
    </row>
    <row r="215" spans="2:2" customFormat="1" ht="14.25">
      <c r="B215" s="241"/>
    </row>
    <row r="216" spans="2:2" customFormat="1" ht="14.25">
      <c r="B216" s="241"/>
    </row>
    <row r="217" spans="2:2" customFormat="1" ht="14.25">
      <c r="B217" s="241"/>
    </row>
    <row r="218" spans="2:2" customFormat="1" ht="14.25">
      <c r="B218" s="241"/>
    </row>
    <row r="219" spans="2:2" customFormat="1" ht="14.25">
      <c r="B219" s="241"/>
    </row>
    <row r="220" spans="2:2" customFormat="1" ht="14.25">
      <c r="B220" s="241"/>
    </row>
    <row r="221" spans="2:2" customFormat="1" ht="14.25">
      <c r="B221" s="241"/>
    </row>
    <row r="222" spans="2:2" customFormat="1" ht="14.25">
      <c r="B222" s="241"/>
    </row>
    <row r="223" spans="2:2" customFormat="1" ht="14.25">
      <c r="B223" s="241"/>
    </row>
    <row r="224" spans="2:2" customFormat="1" ht="14.25">
      <c r="B224" s="241"/>
    </row>
    <row r="225" spans="2:2" customFormat="1" ht="14.25">
      <c r="B225" s="241"/>
    </row>
    <row r="226" spans="2:2" customFormat="1" ht="14.25">
      <c r="B226" s="241"/>
    </row>
    <row r="227" spans="2:2" customFormat="1" ht="14.25">
      <c r="B227" s="241"/>
    </row>
    <row r="228" spans="2:2" customFormat="1" ht="14.25">
      <c r="B228" s="241"/>
    </row>
    <row r="229" spans="2:2" customFormat="1" ht="14.25">
      <c r="B229" s="241"/>
    </row>
    <row r="230" spans="2:2" customFormat="1" ht="14.25">
      <c r="B230" s="241"/>
    </row>
    <row r="231" spans="2:2" customFormat="1" ht="14.25">
      <c r="B231" s="241"/>
    </row>
    <row r="232" spans="2:2" customFormat="1" ht="14.25">
      <c r="B232" s="241"/>
    </row>
    <row r="233" spans="2:2" customFormat="1" ht="14.25">
      <c r="B233" s="241"/>
    </row>
    <row r="234" spans="2:2" customFormat="1" ht="14.25">
      <c r="B234" s="241"/>
    </row>
    <row r="235" spans="2:2" customFormat="1" ht="14.25">
      <c r="B235" s="241"/>
    </row>
    <row r="236" spans="2:2" customFormat="1" ht="14.25">
      <c r="B236" s="241"/>
    </row>
    <row r="237" spans="2:2" customFormat="1" ht="14.25">
      <c r="B237" s="241"/>
    </row>
    <row r="238" spans="2:2" customFormat="1" ht="14.25">
      <c r="B238" s="241"/>
    </row>
    <row r="239" spans="2:2" customFormat="1" ht="14.25">
      <c r="B239" s="241"/>
    </row>
    <row r="240" spans="2:2" customFormat="1" ht="14.25">
      <c r="B240" s="241"/>
    </row>
    <row r="241" spans="2:2" customFormat="1" ht="14.25">
      <c r="B241" s="241"/>
    </row>
    <row r="242" spans="2:2" customFormat="1" ht="14.25">
      <c r="B242" s="241"/>
    </row>
    <row r="243" spans="2:2" customFormat="1" ht="14.25">
      <c r="B243" s="241"/>
    </row>
    <row r="244" spans="2:2" customFormat="1" ht="14.25">
      <c r="B244" s="241"/>
    </row>
    <row r="245" spans="2:2" customFormat="1" ht="14.25">
      <c r="B245" s="241"/>
    </row>
    <row r="246" spans="2:2" customFormat="1" ht="14.25">
      <c r="B246" s="241"/>
    </row>
    <row r="247" spans="2:2" customFormat="1" ht="14.25">
      <c r="B247" s="241"/>
    </row>
    <row r="248" spans="2:2" customFormat="1" ht="14.25">
      <c r="B248" s="241"/>
    </row>
    <row r="249" spans="2:2" customFormat="1" ht="14.25">
      <c r="B249" s="241"/>
    </row>
    <row r="250" spans="2:2" customFormat="1" ht="14.25">
      <c r="B250" s="241"/>
    </row>
    <row r="251" spans="2:2" customFormat="1" ht="14.25">
      <c r="B251" s="241"/>
    </row>
    <row r="252" spans="2:2" customFormat="1" ht="14.25">
      <c r="B252" s="241"/>
    </row>
    <row r="253" spans="2:2" customFormat="1" ht="14.25">
      <c r="B253" s="241"/>
    </row>
    <row r="254" spans="2:2" customFormat="1" ht="14.25">
      <c r="B254" s="241"/>
    </row>
    <row r="255" spans="2:2" customFormat="1" ht="14.25">
      <c r="B255" s="241"/>
    </row>
    <row r="256" spans="2:2" customFormat="1" ht="14.25">
      <c r="B256" s="241"/>
    </row>
    <row r="257" spans="2:2" customFormat="1" ht="14.25">
      <c r="B257" s="241"/>
    </row>
    <row r="258" spans="2:2" customFormat="1" ht="14.25">
      <c r="B258" s="241"/>
    </row>
    <row r="259" spans="2:2" customFormat="1" ht="14.25">
      <c r="B259" s="241"/>
    </row>
    <row r="260" spans="2:2" customFormat="1" ht="14.25">
      <c r="B260" s="241"/>
    </row>
    <row r="261" spans="2:2" customFormat="1" ht="14.25">
      <c r="B261" s="241"/>
    </row>
    <row r="262" spans="2:2" customFormat="1" ht="14.25">
      <c r="B262" s="241"/>
    </row>
    <row r="263" spans="2:2" customFormat="1" ht="14.25">
      <c r="B263" s="241"/>
    </row>
    <row r="264" spans="2:2" customFormat="1" ht="14.25">
      <c r="B264" s="241"/>
    </row>
    <row r="265" spans="2:2" customFormat="1" ht="14.25">
      <c r="B265" s="241"/>
    </row>
    <row r="266" spans="2:2" customFormat="1" ht="14.25">
      <c r="B266" s="241"/>
    </row>
    <row r="267" spans="2:2" customFormat="1" ht="14.25">
      <c r="B267" s="241"/>
    </row>
    <row r="268" spans="2:2" customFormat="1" ht="14.25">
      <c r="B268" s="241"/>
    </row>
    <row r="269" spans="2:2" customFormat="1" ht="14.25">
      <c r="B269" s="241"/>
    </row>
    <row r="270" spans="2:2" customFormat="1" ht="14.25">
      <c r="B270" s="241"/>
    </row>
    <row r="271" spans="2:2" customFormat="1" ht="14.25">
      <c r="B271" s="241"/>
    </row>
    <row r="272" spans="2:2" customFormat="1" ht="14.25">
      <c r="B272" s="241"/>
    </row>
    <row r="273" spans="2:2" customFormat="1" ht="14.25">
      <c r="B273" s="241"/>
    </row>
    <row r="274" spans="2:2" customFormat="1" ht="14.25">
      <c r="B274" s="241"/>
    </row>
    <row r="275" spans="2:2" customFormat="1" ht="14.25">
      <c r="B275" s="241"/>
    </row>
    <row r="276" spans="2:2" customFormat="1" ht="14.25">
      <c r="B276" s="241"/>
    </row>
    <row r="277" spans="2:2" customFormat="1" ht="14.25">
      <c r="B277" s="241"/>
    </row>
    <row r="278" spans="2:2" customFormat="1" ht="14.25">
      <c r="B278" s="241"/>
    </row>
    <row r="279" spans="2:2" customFormat="1" ht="14.25">
      <c r="B279" s="241"/>
    </row>
    <row r="280" spans="2:2" customFormat="1" ht="14.25">
      <c r="B280" s="241"/>
    </row>
    <row r="281" spans="2:2" customFormat="1" ht="14.25">
      <c r="B281" s="241"/>
    </row>
    <row r="282" spans="2:2" customFormat="1" ht="14.25">
      <c r="B282" s="241"/>
    </row>
    <row r="283" spans="2:2" customFormat="1" ht="14.25">
      <c r="B283" s="241"/>
    </row>
    <row r="284" spans="2:2" customFormat="1" ht="14.25">
      <c r="B284" s="241"/>
    </row>
    <row r="285" spans="2:2" customFormat="1" ht="14.25">
      <c r="B285" s="241"/>
    </row>
    <row r="286" spans="2:2" customFormat="1" ht="14.25">
      <c r="B286" s="241"/>
    </row>
    <row r="287" spans="2:2" customFormat="1" ht="14.25">
      <c r="B287" s="241"/>
    </row>
    <row r="288" spans="2:2" customFormat="1" ht="14.25">
      <c r="B288" s="241"/>
    </row>
    <row r="289" spans="2:2" customFormat="1" ht="14.25">
      <c r="B289" s="241"/>
    </row>
    <row r="290" spans="2:2" customFormat="1" ht="14.25">
      <c r="B290" s="241"/>
    </row>
    <row r="291" spans="2:2" customFormat="1" ht="14.25">
      <c r="B291" s="241"/>
    </row>
    <row r="292" spans="2:2" customFormat="1" ht="14.25">
      <c r="B292" s="241"/>
    </row>
    <row r="293" spans="2:2" customFormat="1" ht="14.25">
      <c r="B293" s="241"/>
    </row>
    <row r="294" spans="2:2" customFormat="1" ht="14.25">
      <c r="B294" s="241"/>
    </row>
    <row r="295" spans="2:2" customFormat="1" ht="14.25">
      <c r="B295" s="241"/>
    </row>
    <row r="296" spans="2:2" customFormat="1" ht="14.25">
      <c r="B296" s="241"/>
    </row>
    <row r="297" spans="2:2" customFormat="1" ht="14.25">
      <c r="B297" s="241"/>
    </row>
    <row r="298" spans="2:2" customFormat="1" ht="14.25">
      <c r="B298" s="241"/>
    </row>
    <row r="299" spans="2:2" customFormat="1" ht="14.25">
      <c r="B299" s="241"/>
    </row>
    <row r="300" spans="2:2" customFormat="1" ht="14.25">
      <c r="B300" s="241"/>
    </row>
    <row r="301" spans="2:2" customFormat="1" ht="14.25">
      <c r="B301" s="241"/>
    </row>
    <row r="302" spans="2:2" customFormat="1" ht="14.25">
      <c r="B302" s="241"/>
    </row>
    <row r="303" spans="2:2" customFormat="1" ht="14.25">
      <c r="B303" s="241"/>
    </row>
    <row r="304" spans="2:2" customFormat="1" ht="14.25">
      <c r="B304" s="241"/>
    </row>
    <row r="305" spans="2:2" customFormat="1" ht="14.25">
      <c r="B305" s="241"/>
    </row>
    <row r="306" spans="2:2" customFormat="1" ht="14.25">
      <c r="B306" s="241"/>
    </row>
    <row r="307" spans="2:2" customFormat="1" ht="14.25">
      <c r="B307" s="241"/>
    </row>
    <row r="308" spans="2:2" customFormat="1" ht="14.25">
      <c r="B308" s="241"/>
    </row>
    <row r="309" spans="2:2" customFormat="1" ht="14.25">
      <c r="B309" s="241"/>
    </row>
    <row r="310" spans="2:2" customFormat="1" ht="14.25">
      <c r="B310" s="241"/>
    </row>
    <row r="311" spans="2:2" customFormat="1" ht="14.25">
      <c r="B311" s="241"/>
    </row>
    <row r="312" spans="2:2" customFormat="1" ht="14.25">
      <c r="B312" s="241"/>
    </row>
    <row r="313" spans="2:2" customFormat="1" ht="14.25">
      <c r="B313" s="241"/>
    </row>
    <row r="314" spans="2:2" customFormat="1" ht="14.25">
      <c r="B314" s="241"/>
    </row>
    <row r="315" spans="2:2" customFormat="1" ht="14.25">
      <c r="B315" s="241"/>
    </row>
    <row r="316" spans="2:2" customFormat="1" ht="14.25">
      <c r="B316" s="241"/>
    </row>
    <row r="317" spans="2:2" customFormat="1" ht="14.25">
      <c r="B317" s="241"/>
    </row>
    <row r="318" spans="2:2" customFormat="1" ht="14.25">
      <c r="B318" s="241"/>
    </row>
    <row r="319" spans="2:2" customFormat="1" ht="14.25">
      <c r="B319" s="241"/>
    </row>
    <row r="320" spans="2:2" customFormat="1" ht="14.25">
      <c r="B320" s="241"/>
    </row>
    <row r="321" spans="2:2" customFormat="1" ht="14.25">
      <c r="B321" s="241"/>
    </row>
    <row r="322" spans="2:2" customFormat="1" ht="14.25">
      <c r="B322" s="241"/>
    </row>
    <row r="323" spans="2:2" customFormat="1" ht="14.25">
      <c r="B323" s="241"/>
    </row>
    <row r="324" spans="2:2" customFormat="1" ht="14.25">
      <c r="B324" s="241"/>
    </row>
    <row r="325" spans="2:2" customFormat="1" ht="14.25">
      <c r="B325" s="241"/>
    </row>
    <row r="326" spans="2:2" customFormat="1" ht="14.25">
      <c r="B326" s="241"/>
    </row>
    <row r="327" spans="2:2" customFormat="1" ht="14.25">
      <c r="B327" s="241"/>
    </row>
    <row r="328" spans="2:2" customFormat="1" ht="14.25">
      <c r="B328" s="241"/>
    </row>
    <row r="329" spans="2:2" customFormat="1" ht="14.25">
      <c r="B329" s="241"/>
    </row>
    <row r="330" spans="2:2" customFormat="1" ht="14.25">
      <c r="B330" s="241"/>
    </row>
    <row r="331" spans="2:2" customFormat="1" ht="14.25">
      <c r="B331" s="241"/>
    </row>
    <row r="332" spans="2:2" customFormat="1" ht="14.25">
      <c r="B332" s="241"/>
    </row>
    <row r="333" spans="2:2" customFormat="1" ht="14.25">
      <c r="B333" s="241"/>
    </row>
    <row r="334" spans="2:2" customFormat="1" ht="14.25">
      <c r="B334" s="241"/>
    </row>
    <row r="335" spans="2:2" customFormat="1" ht="14.25">
      <c r="B335" s="241"/>
    </row>
    <row r="336" spans="2:2" customFormat="1" ht="14.25">
      <c r="B336" s="241"/>
    </row>
    <row r="337" spans="2:2" customFormat="1" ht="14.25">
      <c r="B337" s="241"/>
    </row>
    <row r="338" spans="2:2" customFormat="1" ht="14.25">
      <c r="B338" s="241"/>
    </row>
    <row r="339" spans="2:2" customFormat="1" ht="14.25">
      <c r="B339" s="241"/>
    </row>
    <row r="340" spans="2:2" customFormat="1" ht="14.25">
      <c r="B340" s="241"/>
    </row>
    <row r="341" spans="2:2" customFormat="1" ht="14.25">
      <c r="B341" s="241"/>
    </row>
    <row r="342" spans="2:2" customFormat="1" ht="14.25">
      <c r="B342" s="241"/>
    </row>
    <row r="343" spans="2:2" customFormat="1" ht="14.25">
      <c r="B343" s="241"/>
    </row>
    <row r="344" spans="2:2" customFormat="1" ht="14.25">
      <c r="B344" s="241"/>
    </row>
    <row r="345" spans="2:2" customFormat="1" ht="14.25">
      <c r="B345" s="241"/>
    </row>
    <row r="346" spans="2:2" customFormat="1" ht="14.25">
      <c r="B346" s="241"/>
    </row>
    <row r="347" spans="2:2" customFormat="1" ht="14.25">
      <c r="B347" s="241"/>
    </row>
    <row r="348" spans="2:2" customFormat="1" ht="14.25">
      <c r="B348" s="241"/>
    </row>
    <row r="349" spans="2:2" customFormat="1" ht="14.25">
      <c r="B349" s="241"/>
    </row>
    <row r="350" spans="2:2" customFormat="1" ht="14.25">
      <c r="B350" s="241"/>
    </row>
    <row r="351" spans="2:2" customFormat="1" ht="14.25">
      <c r="B351" s="241"/>
    </row>
    <row r="352" spans="2:2" customFormat="1" ht="14.25">
      <c r="B352" s="241"/>
    </row>
    <row r="353" spans="2:2" customFormat="1" ht="14.25">
      <c r="B353" s="241"/>
    </row>
    <row r="354" spans="2:2" customFormat="1" ht="14.25">
      <c r="B354" s="241"/>
    </row>
    <row r="355" spans="2:2" customFormat="1" ht="14.25">
      <c r="B355" s="241"/>
    </row>
    <row r="356" spans="2:2" customFormat="1" ht="14.25">
      <c r="B356" s="241"/>
    </row>
    <row r="357" spans="2:2" customFormat="1" ht="14.25">
      <c r="B357" s="241"/>
    </row>
    <row r="358" spans="2:2" customFormat="1" ht="14.25">
      <c r="B358" s="241"/>
    </row>
    <row r="359" spans="2:2" customFormat="1" ht="14.25">
      <c r="B359" s="241"/>
    </row>
    <row r="360" spans="2:2" customFormat="1" ht="14.25">
      <c r="B360" s="241"/>
    </row>
    <row r="361" spans="2:2" customFormat="1" ht="14.25">
      <c r="B361" s="241"/>
    </row>
    <row r="362" spans="2:2" customFormat="1" ht="14.25">
      <c r="B362" s="241"/>
    </row>
    <row r="363" spans="2:2" customFormat="1" ht="14.25">
      <c r="B363" s="241"/>
    </row>
    <row r="364" spans="2:2" customFormat="1" ht="14.25">
      <c r="B364" s="241"/>
    </row>
    <row r="365" spans="2:2" customFormat="1" ht="14.25">
      <c r="B365" s="241"/>
    </row>
    <row r="366" spans="2:2" customFormat="1" ht="14.25">
      <c r="B366" s="241"/>
    </row>
    <row r="367" spans="2:2" customFormat="1" ht="14.25">
      <c r="B367" s="241"/>
    </row>
    <row r="368" spans="2:2" customFormat="1" ht="14.25">
      <c r="B368" s="241"/>
    </row>
    <row r="369" spans="2:2" customFormat="1" ht="14.25">
      <c r="B369" s="241"/>
    </row>
    <row r="370" spans="2:2" customFormat="1" ht="14.25">
      <c r="B370" s="241"/>
    </row>
    <row r="371" spans="2:2" customFormat="1" ht="14.25">
      <c r="B371" s="241"/>
    </row>
    <row r="372" spans="2:2" customFormat="1" ht="14.25">
      <c r="B372" s="241"/>
    </row>
    <row r="373" spans="2:2" customFormat="1" ht="14.25">
      <c r="B373" s="241"/>
    </row>
    <row r="374" spans="2:2" customFormat="1" ht="14.25">
      <c r="B374" s="241"/>
    </row>
    <row r="375" spans="2:2" customFormat="1" ht="14.25">
      <c r="B375" s="241"/>
    </row>
    <row r="376" spans="2:2" customFormat="1" ht="14.25">
      <c r="B376" s="241"/>
    </row>
    <row r="377" spans="2:2" customFormat="1" ht="14.25">
      <c r="B377" s="241"/>
    </row>
    <row r="378" spans="2:2" customFormat="1" ht="14.25">
      <c r="B378" s="241"/>
    </row>
    <row r="379" spans="2:2" customFormat="1" ht="14.25">
      <c r="B379" s="241"/>
    </row>
    <row r="380" spans="2:2" customFormat="1" ht="14.25">
      <c r="B380" s="241"/>
    </row>
    <row r="381" spans="2:2" customFormat="1" ht="14.25">
      <c r="B381" s="241"/>
    </row>
    <row r="382" spans="2:2" customFormat="1" ht="14.25">
      <c r="B382" s="241"/>
    </row>
    <row r="383" spans="2:2" customFormat="1" ht="14.25">
      <c r="B383" s="241"/>
    </row>
    <row r="384" spans="2:2" customFormat="1" ht="14.25">
      <c r="B384" s="241"/>
    </row>
    <row r="385" spans="2:2" customFormat="1" ht="14.25">
      <c r="B385" s="241"/>
    </row>
    <row r="386" spans="2:2" customFormat="1" ht="14.25">
      <c r="B386" s="241"/>
    </row>
    <row r="387" spans="2:2" customFormat="1" ht="14.25">
      <c r="B387" s="241"/>
    </row>
    <row r="388" spans="2:2" customFormat="1" ht="14.25">
      <c r="B388" s="241"/>
    </row>
    <row r="389" spans="2:2" customFormat="1" ht="14.25">
      <c r="B389" s="241"/>
    </row>
    <row r="390" spans="2:2" customFormat="1" ht="14.25">
      <c r="B390" s="241"/>
    </row>
    <row r="391" spans="2:2" customFormat="1" ht="14.25">
      <c r="B391" s="241"/>
    </row>
    <row r="392" spans="2:2" customFormat="1" ht="14.25">
      <c r="B392" s="241"/>
    </row>
    <row r="393" spans="2:2" customFormat="1" ht="14.25">
      <c r="B393" s="241"/>
    </row>
    <row r="394" spans="2:2" customFormat="1" ht="14.25">
      <c r="B394" s="241"/>
    </row>
    <row r="395" spans="2:2" customFormat="1" ht="14.25">
      <c r="B395" s="241"/>
    </row>
    <row r="396" spans="2:2" customFormat="1" ht="14.25">
      <c r="B396" s="241"/>
    </row>
    <row r="397" spans="2:2" customFormat="1" ht="14.25">
      <c r="B397" s="241"/>
    </row>
    <row r="398" spans="2:2" customFormat="1" ht="14.25">
      <c r="B398" s="241"/>
    </row>
    <row r="399" spans="2:2" customFormat="1" ht="14.25">
      <c r="B399" s="241"/>
    </row>
    <row r="400" spans="2:2" customFormat="1" ht="14.25">
      <c r="B400" s="241"/>
    </row>
    <row r="401" spans="2:2" customFormat="1" ht="14.25">
      <c r="B401" s="241"/>
    </row>
    <row r="402" spans="2:2" customFormat="1" ht="14.25">
      <c r="B402" s="241"/>
    </row>
    <row r="403" spans="2:2" customFormat="1" ht="14.25">
      <c r="B403" s="241"/>
    </row>
    <row r="404" spans="2:2" customFormat="1" ht="14.25">
      <c r="B404" s="241"/>
    </row>
    <row r="405" spans="2:2" customFormat="1" ht="14.25">
      <c r="B405" s="241"/>
    </row>
    <row r="406" spans="2:2" customFormat="1" ht="14.25">
      <c r="B406" s="241"/>
    </row>
    <row r="407" spans="2:2" customFormat="1" ht="14.25">
      <c r="B407" s="241"/>
    </row>
    <row r="408" spans="2:2" customFormat="1" ht="14.25">
      <c r="B408" s="241"/>
    </row>
    <row r="409" spans="2:2" customFormat="1" ht="14.25">
      <c r="B409" s="241"/>
    </row>
    <row r="410" spans="2:2" customFormat="1" ht="14.25">
      <c r="B410" s="241"/>
    </row>
    <row r="411" spans="2:2" customFormat="1" ht="14.25">
      <c r="B411" s="241"/>
    </row>
    <row r="412" spans="2:2" customFormat="1" ht="14.25">
      <c r="B412" s="241"/>
    </row>
    <row r="413" spans="2:2" customFormat="1" ht="14.25">
      <c r="B413" s="241"/>
    </row>
    <row r="414" spans="2:2" customFormat="1" ht="14.25">
      <c r="B414" s="241"/>
    </row>
    <row r="415" spans="2:2" customFormat="1" ht="14.25">
      <c r="B415" s="241"/>
    </row>
    <row r="416" spans="2:2" customFormat="1" ht="14.25">
      <c r="B416" s="241"/>
    </row>
    <row r="417" spans="2:2" customFormat="1" ht="14.25">
      <c r="B417" s="241"/>
    </row>
    <row r="418" spans="2:2" customFormat="1" ht="14.25">
      <c r="B418" s="241"/>
    </row>
    <row r="419" spans="2:2" customFormat="1" ht="14.25">
      <c r="B419" s="241"/>
    </row>
    <row r="420" spans="2:2" customFormat="1" ht="14.25">
      <c r="B420" s="241"/>
    </row>
    <row r="421" spans="2:2" customFormat="1" ht="14.25">
      <c r="B421" s="241"/>
    </row>
    <row r="422" spans="2:2" customFormat="1" ht="14.25">
      <c r="B422" s="241"/>
    </row>
    <row r="423" spans="2:2" customFormat="1" ht="14.25">
      <c r="B423" s="241"/>
    </row>
    <row r="424" spans="2:2" customFormat="1" ht="14.25">
      <c r="B424" s="241"/>
    </row>
    <row r="425" spans="2:2" customFormat="1" ht="14.25">
      <c r="B425" s="241"/>
    </row>
    <row r="426" spans="2:2" customFormat="1" ht="14.25">
      <c r="B426" s="241"/>
    </row>
    <row r="427" spans="2:2" customFormat="1" ht="14.25">
      <c r="B427" s="241"/>
    </row>
    <row r="428" spans="2:2" customFormat="1" ht="14.25">
      <c r="B428" s="241"/>
    </row>
    <row r="429" spans="2:2" customFormat="1" ht="14.25">
      <c r="B429" s="241"/>
    </row>
    <row r="430" spans="2:2" customFormat="1" ht="14.25">
      <c r="B430" s="241"/>
    </row>
    <row r="431" spans="2:2" customFormat="1" ht="14.25">
      <c r="B431" s="241"/>
    </row>
    <row r="432" spans="2:2" customFormat="1" ht="14.25">
      <c r="B432" s="241"/>
    </row>
    <row r="433" spans="2:2" customFormat="1" ht="14.25">
      <c r="B433" s="241"/>
    </row>
    <row r="434" spans="2:2" customFormat="1" ht="14.25">
      <c r="B434" s="241"/>
    </row>
    <row r="435" spans="2:2" customFormat="1" ht="14.25">
      <c r="B435" s="241"/>
    </row>
    <row r="436" spans="2:2" customFormat="1" ht="14.25">
      <c r="B436" s="241"/>
    </row>
    <row r="437" spans="2:2" customFormat="1" ht="14.25">
      <c r="B437" s="241"/>
    </row>
    <row r="438" spans="2:2" customFormat="1" ht="14.25">
      <c r="B438" s="241"/>
    </row>
    <row r="439" spans="2:2" customFormat="1" ht="14.25">
      <c r="B439" s="241"/>
    </row>
    <row r="440" spans="2:2" customFormat="1" ht="14.25">
      <c r="B440" s="241"/>
    </row>
    <row r="441" spans="2:2" customFormat="1" ht="14.25">
      <c r="B441" s="241"/>
    </row>
    <row r="442" spans="2:2" customFormat="1" ht="14.25">
      <c r="B442" s="241"/>
    </row>
    <row r="443" spans="2:2" customFormat="1" ht="14.25">
      <c r="B443" s="241"/>
    </row>
    <row r="444" spans="2:2" customFormat="1" ht="14.25">
      <c r="B444" s="241"/>
    </row>
    <row r="445" spans="2:2" customFormat="1" ht="14.25">
      <c r="B445" s="241"/>
    </row>
    <row r="446" spans="2:2" customFormat="1" ht="14.25">
      <c r="B446" s="241"/>
    </row>
    <row r="447" spans="2:2" customFormat="1" ht="14.25">
      <c r="B447" s="241"/>
    </row>
    <row r="448" spans="2:2" customFormat="1" ht="14.25">
      <c r="B448" s="241"/>
    </row>
    <row r="449" spans="2:2" customFormat="1" ht="14.25">
      <c r="B449" s="241"/>
    </row>
    <row r="450" spans="2:2" customFormat="1" ht="14.25">
      <c r="B450" s="241"/>
    </row>
    <row r="451" spans="2:2" customFormat="1" ht="14.25">
      <c r="B451" s="241"/>
    </row>
    <row r="452" spans="2:2" customFormat="1" ht="14.25">
      <c r="B452" s="241"/>
    </row>
    <row r="453" spans="2:2" customFormat="1" ht="14.25">
      <c r="B453" s="241"/>
    </row>
    <row r="454" spans="2:2" customFormat="1" ht="14.25">
      <c r="B454" s="241"/>
    </row>
    <row r="455" spans="2:2" customFormat="1" ht="14.25">
      <c r="B455" s="241"/>
    </row>
    <row r="456" spans="2:2" customFormat="1" ht="14.25">
      <c r="B456" s="241"/>
    </row>
    <row r="457" spans="2:2" customFormat="1" ht="14.25">
      <c r="B457" s="241"/>
    </row>
    <row r="458" spans="2:2" customFormat="1" ht="14.25">
      <c r="B458" s="241"/>
    </row>
    <row r="459" spans="2:2" customFormat="1" ht="14.25">
      <c r="B459" s="241"/>
    </row>
    <row r="460" spans="2:2" customFormat="1" ht="14.25">
      <c r="B460" s="241"/>
    </row>
    <row r="461" spans="2:2" customFormat="1" ht="14.25">
      <c r="B461" s="241"/>
    </row>
    <row r="462" spans="2:2" customFormat="1" ht="14.25">
      <c r="B462" s="241"/>
    </row>
    <row r="463" spans="2:2" customFormat="1" ht="14.25">
      <c r="B463" s="241"/>
    </row>
    <row r="464" spans="2:2" customFormat="1" ht="14.25">
      <c r="B464" s="241"/>
    </row>
    <row r="465" spans="2:2" customFormat="1" ht="14.25">
      <c r="B465" s="241"/>
    </row>
    <row r="466" spans="2:2" customFormat="1" ht="14.25">
      <c r="B466" s="241"/>
    </row>
    <row r="467" spans="2:2" customFormat="1" ht="14.25">
      <c r="B467" s="241"/>
    </row>
    <row r="468" spans="2:2" customFormat="1" ht="14.25">
      <c r="B468" s="241"/>
    </row>
    <row r="469" spans="2:2" customFormat="1" ht="14.25">
      <c r="B469" s="241"/>
    </row>
    <row r="470" spans="2:2" customFormat="1" ht="14.25">
      <c r="B470" s="241"/>
    </row>
    <row r="471" spans="2:2" customFormat="1" ht="14.25">
      <c r="B471" s="241"/>
    </row>
    <row r="472" spans="2:2" customFormat="1" ht="14.25">
      <c r="B472" s="241"/>
    </row>
    <row r="473" spans="2:2" customFormat="1" ht="14.25">
      <c r="B473" s="241"/>
    </row>
    <row r="474" spans="2:2" customFormat="1" ht="14.25">
      <c r="B474" s="241"/>
    </row>
    <row r="475" spans="2:2" customFormat="1" ht="14.25">
      <c r="B475" s="241"/>
    </row>
    <row r="476" spans="2:2" customFormat="1" ht="14.25">
      <c r="B476" s="241"/>
    </row>
    <row r="477" spans="2:2" customFormat="1" ht="14.25">
      <c r="B477" s="241"/>
    </row>
    <row r="478" spans="2:2" customFormat="1" ht="14.25">
      <c r="B478" s="241"/>
    </row>
    <row r="479" spans="2:2" customFormat="1" ht="14.25">
      <c r="B479" s="241"/>
    </row>
    <row r="480" spans="2:2" customFormat="1" ht="14.25">
      <c r="B480" s="241"/>
    </row>
    <row r="481" spans="2:2" customFormat="1" ht="14.25">
      <c r="B481" s="241"/>
    </row>
    <row r="482" spans="2:2" customFormat="1" ht="14.25">
      <c r="B482" s="241"/>
    </row>
    <row r="483" spans="2:2" customFormat="1" ht="14.25">
      <c r="B483" s="241"/>
    </row>
    <row r="484" spans="2:2" customFormat="1" ht="14.25">
      <c r="B484" s="241"/>
    </row>
    <row r="485" spans="2:2" customFormat="1" ht="14.25">
      <c r="B485" s="241"/>
    </row>
    <row r="486" spans="2:2" customFormat="1" ht="14.25">
      <c r="B486" s="241"/>
    </row>
    <row r="487" spans="2:2" customFormat="1" ht="14.25">
      <c r="B487" s="241"/>
    </row>
    <row r="488" spans="2:2" customFormat="1" ht="14.25">
      <c r="B488" s="241"/>
    </row>
    <row r="489" spans="2:2" customFormat="1" ht="14.25">
      <c r="B489" s="241"/>
    </row>
    <row r="490" spans="2:2" customFormat="1" ht="14.25">
      <c r="B490" s="241"/>
    </row>
    <row r="491" spans="2:2" customFormat="1" ht="14.25">
      <c r="B491" s="241"/>
    </row>
    <row r="492" spans="2:2" customFormat="1" ht="14.25">
      <c r="B492" s="241"/>
    </row>
    <row r="493" spans="2:2" customFormat="1" ht="14.25">
      <c r="B493" s="241"/>
    </row>
    <row r="494" spans="2:2" customFormat="1" ht="14.25">
      <c r="B494" s="241"/>
    </row>
    <row r="495" spans="2:2" customFormat="1" ht="14.25">
      <c r="B495" s="241"/>
    </row>
    <row r="496" spans="2:2" customFormat="1" ht="14.25">
      <c r="B496" s="241"/>
    </row>
    <row r="497" spans="2:2" customFormat="1" ht="14.25">
      <c r="B497" s="241"/>
    </row>
    <row r="498" spans="2:2" customFormat="1" ht="14.25">
      <c r="B498" s="241"/>
    </row>
    <row r="499" spans="2:2" customFormat="1" ht="14.25">
      <c r="B499" s="241"/>
    </row>
    <row r="500" spans="2:2" customFormat="1" ht="14.25">
      <c r="B500" s="241"/>
    </row>
    <row r="501" spans="2:2" customFormat="1" ht="14.25">
      <c r="B501" s="241"/>
    </row>
    <row r="502" spans="2:2" customFormat="1" ht="14.25">
      <c r="B502" s="241"/>
    </row>
    <row r="503" spans="2:2" customFormat="1" ht="14.25">
      <c r="B503" s="241"/>
    </row>
    <row r="504" spans="2:2" customFormat="1" ht="14.25">
      <c r="B504" s="241"/>
    </row>
    <row r="505" spans="2:2" customFormat="1" ht="14.25">
      <c r="B505" s="241"/>
    </row>
    <row r="506" spans="2:2" customFormat="1" ht="14.25">
      <c r="B506" s="241"/>
    </row>
    <row r="507" spans="2:2" customFormat="1" ht="14.25">
      <c r="B507" s="241"/>
    </row>
    <row r="508" spans="2:2" customFormat="1" ht="14.25">
      <c r="B508" s="241"/>
    </row>
    <row r="509" spans="2:2" customFormat="1" ht="14.25">
      <c r="B509" s="241"/>
    </row>
    <row r="510" spans="2:2" customFormat="1" ht="14.25">
      <c r="B510" s="241"/>
    </row>
    <row r="511" spans="2:2" customFormat="1" ht="14.25">
      <c r="B511" s="241"/>
    </row>
    <row r="512" spans="2:2" customFormat="1" ht="14.25">
      <c r="B512" s="241"/>
    </row>
    <row r="513" spans="2:2" customFormat="1" ht="14.25">
      <c r="B513" s="241"/>
    </row>
    <row r="514" spans="2:2" customFormat="1" ht="14.25">
      <c r="B514" s="241"/>
    </row>
    <row r="515" spans="2:2" customFormat="1" ht="14.25">
      <c r="B515" s="241"/>
    </row>
    <row r="516" spans="2:2" customFormat="1" ht="14.25">
      <c r="B516" s="241"/>
    </row>
    <row r="517" spans="2:2" customFormat="1" ht="14.25">
      <c r="B517" s="241"/>
    </row>
    <row r="518" spans="2:2" customFormat="1" ht="14.25">
      <c r="B518" s="241"/>
    </row>
    <row r="519" spans="2:2" customFormat="1" ht="14.25">
      <c r="B519" s="241"/>
    </row>
    <row r="520" spans="2:2" customFormat="1" ht="14.25">
      <c r="B520" s="241"/>
    </row>
    <row r="521" spans="2:2" customFormat="1" ht="14.25">
      <c r="B521" s="241"/>
    </row>
    <row r="522" spans="2:2" customFormat="1" ht="14.25">
      <c r="B522" s="241"/>
    </row>
    <row r="523" spans="2:2" customFormat="1" ht="14.25">
      <c r="B523" s="241"/>
    </row>
    <row r="524" spans="2:2" customFormat="1" ht="14.25">
      <c r="B524" s="241"/>
    </row>
    <row r="525" spans="2:2" customFormat="1" ht="14.25">
      <c r="B525" s="241"/>
    </row>
    <row r="526" spans="2:2" customFormat="1" ht="14.25">
      <c r="B526" s="241"/>
    </row>
    <row r="527" spans="2:2" customFormat="1" ht="14.25">
      <c r="B527" s="241"/>
    </row>
    <row r="528" spans="2:2" customFormat="1" ht="14.25">
      <c r="B528" s="241"/>
    </row>
    <row r="529" spans="2:2" customFormat="1" ht="14.25">
      <c r="B529" s="241"/>
    </row>
    <row r="530" spans="2:2" customFormat="1" ht="14.25">
      <c r="B530" s="241"/>
    </row>
    <row r="531" spans="2:2" customFormat="1" ht="14.25">
      <c r="B531" s="241"/>
    </row>
    <row r="532" spans="2:2" customFormat="1" ht="14.25">
      <c r="B532" s="241"/>
    </row>
    <row r="533" spans="2:2" customFormat="1" ht="14.25">
      <c r="B533" s="241"/>
    </row>
    <row r="534" spans="2:2" customFormat="1" ht="14.25">
      <c r="B534" s="241"/>
    </row>
    <row r="535" spans="2:2" customFormat="1" ht="14.25">
      <c r="B535" s="241"/>
    </row>
    <row r="536" spans="2:2" customFormat="1" ht="14.25">
      <c r="B536" s="241"/>
    </row>
    <row r="537" spans="2:2" customFormat="1" ht="14.25">
      <c r="B537" s="241"/>
    </row>
    <row r="538" spans="2:2" customFormat="1" ht="14.25">
      <c r="B538" s="241"/>
    </row>
    <row r="539" spans="2:2" customFormat="1" ht="14.25">
      <c r="B539" s="241"/>
    </row>
    <row r="540" spans="2:2" customFormat="1" ht="14.25">
      <c r="B540" s="241"/>
    </row>
    <row r="541" spans="2:2" customFormat="1" ht="14.25">
      <c r="B541" s="241"/>
    </row>
    <row r="542" spans="2:2" customFormat="1" ht="14.25">
      <c r="B542" s="241"/>
    </row>
    <row r="543" spans="2:2" customFormat="1" ht="14.25">
      <c r="B543" s="241"/>
    </row>
    <row r="544" spans="2:2" customFormat="1" ht="14.25">
      <c r="B544" s="241"/>
    </row>
    <row r="545" spans="2:2" customFormat="1" ht="14.25">
      <c r="B545" s="241"/>
    </row>
    <row r="546" spans="2:2" customFormat="1" ht="14.25">
      <c r="B546" s="241"/>
    </row>
    <row r="547" spans="2:2" customFormat="1" ht="14.25">
      <c r="B547" s="241"/>
    </row>
    <row r="548" spans="2:2" customFormat="1" ht="14.25">
      <c r="B548" s="241"/>
    </row>
    <row r="549" spans="2:2" customFormat="1" ht="14.25">
      <c r="B549" s="241"/>
    </row>
    <row r="550" spans="2:2" customFormat="1" ht="14.25">
      <c r="B550" s="241"/>
    </row>
    <row r="551" spans="2:2" customFormat="1" ht="14.25">
      <c r="B551" s="241"/>
    </row>
    <row r="552" spans="2:2" customFormat="1" ht="14.25">
      <c r="B552" s="241"/>
    </row>
    <row r="553" spans="2:2" customFormat="1" ht="14.25">
      <c r="B553" s="241"/>
    </row>
    <row r="554" spans="2:2" customFormat="1" ht="14.25">
      <c r="B554" s="241"/>
    </row>
    <row r="555" spans="2:2" customFormat="1" ht="14.25">
      <c r="B555" s="241"/>
    </row>
    <row r="556" spans="2:2" customFormat="1" ht="14.25">
      <c r="B556" s="241"/>
    </row>
    <row r="557" spans="2:2" customFormat="1" ht="14.25">
      <c r="B557" s="241"/>
    </row>
    <row r="558" spans="2:2" customFormat="1" ht="14.25">
      <c r="B558" s="241"/>
    </row>
    <row r="559" spans="2:2" customFormat="1" ht="14.25">
      <c r="B559" s="241"/>
    </row>
    <row r="560" spans="2:2" customFormat="1" ht="14.25">
      <c r="B560" s="241"/>
    </row>
    <row r="561" spans="2:2" customFormat="1" ht="14.25">
      <c r="B561" s="241"/>
    </row>
    <row r="562" spans="2:2" customFormat="1" ht="14.25">
      <c r="B562" s="241"/>
    </row>
    <row r="563" spans="2:2" customFormat="1" ht="14.25">
      <c r="B563" s="241"/>
    </row>
    <row r="564" spans="2:2" customFormat="1" ht="14.25">
      <c r="B564" s="241"/>
    </row>
    <row r="565" spans="2:2" customFormat="1" ht="14.25">
      <c r="B565" s="241"/>
    </row>
    <row r="566" spans="2:2" customFormat="1" ht="14.25">
      <c r="B566" s="241"/>
    </row>
    <row r="567" spans="2:2" customFormat="1" ht="14.25">
      <c r="B567" s="241"/>
    </row>
    <row r="568" spans="2:2" customFormat="1" ht="14.25">
      <c r="B568" s="241"/>
    </row>
    <row r="569" spans="2:2" customFormat="1" ht="14.25">
      <c r="B569" s="241"/>
    </row>
    <row r="570" spans="2:2" customFormat="1" ht="14.25">
      <c r="B570" s="241"/>
    </row>
    <row r="571" spans="2:2" customFormat="1" ht="14.25">
      <c r="B571" s="241"/>
    </row>
    <row r="572" spans="2:2" customFormat="1" ht="14.25">
      <c r="B572" s="241"/>
    </row>
    <row r="573" spans="2:2" customFormat="1" ht="14.25">
      <c r="B573" s="241"/>
    </row>
    <row r="574" spans="2:2" customFormat="1" ht="14.25">
      <c r="B574" s="241"/>
    </row>
    <row r="575" spans="2:2" customFormat="1" ht="14.25">
      <c r="B575" s="241"/>
    </row>
    <row r="576" spans="2:2" customFormat="1" ht="14.25">
      <c r="B576" s="241"/>
    </row>
    <row r="577" spans="2:2" customFormat="1" ht="14.25">
      <c r="B577" s="241"/>
    </row>
    <row r="578" spans="2:2" customFormat="1" ht="14.25">
      <c r="B578" s="241"/>
    </row>
    <row r="579" spans="2:2" customFormat="1" ht="14.25">
      <c r="B579" s="241"/>
    </row>
    <row r="580" spans="2:2" customFormat="1" ht="14.25">
      <c r="B580" s="241"/>
    </row>
    <row r="581" spans="2:2" customFormat="1" ht="14.25">
      <c r="B581" s="241"/>
    </row>
    <row r="582" spans="2:2" customFormat="1" ht="14.25">
      <c r="B582" s="241"/>
    </row>
    <row r="583" spans="2:2" customFormat="1" ht="14.25">
      <c r="B583" s="241"/>
    </row>
    <row r="584" spans="2:2" customFormat="1" ht="14.25">
      <c r="B584" s="241"/>
    </row>
    <row r="585" spans="2:2" customFormat="1" ht="14.25">
      <c r="B585" s="241"/>
    </row>
    <row r="586" spans="2:2" customFormat="1" ht="14.25">
      <c r="B586" s="241"/>
    </row>
    <row r="587" spans="2:2" customFormat="1" ht="14.25">
      <c r="B587" s="241"/>
    </row>
    <row r="588" spans="2:2" customFormat="1" ht="14.25">
      <c r="B588" s="241"/>
    </row>
    <row r="589" spans="2:2" customFormat="1" ht="14.25">
      <c r="B589" s="241"/>
    </row>
    <row r="590" spans="2:2" customFormat="1" ht="14.25">
      <c r="B590" s="241"/>
    </row>
    <row r="591" spans="2:2" customFormat="1" ht="14.25">
      <c r="B591" s="241"/>
    </row>
    <row r="592" spans="2:2" customFormat="1" ht="14.25">
      <c r="B592" s="241"/>
    </row>
    <row r="593" spans="2:2" customFormat="1" ht="14.25">
      <c r="B593" s="241"/>
    </row>
    <row r="594" spans="2:2" customFormat="1" ht="14.25">
      <c r="B594" s="241"/>
    </row>
    <row r="595" spans="2:2" customFormat="1" ht="14.25">
      <c r="B595" s="241"/>
    </row>
    <row r="596" spans="2:2" customFormat="1" ht="14.25">
      <c r="B596" s="241"/>
    </row>
    <row r="597" spans="2:2" customFormat="1" ht="14.25">
      <c r="B597" s="241"/>
    </row>
    <row r="598" spans="2:2" customFormat="1" ht="14.25">
      <c r="B598" s="241"/>
    </row>
    <row r="599" spans="2:2" customFormat="1" ht="14.25">
      <c r="B599" s="241"/>
    </row>
    <row r="600" spans="2:2" customFormat="1" ht="14.25">
      <c r="B600" s="241"/>
    </row>
    <row r="601" spans="2:2" customFormat="1" ht="14.25">
      <c r="B601" s="241"/>
    </row>
    <row r="602" spans="2:2" customFormat="1" ht="14.25">
      <c r="B602" s="241"/>
    </row>
    <row r="603" spans="2:2" customFormat="1" ht="14.25">
      <c r="B603" s="241"/>
    </row>
    <row r="604" spans="2:2" customFormat="1" ht="14.25">
      <c r="B604" s="241"/>
    </row>
    <row r="605" spans="2:2" customFormat="1" ht="14.25">
      <c r="B605" s="241"/>
    </row>
    <row r="606" spans="2:2" customFormat="1" ht="14.25">
      <c r="B606" s="241"/>
    </row>
    <row r="607" spans="2:2" customFormat="1" ht="14.25">
      <c r="B607" s="241"/>
    </row>
    <row r="608" spans="2:2" customFormat="1" ht="14.25">
      <c r="B608" s="241"/>
    </row>
    <row r="609" spans="2:2" customFormat="1" ht="14.25">
      <c r="B609" s="241"/>
    </row>
    <row r="610" spans="2:2" customFormat="1" ht="14.25">
      <c r="B610" s="241"/>
    </row>
    <row r="611" spans="2:2" customFormat="1" ht="14.25">
      <c r="B611" s="241"/>
    </row>
    <row r="612" spans="2:2" customFormat="1" ht="14.25">
      <c r="B612" s="241"/>
    </row>
    <row r="613" spans="2:2" customFormat="1" ht="14.25">
      <c r="B613" s="241"/>
    </row>
    <row r="614" spans="2:2" customFormat="1" ht="14.25">
      <c r="B614" s="241"/>
    </row>
    <row r="615" spans="2:2" customFormat="1" ht="14.25">
      <c r="B615" s="241"/>
    </row>
    <row r="616" spans="2:2" customFormat="1" ht="14.25">
      <c r="B616" s="241"/>
    </row>
    <row r="617" spans="2:2" customFormat="1" ht="14.25">
      <c r="B617" s="241"/>
    </row>
    <row r="618" spans="2:2" customFormat="1" ht="14.25">
      <c r="B618" s="241"/>
    </row>
    <row r="619" spans="2:2" customFormat="1" ht="14.25">
      <c r="B619" s="241"/>
    </row>
    <row r="620" spans="2:2" customFormat="1" ht="14.25">
      <c r="B620" s="241"/>
    </row>
    <row r="621" spans="2:2" customFormat="1" ht="14.25">
      <c r="B621" s="241"/>
    </row>
    <row r="622" spans="2:2" customFormat="1" ht="14.25">
      <c r="B622" s="241"/>
    </row>
    <row r="623" spans="2:2" customFormat="1" ht="14.25">
      <c r="B623" s="241"/>
    </row>
    <row r="624" spans="2:2" customFormat="1" ht="14.25">
      <c r="B624" s="241"/>
    </row>
    <row r="625" spans="2:2" customFormat="1" ht="14.25">
      <c r="B625" s="241"/>
    </row>
    <row r="626" spans="2:2" customFormat="1" ht="14.25">
      <c r="B626" s="241"/>
    </row>
    <row r="627" spans="2:2" customFormat="1" ht="14.25">
      <c r="B627" s="241"/>
    </row>
    <row r="628" spans="2:2" customFormat="1" ht="14.25">
      <c r="B628" s="241"/>
    </row>
    <row r="629" spans="2:2" customFormat="1" ht="14.25">
      <c r="B629" s="241"/>
    </row>
    <row r="630" spans="2:2" customFormat="1" ht="14.25">
      <c r="B630" s="241"/>
    </row>
    <row r="631" spans="2:2" customFormat="1" ht="14.25">
      <c r="B631" s="241"/>
    </row>
    <row r="632" spans="2:2" customFormat="1" ht="14.25">
      <c r="B632" s="241"/>
    </row>
    <row r="633" spans="2:2" customFormat="1" ht="14.25">
      <c r="B633" s="241"/>
    </row>
    <row r="634" spans="2:2" customFormat="1" ht="14.25">
      <c r="B634" s="241"/>
    </row>
    <row r="635" spans="2:2" customFormat="1" ht="14.25">
      <c r="B635" s="241"/>
    </row>
    <row r="636" spans="2:2" customFormat="1" ht="14.25">
      <c r="B636" s="241"/>
    </row>
    <row r="637" spans="2:2" customFormat="1" ht="14.25">
      <c r="B637" s="241"/>
    </row>
    <row r="638" spans="2:2" customFormat="1" ht="14.25">
      <c r="B638" s="241"/>
    </row>
    <row r="639" spans="2:2" customFormat="1" ht="14.25">
      <c r="B639" s="241"/>
    </row>
    <row r="640" spans="2:2" customFormat="1" ht="14.25">
      <c r="B640" s="241"/>
    </row>
    <row r="641" spans="2:2" customFormat="1" ht="14.25">
      <c r="B641" s="241"/>
    </row>
    <row r="642" spans="2:2" customFormat="1" ht="14.25">
      <c r="B642" s="241"/>
    </row>
    <row r="643" spans="2:2" customFormat="1" ht="14.25">
      <c r="B643" s="241"/>
    </row>
    <row r="644" spans="2:2" customFormat="1" ht="14.25">
      <c r="B644" s="241"/>
    </row>
    <row r="645" spans="2:2" customFormat="1" ht="14.25">
      <c r="B645" s="241"/>
    </row>
    <row r="646" spans="2:2" customFormat="1" ht="14.25">
      <c r="B646" s="241"/>
    </row>
    <row r="647" spans="2:2" customFormat="1" ht="14.25">
      <c r="B647" s="241"/>
    </row>
    <row r="648" spans="2:2" customFormat="1" ht="14.25">
      <c r="B648" s="241"/>
    </row>
    <row r="649" spans="2:2" customFormat="1" ht="14.25">
      <c r="B649" s="241"/>
    </row>
    <row r="650" spans="2:2" customFormat="1" ht="14.25">
      <c r="B650" s="241"/>
    </row>
    <row r="651" spans="2:2" customFormat="1" ht="14.25">
      <c r="B651" s="241"/>
    </row>
    <row r="652" spans="2:2" customFormat="1" ht="14.25">
      <c r="B652" s="241"/>
    </row>
    <row r="653" spans="2:2" customFormat="1" ht="14.25">
      <c r="B653" s="241"/>
    </row>
    <row r="654" spans="2:2" customFormat="1" ht="14.25">
      <c r="B654" s="241"/>
    </row>
    <row r="655" spans="2:2" customFormat="1" ht="14.25">
      <c r="B655" s="241"/>
    </row>
    <row r="656" spans="2:2" customFormat="1" ht="14.25">
      <c r="B656" s="241"/>
    </row>
    <row r="657" spans="2:2" customFormat="1" ht="14.25">
      <c r="B657" s="241"/>
    </row>
    <row r="658" spans="2:2" customFormat="1" ht="14.25">
      <c r="B658" s="241"/>
    </row>
    <row r="659" spans="2:2" customFormat="1" ht="14.25">
      <c r="B659" s="241"/>
    </row>
    <row r="660" spans="2:2" customFormat="1" ht="14.25">
      <c r="B660" s="241"/>
    </row>
    <row r="661" spans="2:2" customFormat="1" ht="14.25">
      <c r="B661" s="241"/>
    </row>
    <row r="662" spans="2:2" customFormat="1" ht="14.25">
      <c r="B662" s="241"/>
    </row>
    <row r="663" spans="2:2" customFormat="1" ht="14.25">
      <c r="B663" s="241"/>
    </row>
    <row r="664" spans="2:2" customFormat="1" ht="14.25">
      <c r="B664" s="241"/>
    </row>
    <row r="665" spans="2:2" customFormat="1" ht="14.25">
      <c r="B665" s="241"/>
    </row>
    <row r="666" spans="2:2" customFormat="1" ht="14.25">
      <c r="B666" s="241"/>
    </row>
    <row r="667" spans="2:2" customFormat="1" ht="14.25">
      <c r="B667" s="241"/>
    </row>
    <row r="668" spans="2:2" customFormat="1" ht="14.25">
      <c r="B668" s="241"/>
    </row>
    <row r="669" spans="2:2" customFormat="1" ht="14.25">
      <c r="B669" s="241"/>
    </row>
    <row r="670" spans="2:2" customFormat="1" ht="14.25">
      <c r="B670" s="241"/>
    </row>
    <row r="671" spans="2:2" customFormat="1" ht="14.25">
      <c r="B671" s="241"/>
    </row>
    <row r="672" spans="2:2" customFormat="1" ht="14.25">
      <c r="B672" s="241"/>
    </row>
    <row r="673" spans="2:2" customFormat="1" ht="14.25">
      <c r="B673" s="241"/>
    </row>
    <row r="674" spans="2:2" customFormat="1" ht="14.25">
      <c r="B674" s="241"/>
    </row>
    <row r="675" spans="2:2" customFormat="1" ht="14.25">
      <c r="B675" s="241"/>
    </row>
    <row r="676" spans="2:2" customFormat="1" ht="14.25">
      <c r="B676" s="241"/>
    </row>
    <row r="677" spans="2:2" customFormat="1" ht="14.25">
      <c r="B677" s="241"/>
    </row>
    <row r="678" spans="2:2" customFormat="1" ht="14.25">
      <c r="B678" s="241"/>
    </row>
    <row r="679" spans="2:2" customFormat="1" ht="14.25">
      <c r="B679" s="241"/>
    </row>
    <row r="680" spans="2:2" customFormat="1" ht="14.25">
      <c r="B680" s="241"/>
    </row>
    <row r="681" spans="2:2" customFormat="1" ht="14.25">
      <c r="B681" s="241"/>
    </row>
    <row r="682" spans="2:2" customFormat="1" ht="14.25">
      <c r="B682" s="241"/>
    </row>
    <row r="683" spans="2:2" customFormat="1" ht="14.25">
      <c r="B683" s="241"/>
    </row>
    <row r="684" spans="2:2" customFormat="1" ht="14.25">
      <c r="B684" s="241"/>
    </row>
    <row r="685" spans="2:2" customFormat="1" ht="14.25">
      <c r="B685" s="241"/>
    </row>
    <row r="686" spans="2:2" customFormat="1" ht="14.25">
      <c r="B686" s="241"/>
    </row>
    <row r="687" spans="2:2" customFormat="1" ht="14.25">
      <c r="B687" s="241"/>
    </row>
    <row r="688" spans="2:2" customFormat="1" ht="14.25">
      <c r="B688" s="241"/>
    </row>
    <row r="689" spans="2:2" customFormat="1" ht="14.25">
      <c r="B689" s="241"/>
    </row>
    <row r="690" spans="2:2" customFormat="1" ht="14.25">
      <c r="B690" s="241"/>
    </row>
    <row r="691" spans="2:2" customFormat="1" ht="14.25">
      <c r="B691" s="241"/>
    </row>
    <row r="692" spans="2:2" customFormat="1" ht="14.25">
      <c r="B692" s="241"/>
    </row>
    <row r="693" spans="2:2" customFormat="1" ht="14.25">
      <c r="B693" s="241"/>
    </row>
    <row r="694" spans="2:2" customFormat="1" ht="14.25">
      <c r="B694" s="241"/>
    </row>
    <row r="695" spans="2:2" customFormat="1" ht="14.25">
      <c r="B695" s="241"/>
    </row>
    <row r="696" spans="2:2" customFormat="1" ht="14.25">
      <c r="B696" s="241"/>
    </row>
    <row r="697" spans="2:2" customFormat="1" ht="14.25">
      <c r="B697" s="241"/>
    </row>
    <row r="698" spans="2:2" customFormat="1" ht="14.25">
      <c r="B698" s="241"/>
    </row>
    <row r="699" spans="2:2" customFormat="1" ht="14.25">
      <c r="B699" s="241"/>
    </row>
    <row r="700" spans="2:2" customFormat="1" ht="14.25">
      <c r="B700" s="241"/>
    </row>
    <row r="701" spans="2:2" customFormat="1" ht="14.25">
      <c r="B701" s="241"/>
    </row>
    <row r="702" spans="2:2" customFormat="1" ht="14.25">
      <c r="B702" s="241"/>
    </row>
    <row r="703" spans="2:2" customFormat="1" ht="14.25">
      <c r="B703" s="241"/>
    </row>
    <row r="704" spans="2:2" customFormat="1" ht="14.25">
      <c r="B704" s="241"/>
    </row>
    <row r="705" spans="2:2" customFormat="1" ht="14.25">
      <c r="B705" s="241"/>
    </row>
    <row r="706" spans="2:2" customFormat="1" ht="14.25">
      <c r="B706" s="241"/>
    </row>
    <row r="707" spans="2:2" customFormat="1" ht="14.25">
      <c r="B707" s="241"/>
    </row>
    <row r="708" spans="2:2" customFormat="1" ht="14.25">
      <c r="B708" s="241"/>
    </row>
    <row r="709" spans="2:2" customFormat="1" ht="14.25">
      <c r="B709" s="241"/>
    </row>
    <row r="710" spans="2:2" customFormat="1" ht="14.25">
      <c r="B710" s="241"/>
    </row>
    <row r="711" spans="2:2" customFormat="1" ht="14.25">
      <c r="B711" s="241"/>
    </row>
    <row r="712" spans="2:2" customFormat="1" ht="14.25">
      <c r="B712" s="241"/>
    </row>
    <row r="713" spans="2:2" customFormat="1" ht="14.25">
      <c r="B713" s="241"/>
    </row>
    <row r="714" spans="2:2" customFormat="1" ht="14.25">
      <c r="B714" s="241"/>
    </row>
    <row r="715" spans="2:2" customFormat="1" ht="14.25">
      <c r="B715" s="241"/>
    </row>
    <row r="716" spans="2:2" customFormat="1" ht="14.25">
      <c r="B716" s="241"/>
    </row>
    <row r="717" spans="2:2" customFormat="1" ht="14.25">
      <c r="B717" s="241"/>
    </row>
    <row r="718" spans="2:2" customFormat="1" ht="14.25">
      <c r="B718" s="241"/>
    </row>
    <row r="719" spans="2:2" customFormat="1" ht="14.25">
      <c r="B719" s="241"/>
    </row>
    <row r="720" spans="2:2" customFormat="1" ht="14.25">
      <c r="B720" s="241"/>
    </row>
    <row r="721" spans="2:2" customFormat="1" ht="14.25">
      <c r="B721" s="241"/>
    </row>
    <row r="722" spans="2:2" customFormat="1" ht="14.25">
      <c r="B722" s="241"/>
    </row>
    <row r="723" spans="2:2" customFormat="1" ht="14.25">
      <c r="B723" s="241"/>
    </row>
    <row r="724" spans="2:2" customFormat="1" ht="14.25">
      <c r="B724" s="241"/>
    </row>
    <row r="725" spans="2:2" customFormat="1" ht="14.25">
      <c r="B725" s="241"/>
    </row>
    <row r="726" spans="2:2" customFormat="1" ht="14.25">
      <c r="B726" s="241"/>
    </row>
    <row r="727" spans="2:2" customFormat="1" ht="14.25">
      <c r="B727" s="241"/>
    </row>
    <row r="728" spans="2:2" customFormat="1" ht="14.25">
      <c r="B728" s="241"/>
    </row>
    <row r="729" spans="2:2" customFormat="1" ht="14.25">
      <c r="B729" s="241"/>
    </row>
    <row r="730" spans="2:2" customFormat="1" ht="14.25">
      <c r="B730" s="241"/>
    </row>
    <row r="731" spans="2:2" customFormat="1" ht="14.25">
      <c r="B731" s="241"/>
    </row>
    <row r="732" spans="2:2" customFormat="1" ht="14.25">
      <c r="B732" s="241"/>
    </row>
    <row r="733" spans="2:2" customFormat="1" ht="14.25">
      <c r="B733" s="241"/>
    </row>
    <row r="734" spans="2:2" customFormat="1" ht="14.25">
      <c r="B734" s="241"/>
    </row>
    <row r="735" spans="2:2" customFormat="1" ht="14.25">
      <c r="B735" s="241"/>
    </row>
    <row r="736" spans="2:2" customFormat="1" ht="14.25">
      <c r="B736" s="241"/>
    </row>
    <row r="737" spans="2:2" customFormat="1" ht="14.25">
      <c r="B737" s="241"/>
    </row>
    <row r="738" spans="2:2" customFormat="1" ht="14.25">
      <c r="B738" s="241"/>
    </row>
    <row r="739" spans="2:2" customFormat="1" ht="14.25">
      <c r="B739" s="241"/>
    </row>
    <row r="740" spans="2:2" customFormat="1" ht="14.25">
      <c r="B740" s="241"/>
    </row>
    <row r="741" spans="2:2" customFormat="1" ht="14.25">
      <c r="B741" s="241"/>
    </row>
    <row r="742" spans="2:2" customFormat="1" ht="14.25">
      <c r="B742" s="241"/>
    </row>
    <row r="743" spans="2:2" customFormat="1" ht="14.25">
      <c r="B743" s="241"/>
    </row>
    <row r="744" spans="2:2" customFormat="1" ht="14.25">
      <c r="B744" s="241"/>
    </row>
    <row r="745" spans="2:2" customFormat="1" ht="14.25">
      <c r="B745" s="241"/>
    </row>
    <row r="746" spans="2:2" customFormat="1" ht="14.25">
      <c r="B746" s="241"/>
    </row>
    <row r="747" spans="2:2" customFormat="1" ht="14.25">
      <c r="B747" s="241"/>
    </row>
    <row r="748" spans="2:2" customFormat="1" ht="14.25">
      <c r="B748" s="241"/>
    </row>
    <row r="749" spans="2:2" customFormat="1" ht="14.25">
      <c r="B749" s="241"/>
    </row>
    <row r="750" spans="2:2" customFormat="1" ht="14.25">
      <c r="B750" s="241"/>
    </row>
    <row r="751" spans="2:2" customFormat="1" ht="14.25">
      <c r="B751" s="241"/>
    </row>
    <row r="752" spans="2:2" customFormat="1" ht="14.25">
      <c r="B752" s="241"/>
    </row>
    <row r="753" spans="2:2" customFormat="1" ht="14.25">
      <c r="B753" s="241"/>
    </row>
    <row r="754" spans="2:2" customFormat="1" ht="14.25">
      <c r="B754" s="241"/>
    </row>
    <row r="755" spans="2:2" customFormat="1" ht="14.25">
      <c r="B755" s="241"/>
    </row>
    <row r="756" spans="2:2" customFormat="1" ht="14.25">
      <c r="B756" s="241"/>
    </row>
    <row r="757" spans="2:2" customFormat="1" ht="14.25">
      <c r="B757" s="241"/>
    </row>
    <row r="758" spans="2:2" customFormat="1" ht="14.25">
      <c r="B758" s="241"/>
    </row>
    <row r="759" spans="2:2" customFormat="1" ht="14.25">
      <c r="B759" s="241"/>
    </row>
    <row r="760" spans="2:2" customFormat="1" ht="14.25">
      <c r="B760" s="241"/>
    </row>
    <row r="761" spans="2:2" customFormat="1" ht="14.25">
      <c r="B761" s="241"/>
    </row>
    <row r="762" spans="2:2" customFormat="1" ht="14.25">
      <c r="B762" s="241"/>
    </row>
    <row r="763" spans="2:2" customFormat="1" ht="14.25">
      <c r="B763" s="241"/>
    </row>
    <row r="764" spans="2:2" customFormat="1" ht="14.25">
      <c r="B764" s="241"/>
    </row>
    <row r="765" spans="2:2" customFormat="1" ht="14.25">
      <c r="B765" s="241"/>
    </row>
    <row r="766" spans="2:2" customFormat="1" ht="14.25">
      <c r="B766" s="241"/>
    </row>
    <row r="767" spans="2:2" customFormat="1" ht="14.25">
      <c r="B767" s="241"/>
    </row>
    <row r="768" spans="2:2" customFormat="1" ht="14.25">
      <c r="B768" s="241"/>
    </row>
    <row r="769" spans="2:2" customFormat="1" ht="14.25">
      <c r="B769" s="241"/>
    </row>
    <row r="770" spans="2:2" customFormat="1" ht="14.25">
      <c r="B770" s="241"/>
    </row>
    <row r="771" spans="2:2" customFormat="1" ht="14.25">
      <c r="B771" s="241"/>
    </row>
    <row r="772" spans="2:2" customFormat="1" ht="14.25">
      <c r="B772" s="241"/>
    </row>
    <row r="773" spans="2:2" customFormat="1" ht="14.25">
      <c r="B773" s="241"/>
    </row>
    <row r="774" spans="2:2" customFormat="1" ht="14.25">
      <c r="B774" s="241"/>
    </row>
    <row r="775" spans="2:2" customFormat="1" ht="14.25">
      <c r="B775" s="241"/>
    </row>
    <row r="776" spans="2:2" customFormat="1" ht="14.25">
      <c r="B776" s="241"/>
    </row>
    <row r="777" spans="2:2" customFormat="1" ht="14.25">
      <c r="B777" s="241"/>
    </row>
    <row r="778" spans="2:2" customFormat="1" ht="14.25">
      <c r="B778" s="241"/>
    </row>
    <row r="779" spans="2:2" customFormat="1" ht="14.25">
      <c r="B779" s="241"/>
    </row>
    <row r="780" spans="2:2" customFormat="1" ht="14.25">
      <c r="B780" s="241"/>
    </row>
    <row r="781" spans="2:2" customFormat="1" ht="14.25">
      <c r="B781" s="241"/>
    </row>
    <row r="782" spans="2:2" customFormat="1" ht="14.25">
      <c r="B782" s="241"/>
    </row>
    <row r="783" spans="2:2" customFormat="1" ht="14.25">
      <c r="B783" s="241"/>
    </row>
    <row r="784" spans="2:2" customFormat="1" ht="14.25">
      <c r="B784" s="241"/>
    </row>
    <row r="785" spans="2:2" customFormat="1" ht="14.25">
      <c r="B785" s="241"/>
    </row>
    <row r="786" spans="2:2" customFormat="1" ht="14.25">
      <c r="B786" s="241"/>
    </row>
    <row r="787" spans="2:2" customFormat="1" ht="14.25">
      <c r="B787" s="241"/>
    </row>
    <row r="788" spans="2:2" customFormat="1" ht="14.25">
      <c r="B788" s="241"/>
    </row>
    <row r="789" spans="2:2" customFormat="1" ht="14.25">
      <c r="B789" s="241"/>
    </row>
    <row r="790" spans="2:2" customFormat="1" ht="14.25">
      <c r="B790" s="241"/>
    </row>
    <row r="791" spans="2:2" customFormat="1" ht="14.25">
      <c r="B791" s="241"/>
    </row>
    <row r="792" spans="2:2" customFormat="1" ht="14.25">
      <c r="B792" s="241"/>
    </row>
    <row r="793" spans="2:2" customFormat="1" ht="14.25">
      <c r="B793" s="241"/>
    </row>
    <row r="794" spans="2:2" customFormat="1" ht="14.25">
      <c r="B794" s="241"/>
    </row>
    <row r="795" spans="2:2" customFormat="1" ht="14.25">
      <c r="B795" s="241"/>
    </row>
    <row r="796" spans="2:2" customFormat="1" ht="14.25">
      <c r="B796" s="241"/>
    </row>
    <row r="797" spans="2:2" customFormat="1" ht="14.25">
      <c r="B797" s="241"/>
    </row>
    <row r="798" spans="2:2" customFormat="1" ht="14.25">
      <c r="B798" s="241"/>
    </row>
    <row r="799" spans="2:2" customFormat="1" ht="14.25">
      <c r="B799" s="241"/>
    </row>
    <row r="800" spans="2:2" customFormat="1" ht="14.25">
      <c r="B800" s="241"/>
    </row>
    <row r="801" spans="2:2" customFormat="1" ht="14.25">
      <c r="B801" s="241"/>
    </row>
    <row r="802" spans="2:2" customFormat="1" ht="14.25">
      <c r="B802" s="241"/>
    </row>
    <row r="803" spans="2:2" customFormat="1" ht="14.25">
      <c r="B803" s="241"/>
    </row>
    <row r="804" spans="2:2" customFormat="1" ht="14.25">
      <c r="B804" s="241"/>
    </row>
    <row r="805" spans="2:2" customFormat="1" ht="14.25">
      <c r="B805" s="241"/>
    </row>
    <row r="806" spans="2:2" customFormat="1" ht="14.25">
      <c r="B806" s="241"/>
    </row>
    <row r="807" spans="2:2" customFormat="1" ht="14.25">
      <c r="B807" s="241"/>
    </row>
    <row r="808" spans="2:2" customFormat="1" ht="14.25">
      <c r="B808" s="241"/>
    </row>
    <row r="809" spans="2:2" customFormat="1" ht="14.25">
      <c r="B809" s="241"/>
    </row>
    <row r="810" spans="2:2" customFormat="1" ht="14.25">
      <c r="B810" s="241"/>
    </row>
    <row r="811" spans="2:2" customFormat="1" ht="14.25">
      <c r="B811" s="241"/>
    </row>
    <row r="812" spans="2:2" customFormat="1" ht="14.25">
      <c r="B812" s="241"/>
    </row>
    <row r="813" spans="2:2" customFormat="1" ht="14.25">
      <c r="B813" s="241"/>
    </row>
    <row r="814" spans="2:2" customFormat="1" ht="14.25">
      <c r="B814" s="241"/>
    </row>
    <row r="815" spans="2:2" customFormat="1" ht="14.25">
      <c r="B815" s="241"/>
    </row>
    <row r="816" spans="2:2" customFormat="1" ht="14.25">
      <c r="B816" s="241"/>
    </row>
    <row r="817" spans="2:2" customFormat="1" ht="14.25">
      <c r="B817" s="241"/>
    </row>
    <row r="818" spans="2:2" customFormat="1" ht="14.25">
      <c r="B818" s="241"/>
    </row>
    <row r="819" spans="2:2" customFormat="1" ht="14.25">
      <c r="B819" s="241"/>
    </row>
    <row r="820" spans="2:2" customFormat="1" ht="14.25">
      <c r="B820" s="241"/>
    </row>
    <row r="821" spans="2:2" customFormat="1" ht="14.25">
      <c r="B821" s="241"/>
    </row>
    <row r="822" spans="2:2" customFormat="1" ht="14.25">
      <c r="B822" s="241"/>
    </row>
    <row r="823" spans="2:2" customFormat="1" ht="14.25">
      <c r="B823" s="241"/>
    </row>
    <row r="824" spans="2:2" customFormat="1" ht="14.25">
      <c r="B824" s="241"/>
    </row>
    <row r="825" spans="2:2" customFormat="1" ht="14.25">
      <c r="B825" s="241"/>
    </row>
    <row r="826" spans="2:2" customFormat="1" ht="14.25">
      <c r="B826" s="241"/>
    </row>
    <row r="827" spans="2:2" customFormat="1" ht="14.25">
      <c r="B827" s="241"/>
    </row>
    <row r="828" spans="2:2" customFormat="1" ht="14.25">
      <c r="B828" s="241"/>
    </row>
    <row r="829" spans="2:2" customFormat="1" ht="14.25">
      <c r="B829" s="241"/>
    </row>
    <row r="830" spans="2:2" customFormat="1" ht="14.25">
      <c r="B830" s="241"/>
    </row>
    <row r="831" spans="2:2" customFormat="1" ht="14.25">
      <c r="B831" s="241"/>
    </row>
    <row r="832" spans="2:2" customFormat="1" ht="14.25">
      <c r="B832" s="241"/>
    </row>
    <row r="833" spans="2:2" customFormat="1" ht="14.25">
      <c r="B833" s="241"/>
    </row>
    <row r="834" spans="2:2" customFormat="1" ht="14.25">
      <c r="B834" s="241"/>
    </row>
    <row r="835" spans="2:2" customFormat="1" ht="14.25">
      <c r="B835" s="241"/>
    </row>
    <row r="836" spans="2:2" customFormat="1" ht="14.25">
      <c r="B836" s="241"/>
    </row>
    <row r="837" spans="2:2" customFormat="1" ht="14.25">
      <c r="B837" s="241"/>
    </row>
    <row r="838" spans="2:2" customFormat="1" ht="14.25">
      <c r="B838" s="241"/>
    </row>
    <row r="839" spans="2:2" customFormat="1" ht="14.25">
      <c r="B839" s="241"/>
    </row>
    <row r="840" spans="2:2" customFormat="1" ht="14.25">
      <c r="B840" s="241"/>
    </row>
    <row r="841" spans="2:2" customFormat="1" ht="14.25">
      <c r="B841" s="241"/>
    </row>
    <row r="842" spans="2:2" customFormat="1" ht="14.25">
      <c r="B842" s="241"/>
    </row>
    <row r="843" spans="2:2" customFormat="1" ht="14.25">
      <c r="B843" s="241"/>
    </row>
    <row r="844" spans="2:2" customFormat="1" ht="14.25">
      <c r="B844" s="241"/>
    </row>
    <row r="845" spans="2:2" customFormat="1" ht="14.25">
      <c r="B845" s="241"/>
    </row>
    <row r="846" spans="2:2" customFormat="1" ht="14.25">
      <c r="B846" s="241"/>
    </row>
    <row r="847" spans="2:2" customFormat="1" ht="14.25">
      <c r="B847" s="241"/>
    </row>
    <row r="848" spans="2:2" customFormat="1" ht="14.25">
      <c r="B848" s="241"/>
    </row>
    <row r="849" spans="2:2" customFormat="1" ht="14.25">
      <c r="B849" s="241"/>
    </row>
    <row r="850" spans="2:2" customFormat="1" ht="14.25">
      <c r="B850" s="241"/>
    </row>
    <row r="851" spans="2:2" customFormat="1" ht="14.25">
      <c r="B851" s="241"/>
    </row>
    <row r="852" spans="2:2" customFormat="1" ht="14.25">
      <c r="B852" s="241"/>
    </row>
    <row r="853" spans="2:2" customFormat="1" ht="14.25">
      <c r="B853" s="241"/>
    </row>
    <row r="854" spans="2:2" customFormat="1" ht="14.25">
      <c r="B854" s="241"/>
    </row>
    <row r="855" spans="2:2" customFormat="1" ht="14.25">
      <c r="B855" s="241"/>
    </row>
    <row r="856" spans="2:2" customFormat="1" ht="14.25">
      <c r="B856" s="241"/>
    </row>
    <row r="857" spans="2:2" customFormat="1" ht="14.25">
      <c r="B857" s="241"/>
    </row>
    <row r="858" spans="2:2" customFormat="1" ht="14.25">
      <c r="B858" s="241"/>
    </row>
    <row r="859" spans="2:2" customFormat="1" ht="14.25">
      <c r="B859" s="241"/>
    </row>
    <row r="860" spans="2:2" customFormat="1" ht="14.25">
      <c r="B860" s="241"/>
    </row>
    <row r="861" spans="2:2" customFormat="1" ht="14.25">
      <c r="B861" s="241"/>
    </row>
    <row r="862" spans="2:2" customFormat="1" ht="14.25">
      <c r="B862" s="241"/>
    </row>
    <row r="863" spans="2:2" customFormat="1" ht="14.25">
      <c r="B863" s="241"/>
    </row>
    <row r="864" spans="2:2" customFormat="1" ht="14.25">
      <c r="B864" s="241"/>
    </row>
    <row r="865" spans="2:2" customFormat="1" ht="14.25">
      <c r="B865" s="241"/>
    </row>
    <row r="866" spans="2:2" customFormat="1" ht="14.25">
      <c r="B866" s="241"/>
    </row>
    <row r="867" spans="2:2" customFormat="1" ht="14.25">
      <c r="B867" s="241"/>
    </row>
    <row r="868" spans="2:2" customFormat="1" ht="14.25">
      <c r="B868" s="241"/>
    </row>
    <row r="869" spans="2:2" customFormat="1" ht="14.25">
      <c r="B869" s="241"/>
    </row>
    <row r="870" spans="2:2" customFormat="1" ht="14.25">
      <c r="B870" s="241"/>
    </row>
    <row r="871" spans="2:2" customFormat="1" ht="14.25">
      <c r="B871" s="241"/>
    </row>
    <row r="872" spans="2:2" customFormat="1" ht="14.25">
      <c r="B872" s="241"/>
    </row>
    <row r="873" spans="2:2" customFormat="1" ht="14.25">
      <c r="B873" s="241"/>
    </row>
    <row r="874" spans="2:2" customFormat="1" ht="14.25">
      <c r="B874" s="241"/>
    </row>
    <row r="875" spans="2:2" customFormat="1" ht="14.25">
      <c r="B875" s="241"/>
    </row>
    <row r="876" spans="2:2" customFormat="1" ht="14.25">
      <c r="B876" s="241"/>
    </row>
    <row r="877" spans="2:2" customFormat="1" ht="14.25">
      <c r="B877" s="241"/>
    </row>
    <row r="878" spans="2:2" customFormat="1" ht="14.25">
      <c r="B878" s="241"/>
    </row>
    <row r="879" spans="2:2" customFormat="1" ht="14.25">
      <c r="B879" s="241"/>
    </row>
    <row r="880" spans="2:2" customFormat="1" ht="14.25">
      <c r="B880" s="241"/>
    </row>
    <row r="881" spans="2:2" customFormat="1" ht="14.25">
      <c r="B881" s="241"/>
    </row>
    <row r="882" spans="2:2" customFormat="1" ht="14.25">
      <c r="B882" s="241"/>
    </row>
    <row r="883" spans="2:2" customFormat="1" ht="14.25">
      <c r="B883" s="241"/>
    </row>
    <row r="884" spans="2:2" customFormat="1" ht="14.25">
      <c r="B884" s="241"/>
    </row>
    <row r="885" spans="2:2" customFormat="1" ht="14.25">
      <c r="B885" s="241"/>
    </row>
    <row r="886" spans="2:2" customFormat="1" ht="14.25">
      <c r="B886" s="241"/>
    </row>
    <row r="887" spans="2:2" customFormat="1" ht="14.25">
      <c r="B887" s="241"/>
    </row>
    <row r="888" spans="2:2" customFormat="1" ht="14.25">
      <c r="B888" s="241"/>
    </row>
    <row r="889" spans="2:2" customFormat="1" ht="14.25">
      <c r="B889" s="241"/>
    </row>
    <row r="890" spans="2:2" customFormat="1" ht="14.25">
      <c r="B890" s="241"/>
    </row>
    <row r="891" spans="2:2" customFormat="1" ht="14.25">
      <c r="B891" s="241"/>
    </row>
    <row r="892" spans="2:2" customFormat="1" ht="14.25">
      <c r="B892" s="241"/>
    </row>
    <row r="893" spans="2:2" customFormat="1" ht="14.25">
      <c r="B893" s="241"/>
    </row>
    <row r="894" spans="2:2" customFormat="1" ht="14.25">
      <c r="B894" s="241"/>
    </row>
    <row r="895" spans="2:2" customFormat="1" ht="14.25">
      <c r="B895" s="241"/>
    </row>
    <row r="896" spans="2:2" customFormat="1" ht="14.25">
      <c r="B896" s="241"/>
    </row>
    <row r="897" spans="2:2" customFormat="1" ht="14.25">
      <c r="B897" s="241"/>
    </row>
    <row r="898" spans="2:2" customFormat="1" ht="14.25">
      <c r="B898" s="241"/>
    </row>
    <row r="899" spans="2:2" customFormat="1" ht="14.25">
      <c r="B899" s="241"/>
    </row>
    <row r="900" spans="2:2" customFormat="1" ht="14.25">
      <c r="B900" s="241"/>
    </row>
    <row r="901" spans="2:2" customFormat="1" ht="14.25">
      <c r="B901" s="241"/>
    </row>
    <row r="902" spans="2:2" customFormat="1" ht="14.25">
      <c r="B902" s="241"/>
    </row>
    <row r="903" spans="2:2" customFormat="1" ht="14.25">
      <c r="B903" s="241"/>
    </row>
    <row r="904" spans="2:2" customFormat="1" ht="14.25">
      <c r="B904" s="241"/>
    </row>
    <row r="905" spans="2:2" customFormat="1" ht="14.25">
      <c r="B905" s="241"/>
    </row>
    <row r="906" spans="2:2" customFormat="1" ht="14.25">
      <c r="B906" s="241"/>
    </row>
    <row r="907" spans="2:2" customFormat="1" ht="14.25">
      <c r="B907" s="241"/>
    </row>
    <row r="908" spans="2:2" customFormat="1" ht="14.25">
      <c r="B908" s="241"/>
    </row>
    <row r="909" spans="2:2" customFormat="1" ht="14.25">
      <c r="B909" s="241"/>
    </row>
    <row r="910" spans="2:2" customFormat="1" ht="14.25">
      <c r="B910" s="241"/>
    </row>
    <row r="911" spans="2:2" customFormat="1" ht="14.25">
      <c r="B911" s="241"/>
    </row>
    <row r="912" spans="2:2" customFormat="1" ht="14.25">
      <c r="B912" s="241"/>
    </row>
    <row r="913" spans="2:2" customFormat="1" ht="14.25">
      <c r="B913" s="241"/>
    </row>
    <row r="914" spans="2:2" customFormat="1" ht="14.25">
      <c r="B914" s="241"/>
    </row>
    <row r="915" spans="2:2" customFormat="1" ht="14.25">
      <c r="B915" s="241"/>
    </row>
    <row r="916" spans="2:2" customFormat="1" ht="14.25">
      <c r="B916" s="241"/>
    </row>
    <row r="917" spans="2:2" customFormat="1" ht="14.25">
      <c r="B917" s="241"/>
    </row>
    <row r="918" spans="2:2" customFormat="1" ht="14.25">
      <c r="B918" s="241"/>
    </row>
    <row r="919" spans="2:2" customFormat="1" ht="14.25">
      <c r="B919" s="241"/>
    </row>
    <row r="920" spans="2:2" customFormat="1" ht="14.25">
      <c r="B920" s="241"/>
    </row>
    <row r="921" spans="2:2" customFormat="1" ht="14.25">
      <c r="B921" s="241"/>
    </row>
    <row r="922" spans="2:2" customFormat="1" ht="14.25">
      <c r="B922" s="241"/>
    </row>
    <row r="923" spans="2:2" customFormat="1" ht="14.25">
      <c r="B923" s="241"/>
    </row>
    <row r="924" spans="2:2" customFormat="1" ht="14.25">
      <c r="B924" s="241"/>
    </row>
    <row r="925" spans="2:2" customFormat="1" ht="14.25">
      <c r="B925" s="241"/>
    </row>
    <row r="926" spans="2:2" customFormat="1" ht="14.25">
      <c r="B926" s="241"/>
    </row>
    <row r="927" spans="2:2" customFormat="1" ht="14.25">
      <c r="B927" s="241"/>
    </row>
    <row r="928" spans="2:2" customFormat="1" ht="14.25">
      <c r="B928" s="241"/>
    </row>
    <row r="929" spans="2:2" customFormat="1" ht="14.25">
      <c r="B929" s="241"/>
    </row>
    <row r="930" spans="2:2" customFormat="1" ht="14.25">
      <c r="B930" s="241"/>
    </row>
    <row r="931" spans="2:2" customFormat="1" ht="14.25">
      <c r="B931" s="241"/>
    </row>
    <row r="932" spans="2:2" customFormat="1" ht="14.25">
      <c r="B932" s="241"/>
    </row>
    <row r="933" spans="2:2" customFormat="1" ht="14.25">
      <c r="B933" s="241"/>
    </row>
    <row r="934" spans="2:2" customFormat="1" ht="14.25">
      <c r="B934" s="241"/>
    </row>
    <row r="935" spans="2:2" customFormat="1" ht="14.25">
      <c r="B935" s="241"/>
    </row>
    <row r="936" spans="2:2" customFormat="1" ht="14.25">
      <c r="B936" s="241"/>
    </row>
    <row r="937" spans="2:2" customFormat="1" ht="14.25">
      <c r="B937" s="241"/>
    </row>
    <row r="938" spans="2:2" customFormat="1" ht="14.25">
      <c r="B938" s="241"/>
    </row>
    <row r="939" spans="2:2" customFormat="1" ht="14.25">
      <c r="B939" s="241"/>
    </row>
    <row r="940" spans="2:2" customFormat="1" ht="14.25">
      <c r="B940" s="241"/>
    </row>
    <row r="941" spans="2:2" customFormat="1" ht="14.25">
      <c r="B941" s="241"/>
    </row>
    <row r="942" spans="2:2" customFormat="1" ht="14.25">
      <c r="B942" s="241"/>
    </row>
    <row r="943" spans="2:2" customFormat="1" ht="14.25">
      <c r="B943" s="241"/>
    </row>
    <row r="944" spans="2:2" customFormat="1" ht="14.25">
      <c r="B944" s="241"/>
    </row>
    <row r="945" spans="2:2" customFormat="1" ht="14.25">
      <c r="B945" s="241"/>
    </row>
    <row r="946" spans="2:2" customFormat="1" ht="14.25">
      <c r="B946" s="241"/>
    </row>
    <row r="947" spans="2:2" customFormat="1" ht="14.25">
      <c r="B947" s="241"/>
    </row>
    <row r="948" spans="2:2" customFormat="1" ht="14.25">
      <c r="B948" s="241"/>
    </row>
    <row r="949" spans="2:2" customFormat="1" ht="14.25">
      <c r="B949" s="241"/>
    </row>
    <row r="950" spans="2:2" customFormat="1" ht="14.25">
      <c r="B950" s="241"/>
    </row>
    <row r="951" spans="2:2" customFormat="1" ht="14.25">
      <c r="B951" s="241"/>
    </row>
    <row r="952" spans="2:2" customFormat="1" ht="14.25">
      <c r="B952" s="241"/>
    </row>
    <row r="953" spans="2:2" customFormat="1" ht="14.25">
      <c r="B953" s="241"/>
    </row>
    <row r="954" spans="2:2" customFormat="1" ht="14.25">
      <c r="B954" s="241"/>
    </row>
    <row r="955" spans="2:2" customFormat="1" ht="14.25">
      <c r="B955" s="241"/>
    </row>
    <row r="956" spans="2:2" customFormat="1" ht="14.25">
      <c r="B956" s="241"/>
    </row>
    <row r="957" spans="2:2" customFormat="1" ht="14.25">
      <c r="B957" s="241"/>
    </row>
    <row r="958" spans="2:2" customFormat="1" ht="14.25">
      <c r="B958" s="241"/>
    </row>
    <row r="959" spans="2:2" customFormat="1" ht="14.25">
      <c r="B959" s="241"/>
    </row>
    <row r="960" spans="2:2" customFormat="1" ht="14.25">
      <c r="B960" s="241"/>
    </row>
    <row r="961" spans="2:2" customFormat="1" ht="14.25">
      <c r="B961" s="241"/>
    </row>
    <row r="962" spans="2:2" customFormat="1" ht="14.25">
      <c r="B962" s="241"/>
    </row>
    <row r="963" spans="2:2" customFormat="1" ht="14.25">
      <c r="B963" s="241"/>
    </row>
    <row r="964" spans="2:2" customFormat="1" ht="14.25">
      <c r="B964" s="241"/>
    </row>
    <row r="965" spans="2:2" customFormat="1" ht="14.25">
      <c r="B965" s="241"/>
    </row>
    <row r="966" spans="2:2" customFormat="1" ht="14.25">
      <c r="B966" s="241"/>
    </row>
    <row r="967" spans="2:2" customFormat="1" ht="14.25">
      <c r="B967" s="241"/>
    </row>
    <row r="968" spans="2:2" customFormat="1" ht="14.25">
      <c r="B968" s="241"/>
    </row>
    <row r="969" spans="2:2" customFormat="1" ht="14.25">
      <c r="B969" s="241"/>
    </row>
    <row r="970" spans="2:2" customFormat="1" ht="14.25">
      <c r="B970" s="241"/>
    </row>
    <row r="971" spans="2:2" customFormat="1" ht="14.25">
      <c r="B971" s="241"/>
    </row>
    <row r="972" spans="2:2" customFormat="1" ht="14.25">
      <c r="B972" s="241"/>
    </row>
    <row r="973" spans="2:2" customFormat="1" ht="14.25">
      <c r="B973" s="241"/>
    </row>
    <row r="974" spans="2:2" customFormat="1" ht="14.25">
      <c r="B974" s="241"/>
    </row>
    <row r="975" spans="2:2" customFormat="1" ht="14.25">
      <c r="B975" s="241"/>
    </row>
    <row r="976" spans="2:2" customFormat="1" ht="14.25">
      <c r="B976" s="241"/>
    </row>
    <row r="977" spans="2:2" customFormat="1" ht="14.25">
      <c r="B977" s="241"/>
    </row>
    <row r="978" spans="2:2" customFormat="1" ht="14.25">
      <c r="B978" s="241"/>
    </row>
    <row r="979" spans="2:2" customFormat="1" ht="14.25">
      <c r="B979" s="241"/>
    </row>
    <row r="980" spans="2:2" customFormat="1" ht="14.25">
      <c r="B980" s="241"/>
    </row>
    <row r="981" spans="2:2" customFormat="1" ht="14.25">
      <c r="B981" s="241"/>
    </row>
    <row r="982" spans="2:2" customFormat="1" ht="14.25">
      <c r="B982" s="241"/>
    </row>
    <row r="983" spans="2:2" customFormat="1" ht="14.25">
      <c r="B983" s="241"/>
    </row>
    <row r="984" spans="2:2" customFormat="1" ht="14.25">
      <c r="B984" s="241"/>
    </row>
    <row r="985" spans="2:2" customFormat="1" ht="14.25">
      <c r="B985" s="241"/>
    </row>
    <row r="986" spans="2:2" customFormat="1" ht="14.25">
      <c r="B986" s="241"/>
    </row>
    <row r="987" spans="2:2" customFormat="1" ht="14.25">
      <c r="B987" s="241"/>
    </row>
    <row r="988" spans="2:2" customFormat="1" ht="14.25">
      <c r="B988" s="241"/>
    </row>
    <row r="989" spans="2:2" customFormat="1" ht="14.25">
      <c r="B989" s="241"/>
    </row>
    <row r="990" spans="2:2" customFormat="1" ht="14.25">
      <c r="B990" s="241"/>
    </row>
    <row r="991" spans="2:2" customFormat="1" ht="14.25">
      <c r="B991" s="241"/>
    </row>
    <row r="992" spans="2:2" customFormat="1" ht="14.25">
      <c r="B992" s="241"/>
    </row>
    <row r="993" spans="2:2" customFormat="1" ht="14.25">
      <c r="B993" s="241"/>
    </row>
    <row r="994" spans="2:2" customFormat="1" ht="14.25">
      <c r="B994" s="241"/>
    </row>
    <row r="995" spans="2:2" customFormat="1" ht="14.25">
      <c r="B995" s="241"/>
    </row>
    <row r="996" spans="2:2" customFormat="1" ht="14.25">
      <c r="B996" s="241"/>
    </row>
    <row r="997" spans="2:2" customFormat="1" ht="14.25">
      <c r="B997" s="241"/>
    </row>
    <row r="998" spans="2:2" customFormat="1" ht="14.25">
      <c r="B998" s="241"/>
    </row>
    <row r="999" spans="2:2" customFormat="1" ht="14.25">
      <c r="B999" s="241"/>
    </row>
    <row r="1000" spans="2:2" customFormat="1" ht="14.25">
      <c r="B1000" s="241"/>
    </row>
    <row r="1001" spans="2:2" customFormat="1" ht="14.25">
      <c r="B1001" s="241"/>
    </row>
    <row r="1002" spans="2:2" customFormat="1" ht="14.25">
      <c r="B1002" s="241"/>
    </row>
    <row r="1003" spans="2:2" customFormat="1" ht="14.25">
      <c r="B1003" s="241"/>
    </row>
    <row r="1004" spans="2:2" customFormat="1" ht="14.25">
      <c r="B1004" s="241"/>
    </row>
    <row r="1005" spans="2:2" customFormat="1" ht="14.25">
      <c r="B1005" s="241"/>
    </row>
    <row r="1006" spans="2:2" customFormat="1" ht="14.25">
      <c r="B1006" s="241"/>
    </row>
    <row r="1007" spans="2:2" customFormat="1" ht="14.25">
      <c r="B1007" s="241"/>
    </row>
    <row r="1008" spans="2:2" customFormat="1" ht="14.25">
      <c r="B1008" s="241"/>
    </row>
    <row r="1009" spans="2:2" customFormat="1" ht="14.25">
      <c r="B1009" s="241"/>
    </row>
    <row r="1010" spans="2:2" customFormat="1" ht="14.25">
      <c r="B1010" s="241"/>
    </row>
    <row r="1011" spans="2:2" customFormat="1" ht="14.25">
      <c r="B1011" s="241"/>
    </row>
    <row r="1012" spans="2:2" customFormat="1" ht="14.25">
      <c r="B1012" s="241"/>
    </row>
    <row r="1013" spans="2:2" customFormat="1" ht="14.25">
      <c r="B1013" s="241"/>
    </row>
    <row r="1014" spans="2:2" customFormat="1" ht="14.25">
      <c r="B1014" s="241"/>
    </row>
    <row r="1015" spans="2:2" customFormat="1" ht="14.25">
      <c r="B1015" s="241"/>
    </row>
    <row r="1016" spans="2:2" customFormat="1" ht="14.25">
      <c r="B1016" s="241"/>
    </row>
    <row r="1017" spans="2:2" customFormat="1" ht="14.25">
      <c r="B1017" s="241"/>
    </row>
    <row r="1018" spans="2:2" customFormat="1" ht="14.25">
      <c r="B1018" s="241"/>
    </row>
    <row r="1019" spans="2:2" customFormat="1" ht="14.25">
      <c r="B1019" s="241"/>
    </row>
    <row r="1020" spans="2:2" customFormat="1" ht="14.25">
      <c r="B1020" s="241"/>
    </row>
    <row r="1021" spans="2:2" customFormat="1" ht="14.25">
      <c r="B1021" s="241"/>
    </row>
    <row r="1022" spans="2:2" customFormat="1" ht="14.25">
      <c r="B1022" s="241"/>
    </row>
    <row r="1023" spans="2:2" customFormat="1" ht="14.25">
      <c r="B1023" s="241"/>
    </row>
    <row r="1024" spans="2:2" customFormat="1" ht="14.25">
      <c r="B1024" s="241"/>
    </row>
    <row r="1025" spans="2:2" customFormat="1" ht="14.25">
      <c r="B1025" s="241"/>
    </row>
    <row r="1026" spans="2:2" customFormat="1" ht="14.25">
      <c r="B1026" s="241"/>
    </row>
    <row r="1027" spans="2:2" customFormat="1" ht="14.25">
      <c r="B1027" s="241"/>
    </row>
    <row r="1028" spans="2:2" customFormat="1" ht="14.25">
      <c r="B1028" s="241"/>
    </row>
    <row r="1029" spans="2:2" customFormat="1" ht="14.25">
      <c r="B1029" s="241"/>
    </row>
    <row r="1030" spans="2:2" customFormat="1" ht="14.25">
      <c r="B1030" s="241"/>
    </row>
    <row r="1031" spans="2:2" customFormat="1" ht="14.25">
      <c r="B1031" s="241"/>
    </row>
    <row r="1032" spans="2:2" customFormat="1" ht="14.25">
      <c r="B1032" s="241"/>
    </row>
    <row r="1033" spans="2:2" customFormat="1" ht="14.25">
      <c r="B1033" s="241"/>
    </row>
    <row r="1034" spans="2:2" customFormat="1" ht="14.25">
      <c r="B1034" s="241"/>
    </row>
    <row r="1035" spans="2:2" customFormat="1" ht="14.25">
      <c r="B1035" s="241"/>
    </row>
    <row r="1036" spans="2:2" customFormat="1" ht="14.25">
      <c r="B1036" s="241"/>
    </row>
    <row r="1037" spans="2:2" customFormat="1" ht="14.25">
      <c r="B1037" s="241"/>
    </row>
    <row r="1038" spans="2:2" customFormat="1" ht="14.25">
      <c r="B1038" s="241"/>
    </row>
    <row r="1039" spans="2:2" customFormat="1" ht="14.25">
      <c r="B1039" s="241"/>
    </row>
    <row r="1040" spans="2:2" customFormat="1" ht="14.25">
      <c r="B1040" s="241"/>
    </row>
    <row r="1041" spans="2:2" customFormat="1" ht="14.25">
      <c r="B1041" s="241"/>
    </row>
    <row r="1042" spans="2:2" customFormat="1" ht="14.25">
      <c r="B1042" s="241"/>
    </row>
    <row r="1043" spans="2:2" customFormat="1" ht="14.25">
      <c r="B1043" s="241"/>
    </row>
    <row r="1044" spans="2:2" customFormat="1" ht="14.25">
      <c r="B1044" s="241"/>
    </row>
    <row r="1045" spans="2:2" customFormat="1" ht="14.25">
      <c r="B1045" s="241"/>
    </row>
    <row r="1046" spans="2:2" customFormat="1" ht="14.25">
      <c r="B1046" s="241"/>
    </row>
    <row r="1047" spans="2:2" customFormat="1" ht="14.25">
      <c r="B1047" s="241"/>
    </row>
    <row r="1048" spans="2:2" customFormat="1" ht="14.25">
      <c r="B1048" s="241"/>
    </row>
    <row r="1049" spans="2:2" customFormat="1" ht="14.25">
      <c r="B1049" s="241"/>
    </row>
    <row r="1050" spans="2:2" customFormat="1" ht="14.25">
      <c r="B1050" s="241"/>
    </row>
    <row r="1051" spans="2:2" customFormat="1" ht="14.25">
      <c r="B1051" s="241"/>
    </row>
    <row r="1052" spans="2:2" customFormat="1" ht="14.25">
      <c r="B1052" s="241"/>
    </row>
    <row r="1053" spans="2:2" customFormat="1" ht="14.25">
      <c r="B1053" s="241"/>
    </row>
    <row r="1054" spans="2:2" customFormat="1" ht="14.25">
      <c r="B1054" s="241"/>
    </row>
    <row r="1055" spans="2:2" customFormat="1" ht="14.25">
      <c r="B1055" s="241"/>
    </row>
    <row r="1056" spans="2:2" customFormat="1" ht="14.25">
      <c r="B1056" s="241"/>
    </row>
    <row r="1057" spans="2:2" customFormat="1" ht="14.25">
      <c r="B1057" s="241"/>
    </row>
    <row r="1058" spans="2:2" customFormat="1" ht="14.25">
      <c r="B1058" s="241"/>
    </row>
    <row r="1059" spans="2:2" customFormat="1" ht="14.25">
      <c r="B1059" s="241"/>
    </row>
    <row r="1060" spans="2:2" customFormat="1" ht="14.25">
      <c r="B1060" s="241"/>
    </row>
    <row r="1061" spans="2:2" customFormat="1" ht="14.25">
      <c r="B1061" s="241"/>
    </row>
    <row r="1062" spans="2:2" customFormat="1" ht="14.25">
      <c r="B1062" s="241"/>
    </row>
    <row r="1063" spans="2:2" customFormat="1" ht="14.25">
      <c r="B1063" s="241"/>
    </row>
    <row r="1064" spans="2:2" customFormat="1" ht="14.25">
      <c r="B1064" s="241"/>
    </row>
    <row r="1065" spans="2:2" customFormat="1" ht="14.25">
      <c r="B1065" s="241"/>
    </row>
    <row r="1066" spans="2:2" customFormat="1" ht="14.25">
      <c r="B1066" s="241"/>
    </row>
    <row r="1067" spans="2:2" customFormat="1" ht="14.25">
      <c r="B1067" s="241"/>
    </row>
    <row r="1068" spans="2:2" customFormat="1" ht="14.25">
      <c r="B1068" s="241"/>
    </row>
    <row r="1069" spans="2:2" customFormat="1" ht="14.25">
      <c r="B1069" s="241"/>
    </row>
    <row r="1070" spans="2:2" customFormat="1" ht="14.25">
      <c r="B1070" s="241"/>
    </row>
    <row r="1071" spans="2:2" customFormat="1" ht="14.25">
      <c r="B1071" s="241"/>
    </row>
    <row r="1072" spans="2:2" customFormat="1" ht="14.25">
      <c r="B1072" s="241"/>
    </row>
    <row r="1073" spans="2:2" customFormat="1" ht="14.25">
      <c r="B1073" s="241"/>
    </row>
    <row r="1074" spans="2:2" customFormat="1" ht="14.25">
      <c r="B1074" s="241"/>
    </row>
    <row r="1075" spans="2:2" customFormat="1" ht="14.25">
      <c r="B1075" s="241"/>
    </row>
    <row r="1076" spans="2:2" customFormat="1" ht="14.25">
      <c r="B1076" s="241"/>
    </row>
    <row r="1077" spans="2:2" customFormat="1" ht="14.25">
      <c r="B1077" s="241"/>
    </row>
    <row r="1078" spans="2:2" customFormat="1" ht="14.25">
      <c r="B1078" s="241"/>
    </row>
    <row r="1079" spans="2:2" customFormat="1" ht="14.25">
      <c r="B1079" s="241"/>
    </row>
    <row r="1080" spans="2:2" customFormat="1" ht="14.25">
      <c r="B1080" s="241"/>
    </row>
    <row r="1081" spans="2:2" customFormat="1" ht="14.25">
      <c r="B1081" s="241"/>
    </row>
    <row r="1082" spans="2:2" customFormat="1" ht="14.25">
      <c r="B1082" s="241"/>
    </row>
    <row r="1083" spans="2:2" customFormat="1" ht="14.25">
      <c r="B1083" s="241"/>
    </row>
    <row r="1084" spans="2:2" customFormat="1" ht="14.25">
      <c r="B1084" s="241"/>
    </row>
    <row r="1085" spans="2:2" customFormat="1" ht="14.25">
      <c r="B1085" s="241"/>
    </row>
    <row r="1086" spans="2:2" customFormat="1" ht="14.25">
      <c r="B1086" s="241"/>
    </row>
    <row r="1087" spans="2:2" customFormat="1" ht="14.25">
      <c r="B1087" s="241"/>
    </row>
    <row r="1088" spans="2:2" customFormat="1" ht="14.25">
      <c r="B1088" s="241"/>
    </row>
    <row r="1089" spans="2:2" customFormat="1" ht="14.25">
      <c r="B1089" s="241"/>
    </row>
    <row r="1090" spans="2:2" customFormat="1" ht="14.25">
      <c r="B1090" s="241"/>
    </row>
    <row r="1091" spans="2:2" customFormat="1" ht="14.25">
      <c r="B1091" s="241"/>
    </row>
    <row r="1092" spans="2:2" customFormat="1" ht="14.25">
      <c r="B1092" s="241"/>
    </row>
    <row r="1093" spans="2:2" customFormat="1" ht="14.25">
      <c r="B1093" s="241"/>
    </row>
    <row r="1094" spans="2:2" customFormat="1" ht="14.25">
      <c r="B1094" s="241"/>
    </row>
    <row r="1095" spans="2:2" customFormat="1" ht="14.25">
      <c r="B1095" s="241"/>
    </row>
    <row r="1096" spans="2:2" customFormat="1" ht="14.25">
      <c r="B1096" s="241"/>
    </row>
    <row r="1097" spans="2:2" customFormat="1" ht="14.25">
      <c r="B1097" s="241"/>
    </row>
    <row r="1098" spans="2:2" customFormat="1" ht="14.25">
      <c r="B1098" s="241"/>
    </row>
    <row r="1099" spans="2:2" customFormat="1" ht="14.25">
      <c r="B1099" s="241"/>
    </row>
    <row r="1100" spans="2:2" customFormat="1" ht="14.25">
      <c r="B1100" s="241"/>
    </row>
    <row r="1101" spans="2:2" customFormat="1" ht="14.25">
      <c r="B1101" s="241"/>
    </row>
    <row r="1102" spans="2:2" customFormat="1" ht="14.25">
      <c r="B1102" s="241"/>
    </row>
    <row r="1103" spans="2:2" customFormat="1" ht="14.25">
      <c r="B1103" s="241"/>
    </row>
    <row r="1104" spans="2:2" customFormat="1" ht="14.25">
      <c r="B1104" s="241"/>
    </row>
    <row r="1105" spans="2:2" customFormat="1" ht="14.25">
      <c r="B1105" s="241"/>
    </row>
    <row r="1106" spans="2:2" customFormat="1" ht="14.25">
      <c r="B1106" s="241"/>
    </row>
    <row r="1107" spans="2:2" customFormat="1" ht="14.25">
      <c r="B1107" s="241"/>
    </row>
    <row r="1108" spans="2:2" customFormat="1" ht="14.25">
      <c r="B1108" s="241"/>
    </row>
    <row r="1109" spans="2:2" customFormat="1" ht="14.25">
      <c r="B1109" s="241"/>
    </row>
    <row r="1110" spans="2:2" customFormat="1" ht="14.25">
      <c r="B1110" s="241"/>
    </row>
    <row r="1111" spans="2:2" customFormat="1" ht="14.25">
      <c r="B1111" s="241"/>
    </row>
    <row r="1112" spans="2:2" customFormat="1" ht="14.25">
      <c r="B1112" s="241"/>
    </row>
    <row r="1113" spans="2:2" customFormat="1" ht="14.25">
      <c r="B1113" s="241"/>
    </row>
    <row r="1114" spans="2:2" customFormat="1" ht="14.25">
      <c r="B1114" s="241"/>
    </row>
    <row r="1115" spans="2:2" customFormat="1" ht="14.25">
      <c r="B1115" s="241"/>
    </row>
    <row r="1116" spans="2:2" customFormat="1" ht="14.25">
      <c r="B1116" s="241"/>
    </row>
    <row r="1117" spans="2:2" customFormat="1" ht="14.25">
      <c r="B1117" s="241"/>
    </row>
    <row r="1118" spans="2:2" customFormat="1" ht="14.25">
      <c r="B1118" s="241"/>
    </row>
    <row r="1119" spans="2:2" customFormat="1" ht="14.25">
      <c r="B1119" s="241"/>
    </row>
    <row r="1120" spans="2:2" customFormat="1" ht="14.25">
      <c r="B1120" s="241"/>
    </row>
    <row r="1121" spans="2:2" customFormat="1" ht="14.25">
      <c r="B1121" s="241"/>
    </row>
    <row r="1122" spans="2:2" customFormat="1" ht="14.25">
      <c r="B1122" s="241"/>
    </row>
    <row r="1123" spans="2:2" customFormat="1" ht="14.25">
      <c r="B1123" s="241"/>
    </row>
    <row r="1124" spans="2:2" customFormat="1" ht="14.25">
      <c r="B1124" s="241"/>
    </row>
    <row r="1125" spans="2:2" customFormat="1" ht="14.25">
      <c r="B1125" s="241"/>
    </row>
    <row r="1126" spans="2:2" customFormat="1" ht="14.25">
      <c r="B1126" s="241"/>
    </row>
    <row r="1127" spans="2:2" customFormat="1" ht="14.25">
      <c r="B1127" s="241"/>
    </row>
    <row r="1128" spans="2:2" customFormat="1" ht="14.25">
      <c r="B1128" s="241"/>
    </row>
    <row r="1129" spans="2:2" customFormat="1" ht="14.25">
      <c r="B1129" s="241"/>
    </row>
    <row r="1130" spans="2:2" customFormat="1" ht="14.25">
      <c r="B1130" s="241"/>
    </row>
    <row r="1131" spans="2:2" customFormat="1" ht="14.25">
      <c r="B1131" s="241"/>
    </row>
    <row r="1132" spans="2:2" customFormat="1" ht="14.25">
      <c r="B1132" s="241"/>
    </row>
    <row r="1133" spans="2:2" customFormat="1" ht="14.25">
      <c r="B1133" s="241"/>
    </row>
    <row r="1134" spans="2:2" customFormat="1" ht="14.25">
      <c r="B1134" s="241"/>
    </row>
    <row r="1135" spans="2:2" customFormat="1" ht="14.25">
      <c r="B1135" s="241"/>
    </row>
    <row r="1136" spans="2:2" customFormat="1" ht="14.25">
      <c r="B1136" s="241"/>
    </row>
    <row r="1137" spans="2:2" customFormat="1" ht="14.25">
      <c r="B1137" s="241"/>
    </row>
    <row r="1138" spans="2:2" customFormat="1" ht="14.25">
      <c r="B1138" s="241"/>
    </row>
    <row r="1139" spans="2:2" customFormat="1" ht="14.25">
      <c r="B1139" s="241"/>
    </row>
    <row r="1140" spans="2:2" customFormat="1" ht="14.25">
      <c r="B1140" s="241"/>
    </row>
    <row r="1141" spans="2:2" customFormat="1" ht="14.25">
      <c r="B1141" s="241"/>
    </row>
    <row r="1142" spans="2:2" customFormat="1" ht="14.25">
      <c r="B1142" s="241"/>
    </row>
    <row r="1143" spans="2:2" customFormat="1" ht="14.25">
      <c r="B1143" s="241"/>
    </row>
    <row r="1144" spans="2:2" customFormat="1" ht="14.25">
      <c r="B1144" s="241"/>
    </row>
    <row r="1145" spans="2:2" customFormat="1" ht="14.25">
      <c r="B1145" s="241"/>
    </row>
    <row r="1146" spans="2:2" customFormat="1" ht="14.25">
      <c r="B1146" s="241"/>
    </row>
    <row r="1147" spans="2:2" customFormat="1" ht="14.25">
      <c r="B1147" s="241"/>
    </row>
    <row r="1148" spans="2:2" customFormat="1" ht="14.25">
      <c r="B1148" s="241"/>
    </row>
    <row r="1149" spans="2:2" customFormat="1" ht="14.25">
      <c r="B1149" s="241"/>
    </row>
    <row r="1150" spans="2:2" customFormat="1" ht="14.25">
      <c r="B1150" s="241"/>
    </row>
    <row r="1151" spans="2:2" customFormat="1" ht="14.25">
      <c r="B1151" s="241"/>
    </row>
    <row r="1152" spans="2:2" customFormat="1" ht="14.25">
      <c r="B1152" s="241"/>
    </row>
    <row r="1153" spans="2:2" customFormat="1" ht="14.25">
      <c r="B1153" s="241"/>
    </row>
    <row r="1154" spans="2:2" customFormat="1" ht="14.25">
      <c r="B1154" s="241"/>
    </row>
    <row r="1155" spans="2:2" customFormat="1" ht="14.25">
      <c r="B1155" s="241"/>
    </row>
    <row r="1156" spans="2:2" customFormat="1" ht="14.25">
      <c r="B1156" s="241"/>
    </row>
    <row r="1157" spans="2:2" customFormat="1" ht="14.25">
      <c r="B1157" s="241"/>
    </row>
    <row r="1158" spans="2:2" customFormat="1" ht="14.25">
      <c r="B1158" s="241"/>
    </row>
    <row r="1159" spans="2:2" customFormat="1" ht="14.25">
      <c r="B1159" s="241"/>
    </row>
    <row r="1160" spans="2:2" customFormat="1" ht="14.25">
      <c r="B1160" s="241"/>
    </row>
    <row r="1161" spans="2:2" customFormat="1" ht="14.25">
      <c r="B1161" s="241"/>
    </row>
    <row r="1162" spans="2:2" customFormat="1" ht="14.25">
      <c r="B1162" s="241"/>
    </row>
    <row r="1163" spans="2:2" customFormat="1" ht="14.25">
      <c r="B1163" s="241"/>
    </row>
    <row r="1164" spans="2:2" customFormat="1" ht="14.25">
      <c r="B1164" s="241"/>
    </row>
    <row r="1165" spans="2:2" customFormat="1" ht="14.25">
      <c r="B1165" s="241"/>
    </row>
    <row r="1166" spans="2:2" customFormat="1" ht="14.25">
      <c r="B1166" s="241"/>
    </row>
    <row r="1167" spans="2:2" customFormat="1" ht="14.25">
      <c r="B1167" s="241"/>
    </row>
    <row r="1168" spans="2:2" customFormat="1" ht="14.25">
      <c r="B1168" s="241"/>
    </row>
    <row r="1169" spans="2:2" customFormat="1" ht="14.25">
      <c r="B1169" s="241"/>
    </row>
    <row r="1170" spans="2:2" customFormat="1" ht="14.25">
      <c r="B1170" s="241"/>
    </row>
    <row r="1171" spans="2:2" customFormat="1" ht="14.25">
      <c r="B1171" s="241"/>
    </row>
    <row r="1172" spans="2:2" customFormat="1" ht="14.25">
      <c r="B1172" s="241"/>
    </row>
    <row r="1173" spans="2:2" customFormat="1" ht="14.25">
      <c r="B1173" s="241"/>
    </row>
    <row r="1174" spans="2:2" customFormat="1" ht="14.25">
      <c r="B1174" s="241"/>
    </row>
    <row r="1175" spans="2:2" customFormat="1" ht="14.25">
      <c r="B1175" s="241"/>
    </row>
    <row r="1176" spans="2:2" customFormat="1" ht="14.25">
      <c r="B1176" s="241"/>
    </row>
    <row r="1177" spans="2:2" customFormat="1" ht="14.25">
      <c r="B1177" s="241"/>
    </row>
    <row r="1178" spans="2:2" customFormat="1" ht="14.25">
      <c r="B1178" s="241"/>
    </row>
    <row r="1179" spans="2:2" customFormat="1" ht="14.25">
      <c r="B1179" s="241"/>
    </row>
    <row r="1180" spans="2:2" customFormat="1" ht="14.25">
      <c r="B1180" s="241"/>
    </row>
    <row r="1181" spans="2:2" customFormat="1" ht="14.25">
      <c r="B1181" s="241"/>
    </row>
    <row r="1182" spans="2:2" customFormat="1" ht="14.25">
      <c r="B1182" s="241"/>
    </row>
    <row r="1183" spans="2:2" customFormat="1" ht="14.25">
      <c r="B1183" s="241"/>
    </row>
    <row r="1184" spans="2:2" customFormat="1" ht="14.25">
      <c r="B1184" s="241"/>
    </row>
    <row r="1185" spans="2:2" customFormat="1" ht="14.25">
      <c r="B1185" s="241"/>
    </row>
    <row r="1186" spans="2:2" customFormat="1" ht="14.25">
      <c r="B1186" s="241"/>
    </row>
    <row r="1187" spans="2:2" customFormat="1" ht="14.25">
      <c r="B1187" s="241"/>
    </row>
    <row r="1188" spans="2:2" customFormat="1" ht="14.25">
      <c r="B1188" s="241"/>
    </row>
    <row r="1189" spans="2:2" customFormat="1" ht="14.25">
      <c r="B1189" s="241"/>
    </row>
    <row r="1190" spans="2:2" customFormat="1" ht="14.25">
      <c r="B1190" s="241"/>
    </row>
    <row r="1191" spans="2:2" customFormat="1" ht="14.25">
      <c r="B1191" s="241"/>
    </row>
    <row r="1192" spans="2:2" customFormat="1" ht="14.25">
      <c r="B1192" s="241"/>
    </row>
    <row r="1193" spans="2:2" customFormat="1" ht="14.25">
      <c r="B1193" s="241"/>
    </row>
    <row r="1194" spans="2:2" customFormat="1" ht="14.25">
      <c r="B1194" s="241"/>
    </row>
    <row r="1195" spans="2:2" customFormat="1" ht="14.25">
      <c r="B1195" s="241"/>
    </row>
    <row r="1196" spans="2:2" customFormat="1" ht="14.25">
      <c r="B1196" s="241"/>
    </row>
    <row r="1197" spans="2:2" customFormat="1" ht="14.25">
      <c r="B1197" s="241"/>
    </row>
    <row r="1198" spans="2:2" customFormat="1" ht="14.25">
      <c r="B1198" s="241"/>
    </row>
    <row r="1199" spans="2:2" customFormat="1" ht="14.25">
      <c r="B1199" s="241"/>
    </row>
    <row r="1200" spans="2:2" customFormat="1" ht="14.25">
      <c r="B1200" s="241"/>
    </row>
    <row r="1201" spans="2:2" customFormat="1" ht="14.25">
      <c r="B1201" s="241"/>
    </row>
    <row r="1202" spans="2:2" customFormat="1" ht="14.25">
      <c r="B1202" s="241"/>
    </row>
    <row r="1203" spans="2:2" customFormat="1" ht="14.25">
      <c r="B1203" s="241"/>
    </row>
    <row r="1204" spans="2:2" customFormat="1" ht="14.25">
      <c r="B1204" s="241"/>
    </row>
    <row r="1205" spans="2:2" customFormat="1" ht="14.25">
      <c r="B1205" s="241"/>
    </row>
    <row r="1206" spans="2:2" customFormat="1" ht="14.25">
      <c r="B1206" s="241"/>
    </row>
    <row r="1207" spans="2:2" customFormat="1" ht="14.25">
      <c r="B1207" s="241"/>
    </row>
    <row r="1208" spans="2:2" customFormat="1" ht="14.25">
      <c r="B1208" s="241"/>
    </row>
    <row r="1209" spans="2:2" customFormat="1" ht="14.25">
      <c r="B1209" s="241"/>
    </row>
    <row r="1210" spans="2:2" customFormat="1" ht="14.25">
      <c r="B1210" s="241"/>
    </row>
    <row r="1211" spans="2:2" customFormat="1" ht="14.25">
      <c r="B1211" s="241"/>
    </row>
    <row r="1212" spans="2:2" customFormat="1" ht="14.25">
      <c r="B1212" s="241"/>
    </row>
    <row r="1213" spans="2:2" customFormat="1" ht="14.25">
      <c r="B1213" s="241"/>
    </row>
    <row r="1214" spans="2:2" customFormat="1" ht="14.25">
      <c r="B1214" s="241"/>
    </row>
    <row r="1215" spans="2:2" customFormat="1" ht="14.25">
      <c r="B1215" s="241"/>
    </row>
    <row r="1216" spans="2:2" customFormat="1" ht="14.25">
      <c r="B1216" s="241"/>
    </row>
    <row r="1217" spans="2:2" customFormat="1" ht="14.25">
      <c r="B1217" s="241"/>
    </row>
    <row r="1218" spans="2:2" customFormat="1" ht="14.25">
      <c r="B1218" s="241"/>
    </row>
    <row r="1219" spans="2:2" customFormat="1" ht="14.25">
      <c r="B1219" s="241"/>
    </row>
    <row r="1220" spans="2:2" customFormat="1" ht="14.25">
      <c r="B1220" s="241"/>
    </row>
    <row r="1221" spans="2:2" customFormat="1" ht="14.25">
      <c r="B1221" s="241"/>
    </row>
    <row r="1222" spans="2:2" customFormat="1" ht="14.25">
      <c r="B1222" s="241"/>
    </row>
    <row r="1223" spans="2:2" customFormat="1" ht="14.25">
      <c r="B1223" s="241"/>
    </row>
    <row r="1224" spans="2:2" customFormat="1" ht="14.25">
      <c r="B1224" s="241"/>
    </row>
    <row r="1225" spans="2:2" customFormat="1" ht="14.25">
      <c r="B1225" s="241"/>
    </row>
    <row r="1226" spans="2:2" customFormat="1" ht="14.25">
      <c r="B1226" s="241"/>
    </row>
    <row r="1227" spans="2:2" customFormat="1" ht="14.25">
      <c r="B1227" s="241"/>
    </row>
    <row r="1228" spans="2:2" customFormat="1" ht="14.25">
      <c r="B1228" s="241"/>
    </row>
    <row r="1229" spans="2:2" customFormat="1" ht="14.25">
      <c r="B1229" s="241"/>
    </row>
    <row r="1230" spans="2:2" customFormat="1" ht="14.25">
      <c r="B1230" s="241"/>
    </row>
    <row r="1231" spans="2:2" customFormat="1" ht="14.25">
      <c r="B1231" s="241"/>
    </row>
    <row r="1232" spans="2:2" customFormat="1" ht="14.25">
      <c r="B1232" s="241"/>
    </row>
    <row r="1233" spans="2:2" customFormat="1" ht="14.25">
      <c r="B1233" s="241"/>
    </row>
    <row r="1234" spans="2:2" customFormat="1" ht="14.25">
      <c r="B1234" s="241"/>
    </row>
    <row r="1235" spans="2:2" customFormat="1" ht="14.25">
      <c r="B1235" s="241"/>
    </row>
    <row r="1236" spans="2:2" customFormat="1" ht="14.25">
      <c r="B1236" s="241"/>
    </row>
    <row r="1237" spans="2:2" customFormat="1" ht="14.25">
      <c r="B1237" s="241"/>
    </row>
    <row r="1238" spans="2:2" customFormat="1" ht="14.25">
      <c r="B1238" s="241"/>
    </row>
    <row r="1239" spans="2:2" customFormat="1" ht="14.25">
      <c r="B1239" s="241"/>
    </row>
    <row r="1240" spans="2:2" customFormat="1" ht="14.25">
      <c r="B1240" s="241"/>
    </row>
    <row r="1241" spans="2:2" customFormat="1" ht="14.25">
      <c r="B1241" s="241"/>
    </row>
    <row r="1242" spans="2:2" customFormat="1" ht="14.25">
      <c r="B1242" s="241"/>
    </row>
    <row r="1243" spans="2:2" customFormat="1" ht="14.25">
      <c r="B1243" s="241"/>
    </row>
    <row r="1244" spans="2:2" customFormat="1" ht="14.25">
      <c r="B1244" s="241"/>
    </row>
    <row r="1245" spans="2:2" customFormat="1" ht="14.25">
      <c r="B1245" s="241"/>
    </row>
    <row r="1246" spans="2:2" customFormat="1" ht="14.25">
      <c r="B1246" s="241"/>
    </row>
    <row r="1247" spans="2:2" customFormat="1" ht="14.25">
      <c r="B1247" s="241"/>
    </row>
    <row r="1248" spans="2:2" customFormat="1" ht="14.25">
      <c r="B1248" s="241"/>
    </row>
    <row r="1249" spans="2:2" customFormat="1" ht="14.25">
      <c r="B1249" s="241"/>
    </row>
    <row r="1250" spans="2:2" customFormat="1" ht="14.25">
      <c r="B1250" s="241"/>
    </row>
    <row r="1251" spans="2:2" customFormat="1" ht="14.25">
      <c r="B1251" s="241"/>
    </row>
    <row r="1252" spans="2:2" customFormat="1" ht="14.25">
      <c r="B1252" s="241"/>
    </row>
    <row r="1253" spans="2:2" customFormat="1" ht="14.25">
      <c r="B1253" s="241"/>
    </row>
    <row r="1254" spans="2:2" customFormat="1" ht="14.25">
      <c r="B1254" s="241"/>
    </row>
    <row r="1255" spans="2:2" customFormat="1" ht="14.25">
      <c r="B1255" s="241"/>
    </row>
    <row r="1256" spans="2:2" customFormat="1" ht="14.25">
      <c r="B1256" s="241"/>
    </row>
    <row r="1257" spans="2:2" customFormat="1" ht="14.25">
      <c r="B1257" s="241"/>
    </row>
    <row r="1258" spans="2:2" customFormat="1" ht="14.25">
      <c r="B1258" s="241"/>
    </row>
    <row r="1259" spans="2:2" customFormat="1" ht="14.25">
      <c r="B1259" s="241"/>
    </row>
    <row r="1260" spans="2:2" customFormat="1" ht="14.25">
      <c r="B1260" s="241"/>
    </row>
    <row r="1261" spans="2:2" customFormat="1" ht="14.25">
      <c r="B1261" s="241"/>
    </row>
    <row r="1262" spans="2:2" customFormat="1" ht="14.25">
      <c r="B1262" s="241"/>
    </row>
    <row r="1263" spans="2:2" customFormat="1" ht="14.25">
      <c r="B1263" s="241"/>
    </row>
    <row r="1264" spans="2:2" customFormat="1" ht="14.25">
      <c r="B1264" s="241"/>
    </row>
    <row r="1265" spans="2:2" customFormat="1" ht="14.25">
      <c r="B1265" s="241"/>
    </row>
    <row r="1266" spans="2:2" customFormat="1" ht="14.25">
      <c r="B1266" s="241"/>
    </row>
    <row r="1267" spans="2:2" customFormat="1" ht="14.25">
      <c r="B1267" s="241"/>
    </row>
    <row r="1268" spans="2:2" customFormat="1" ht="14.25">
      <c r="B1268" s="241"/>
    </row>
    <row r="1269" spans="2:2" customFormat="1" ht="14.25">
      <c r="B1269" s="241"/>
    </row>
    <row r="1270" spans="2:2" customFormat="1" ht="14.25">
      <c r="B1270" s="241"/>
    </row>
    <row r="1271" spans="2:2" customFormat="1" ht="14.25">
      <c r="B1271" s="241"/>
    </row>
    <row r="1272" spans="2:2" customFormat="1" ht="14.25">
      <c r="B1272" s="241"/>
    </row>
    <row r="1273" spans="2:2" customFormat="1" ht="14.25">
      <c r="B1273" s="241"/>
    </row>
    <row r="1274" spans="2:2" customFormat="1" ht="14.25">
      <c r="B1274" s="241"/>
    </row>
    <row r="1275" spans="2:2" customFormat="1" ht="14.25">
      <c r="B1275" s="241"/>
    </row>
    <row r="1276" spans="2:2" customFormat="1" ht="14.25">
      <c r="B1276" s="241"/>
    </row>
    <row r="1277" spans="2:2" customFormat="1" ht="14.25">
      <c r="B1277" s="241"/>
    </row>
    <row r="1278" spans="2:2" customFormat="1" ht="14.25">
      <c r="B1278" s="241"/>
    </row>
    <row r="1279" spans="2:2" customFormat="1" ht="14.25">
      <c r="B1279" s="241"/>
    </row>
    <row r="1280" spans="2:2" customFormat="1" ht="14.25">
      <c r="B1280" s="241"/>
    </row>
    <row r="1281" spans="2:2" customFormat="1" ht="14.25">
      <c r="B1281" s="241"/>
    </row>
    <row r="1282" spans="2:2" customFormat="1" ht="14.25">
      <c r="B1282" s="241"/>
    </row>
    <row r="1283" spans="2:2" customFormat="1" ht="14.25">
      <c r="B1283" s="241"/>
    </row>
    <row r="1284" spans="2:2" customFormat="1" ht="14.25">
      <c r="B1284" s="241"/>
    </row>
    <row r="1285" spans="2:2" customFormat="1" ht="14.25">
      <c r="B1285" s="241"/>
    </row>
    <row r="1286" spans="2:2" customFormat="1" ht="14.25">
      <c r="B1286" s="241"/>
    </row>
    <row r="1287" spans="2:2" customFormat="1" ht="14.25">
      <c r="B1287" s="241"/>
    </row>
    <row r="1288" spans="2:2" customFormat="1" ht="14.25">
      <c r="B1288" s="241"/>
    </row>
    <row r="1289" spans="2:2" customFormat="1" ht="14.25">
      <c r="B1289" s="241"/>
    </row>
    <row r="1290" spans="2:2" customFormat="1" ht="14.25">
      <c r="B1290" s="241"/>
    </row>
    <row r="1291" spans="2:2" customFormat="1" ht="14.25">
      <c r="B1291" s="241"/>
    </row>
    <row r="1292" spans="2:2" customFormat="1" ht="14.25">
      <c r="B1292" s="241"/>
    </row>
    <row r="1293" spans="2:2" customFormat="1" ht="14.25">
      <c r="B1293" s="241"/>
    </row>
    <row r="1294" spans="2:2" customFormat="1" ht="14.25">
      <c r="B1294" s="241"/>
    </row>
    <row r="1295" spans="2:2" customFormat="1" ht="14.25">
      <c r="B1295" s="241"/>
    </row>
    <row r="1296" spans="2:2" customFormat="1" ht="14.25">
      <c r="B1296" s="241"/>
    </row>
    <row r="1297" spans="2:2" customFormat="1" ht="14.25">
      <c r="B1297" s="241"/>
    </row>
    <row r="1298" spans="2:2" customFormat="1" ht="14.25">
      <c r="B1298" s="241"/>
    </row>
    <row r="1299" spans="2:2" customFormat="1" ht="14.25">
      <c r="B1299" s="241"/>
    </row>
    <row r="1300" spans="2:2" customFormat="1" ht="14.25">
      <c r="B1300" s="241"/>
    </row>
    <row r="1301" spans="2:2" customFormat="1" ht="14.25">
      <c r="B1301" s="241"/>
    </row>
    <row r="1302" spans="2:2" customFormat="1" ht="14.25">
      <c r="B1302" s="241"/>
    </row>
    <row r="1303" spans="2:2" customFormat="1" ht="14.25">
      <c r="B1303" s="241"/>
    </row>
    <row r="1304" spans="2:2" customFormat="1" ht="14.25">
      <c r="B1304" s="241"/>
    </row>
    <row r="1305" spans="2:2" customFormat="1" ht="14.25">
      <c r="B1305" s="241"/>
    </row>
    <row r="1306" spans="2:2" customFormat="1" ht="14.25">
      <c r="B1306" s="241"/>
    </row>
    <row r="1307" spans="2:2" customFormat="1" ht="14.25">
      <c r="B1307" s="241"/>
    </row>
    <row r="1308" spans="2:2" customFormat="1" ht="14.25">
      <c r="B1308" s="241"/>
    </row>
    <row r="1309" spans="2:2" customFormat="1" ht="14.25">
      <c r="B1309" s="241"/>
    </row>
    <row r="1310" spans="2:2" customFormat="1" ht="14.25">
      <c r="B1310" s="241"/>
    </row>
    <row r="1311" spans="2:2" customFormat="1" ht="14.25">
      <c r="B1311" s="241"/>
    </row>
    <row r="1312" spans="2:2" customFormat="1" ht="14.25">
      <c r="B1312" s="241"/>
    </row>
    <row r="1313" spans="2:2" customFormat="1" ht="14.25">
      <c r="B1313" s="241"/>
    </row>
    <row r="1314" spans="2:2" customFormat="1" ht="14.25">
      <c r="B1314" s="241"/>
    </row>
    <row r="1315" spans="2:2" customFormat="1" ht="14.25">
      <c r="B1315" s="241"/>
    </row>
    <row r="1316" spans="2:2" customFormat="1" ht="14.25">
      <c r="B1316" s="241"/>
    </row>
    <row r="1317" spans="2:2" customFormat="1" ht="14.25">
      <c r="B1317" s="241"/>
    </row>
    <row r="1318" spans="2:2" customFormat="1" ht="14.25">
      <c r="B1318" s="241"/>
    </row>
    <row r="1319" spans="2:2" customFormat="1" ht="14.25">
      <c r="B1319" s="241"/>
    </row>
    <row r="1320" spans="2:2" customFormat="1" ht="14.25">
      <c r="B1320" s="241"/>
    </row>
    <row r="1321" spans="2:2" customFormat="1" ht="14.25">
      <c r="B1321" s="241"/>
    </row>
    <row r="1322" spans="2:2" customFormat="1" ht="14.25">
      <c r="B1322" s="241"/>
    </row>
    <row r="1323" spans="2:2" customFormat="1" ht="14.25">
      <c r="B1323" s="241"/>
    </row>
    <row r="1324" spans="2:2" customFormat="1" ht="14.25">
      <c r="B1324" s="241"/>
    </row>
    <row r="1325" spans="2:2" customFormat="1" ht="14.25">
      <c r="B1325" s="241"/>
    </row>
    <row r="1326" spans="2:2" customFormat="1" ht="14.25">
      <c r="B1326" s="241"/>
    </row>
    <row r="1327" spans="2:2" customFormat="1" ht="14.25">
      <c r="B1327" s="241"/>
    </row>
    <row r="1328" spans="2:2" customFormat="1" ht="14.25">
      <c r="B1328" s="241"/>
    </row>
    <row r="1329" spans="2:2" customFormat="1" ht="14.25">
      <c r="B1329" s="241"/>
    </row>
    <row r="1330" spans="2:2" customFormat="1" ht="14.25">
      <c r="B1330" s="241"/>
    </row>
    <row r="1331" spans="2:2" customFormat="1" ht="14.25">
      <c r="B1331" s="241"/>
    </row>
    <row r="1332" spans="2:2" customFormat="1" ht="14.25">
      <c r="B1332" s="241"/>
    </row>
    <row r="1333" spans="2:2" customFormat="1" ht="14.25">
      <c r="B1333" s="241"/>
    </row>
    <row r="1334" spans="2:2" customFormat="1" ht="14.25">
      <c r="B1334" s="241"/>
    </row>
    <row r="1335" spans="2:2" customFormat="1" ht="14.25">
      <c r="B1335" s="241"/>
    </row>
    <row r="1336" spans="2:2" customFormat="1" ht="14.25">
      <c r="B1336" s="241"/>
    </row>
    <row r="1337" spans="2:2" customFormat="1" ht="14.25">
      <c r="B1337" s="241"/>
    </row>
    <row r="1338" spans="2:2" customFormat="1" ht="14.25">
      <c r="B1338" s="241"/>
    </row>
    <row r="1339" spans="2:2" customFormat="1" ht="14.25">
      <c r="B1339" s="241"/>
    </row>
    <row r="1340" spans="2:2" customFormat="1" ht="14.25">
      <c r="B1340" s="241"/>
    </row>
    <row r="1341" spans="2:2" customFormat="1" ht="14.25">
      <c r="B1341" s="241"/>
    </row>
    <row r="1342" spans="2:2" customFormat="1" ht="14.25">
      <c r="B1342" s="241"/>
    </row>
    <row r="1343" spans="2:2" customFormat="1" ht="14.25">
      <c r="B1343" s="241"/>
    </row>
    <row r="1344" spans="2:2" customFormat="1" ht="14.25">
      <c r="B1344" s="241"/>
    </row>
    <row r="1345" spans="2:2" customFormat="1" ht="14.25">
      <c r="B1345" s="241"/>
    </row>
    <row r="1346" spans="2:2" customFormat="1" ht="14.25">
      <c r="B1346" s="241"/>
    </row>
    <row r="1347" spans="2:2" customFormat="1" ht="14.25">
      <c r="B1347" s="241"/>
    </row>
    <row r="1348" spans="2:2" customFormat="1" ht="14.25">
      <c r="B1348" s="241"/>
    </row>
    <row r="1349" spans="2:2" customFormat="1" ht="14.25">
      <c r="B1349" s="241"/>
    </row>
    <row r="1350" spans="2:2" customFormat="1" ht="14.25">
      <c r="B1350" s="241"/>
    </row>
    <row r="1351" spans="2:2" customFormat="1" ht="14.25">
      <c r="B1351" s="241"/>
    </row>
    <row r="1352" spans="2:2" customFormat="1" ht="14.25">
      <c r="B1352" s="241"/>
    </row>
    <row r="1353" spans="2:2" customFormat="1" ht="14.25">
      <c r="B1353" s="241"/>
    </row>
    <row r="1354" spans="2:2" customFormat="1" ht="14.25">
      <c r="B1354" s="241"/>
    </row>
    <row r="1355" spans="2:2" customFormat="1" ht="14.25">
      <c r="B1355" s="241"/>
    </row>
    <row r="1356" spans="2:2" customFormat="1" ht="14.25">
      <c r="B1356" s="241"/>
    </row>
    <row r="1357" spans="2:2" customFormat="1" ht="14.25">
      <c r="B1357" s="241"/>
    </row>
    <row r="1358" spans="2:2" customFormat="1" ht="14.25">
      <c r="B1358" s="241"/>
    </row>
    <row r="1359" spans="2:2" customFormat="1" ht="14.25">
      <c r="B1359" s="241"/>
    </row>
    <row r="1360" spans="2:2" customFormat="1" ht="14.25">
      <c r="B1360" s="241"/>
    </row>
    <row r="1361" spans="2:2" customFormat="1" ht="14.25">
      <c r="B1361" s="241"/>
    </row>
    <row r="1362" spans="2:2" customFormat="1" ht="14.25">
      <c r="B1362" s="241"/>
    </row>
    <row r="1363" spans="2:2" customFormat="1" ht="14.25">
      <c r="B1363" s="241"/>
    </row>
    <row r="1364" spans="2:2" customFormat="1" ht="14.25">
      <c r="B1364" s="241"/>
    </row>
    <row r="1365" spans="2:2" customFormat="1" ht="14.25">
      <c r="B1365" s="241"/>
    </row>
    <row r="1366" spans="2:2" customFormat="1" ht="14.25">
      <c r="B1366" s="241"/>
    </row>
    <row r="1367" spans="2:2" customFormat="1" ht="14.25">
      <c r="B1367" s="241"/>
    </row>
    <row r="1368" spans="2:2" customFormat="1" ht="14.25">
      <c r="B1368" s="241"/>
    </row>
    <row r="1369" spans="2:2" customFormat="1" ht="14.25">
      <c r="B1369" s="241"/>
    </row>
    <row r="1370" spans="2:2" customFormat="1" ht="14.25">
      <c r="B1370" s="241"/>
    </row>
    <row r="1371" spans="2:2" customFormat="1" ht="14.25">
      <c r="B1371" s="241"/>
    </row>
    <row r="1372" spans="2:2" customFormat="1" ht="14.25">
      <c r="B1372" s="241"/>
    </row>
    <row r="1373" spans="2:2" customFormat="1" ht="14.25">
      <c r="B1373" s="241"/>
    </row>
    <row r="1374" spans="2:2" customFormat="1" ht="14.25">
      <c r="B1374" s="241"/>
    </row>
    <row r="1375" spans="2:2" customFormat="1" ht="14.25">
      <c r="B1375" s="241"/>
    </row>
    <row r="1376" spans="2:2" customFormat="1" ht="14.25">
      <c r="B1376" s="241"/>
    </row>
    <row r="1377" spans="2:2" customFormat="1" ht="14.25">
      <c r="B1377" s="241"/>
    </row>
    <row r="1378" spans="2:2" customFormat="1" ht="14.25">
      <c r="B1378" s="241"/>
    </row>
    <row r="1379" spans="2:2" customFormat="1" ht="14.25">
      <c r="B1379" s="241"/>
    </row>
    <row r="1380" spans="2:2" customFormat="1" ht="14.25">
      <c r="B1380" s="241"/>
    </row>
    <row r="1381" spans="2:2" customFormat="1" ht="14.25">
      <c r="B1381" s="241"/>
    </row>
    <row r="1382" spans="2:2" customFormat="1" ht="14.25">
      <c r="B1382" s="241"/>
    </row>
    <row r="1383" spans="2:2" customFormat="1" ht="14.25">
      <c r="B1383" s="241"/>
    </row>
    <row r="1384" spans="2:2" customFormat="1" ht="14.25">
      <c r="B1384" s="241"/>
    </row>
    <row r="1385" spans="2:2" customFormat="1" ht="14.25">
      <c r="B1385" s="241"/>
    </row>
    <row r="1386" spans="2:2" customFormat="1" ht="14.25">
      <c r="B1386" s="241"/>
    </row>
    <row r="1387" spans="2:2" customFormat="1" ht="14.25">
      <c r="B1387" s="241"/>
    </row>
    <row r="1388" spans="2:2" customFormat="1" ht="14.25">
      <c r="B1388" s="241"/>
    </row>
    <row r="1389" spans="2:2" customFormat="1" ht="14.25">
      <c r="B1389" s="241"/>
    </row>
    <row r="1390" spans="2:2" customFormat="1" ht="14.25">
      <c r="B1390" s="241"/>
    </row>
    <row r="1391" spans="2:2" customFormat="1" ht="14.25">
      <c r="B1391" s="241"/>
    </row>
    <row r="1392" spans="2:2" customFormat="1" ht="14.25">
      <c r="B1392" s="241"/>
    </row>
    <row r="1393" spans="2:2" customFormat="1" ht="14.25">
      <c r="B1393" s="241"/>
    </row>
    <row r="1394" spans="2:2" customFormat="1" ht="14.25">
      <c r="B1394" s="241"/>
    </row>
    <row r="1395" spans="2:2" customFormat="1" ht="14.25">
      <c r="B1395" s="241"/>
    </row>
    <row r="1396" spans="2:2" customFormat="1" ht="14.25">
      <c r="B1396" s="241"/>
    </row>
    <row r="1397" spans="2:2" customFormat="1" ht="14.25">
      <c r="B1397" s="241"/>
    </row>
    <row r="1398" spans="2:2" customFormat="1" ht="14.25">
      <c r="B1398" s="241"/>
    </row>
    <row r="1399" spans="2:2" customFormat="1" ht="14.25">
      <c r="B1399" s="241"/>
    </row>
    <row r="1400" spans="2:2" customFormat="1" ht="14.25">
      <c r="B1400" s="241"/>
    </row>
    <row r="1401" spans="2:2" customFormat="1" ht="14.25">
      <c r="B1401" s="241"/>
    </row>
    <row r="1402" spans="2:2" customFormat="1" ht="14.25">
      <c r="B1402" s="241"/>
    </row>
    <row r="1403" spans="2:2" customFormat="1" ht="14.25">
      <c r="B1403" s="241"/>
    </row>
    <row r="1404" spans="2:2" customFormat="1" ht="14.25">
      <c r="B1404" s="241"/>
    </row>
    <row r="1405" spans="2:2" customFormat="1" ht="14.25">
      <c r="B1405" s="241"/>
    </row>
    <row r="1406" spans="2:2" customFormat="1" ht="14.25">
      <c r="B1406" s="241"/>
    </row>
    <row r="1407" spans="2:2" customFormat="1" ht="14.25">
      <c r="B1407" s="241"/>
    </row>
    <row r="1408" spans="2:2" customFormat="1" ht="14.25">
      <c r="B1408" s="241"/>
    </row>
    <row r="1409" spans="2:2" customFormat="1" ht="14.25">
      <c r="B1409" s="241"/>
    </row>
    <row r="1410" spans="2:2" customFormat="1" ht="14.25">
      <c r="B1410" s="241"/>
    </row>
    <row r="1411" spans="2:2" customFormat="1" ht="14.25">
      <c r="B1411" s="241"/>
    </row>
    <row r="1412" spans="2:2" customFormat="1" ht="14.25">
      <c r="B1412" s="241"/>
    </row>
    <row r="1413" spans="2:2" customFormat="1" ht="14.25">
      <c r="B1413" s="241"/>
    </row>
    <row r="1414" spans="2:2" customFormat="1" ht="14.25">
      <c r="B1414" s="241"/>
    </row>
    <row r="1415" spans="2:2" customFormat="1" ht="14.25">
      <c r="B1415" s="241"/>
    </row>
    <row r="1416" spans="2:2" customFormat="1" ht="14.25">
      <c r="B1416" s="241"/>
    </row>
    <row r="1417" spans="2:2" customFormat="1" ht="14.25">
      <c r="B1417" s="241"/>
    </row>
    <row r="1418" spans="2:2" customFormat="1" ht="14.25">
      <c r="B1418" s="241"/>
    </row>
    <row r="1419" spans="2:2" customFormat="1" ht="14.25">
      <c r="B1419" s="241"/>
    </row>
    <row r="1420" spans="2:2" customFormat="1" ht="14.25">
      <c r="B1420" s="241"/>
    </row>
    <row r="1421" spans="2:2" customFormat="1" ht="14.25">
      <c r="B1421" s="241"/>
    </row>
    <row r="1422" spans="2:2" customFormat="1" ht="14.25">
      <c r="B1422" s="241"/>
    </row>
    <row r="1423" spans="2:2" customFormat="1" ht="14.25">
      <c r="B1423" s="241"/>
    </row>
    <row r="1424" spans="2:2" customFormat="1" ht="14.25">
      <c r="B1424" s="241"/>
    </row>
    <row r="1425" spans="2:2" customFormat="1" ht="14.25">
      <c r="B1425" s="241"/>
    </row>
    <row r="1426" spans="2:2" customFormat="1" ht="14.25">
      <c r="B1426" s="241"/>
    </row>
    <row r="1427" spans="2:2" customFormat="1" ht="14.25">
      <c r="B1427" s="241"/>
    </row>
    <row r="1428" spans="2:2" customFormat="1" ht="14.25">
      <c r="B1428" s="241"/>
    </row>
    <row r="1429" spans="2:2" customFormat="1" ht="14.25">
      <c r="B1429" s="241"/>
    </row>
    <row r="1430" spans="2:2" customFormat="1" ht="14.25">
      <c r="B1430" s="241"/>
    </row>
    <row r="1431" spans="2:2" customFormat="1" ht="14.25">
      <c r="B1431" s="241"/>
    </row>
    <row r="1432" spans="2:2" customFormat="1" ht="14.25">
      <c r="B1432" s="241"/>
    </row>
    <row r="1433" spans="2:2" customFormat="1" ht="14.25">
      <c r="B1433" s="241"/>
    </row>
    <row r="1434" spans="2:2" customFormat="1" ht="14.25">
      <c r="B1434" s="241"/>
    </row>
    <row r="1435" spans="2:2" customFormat="1" ht="14.25">
      <c r="B1435" s="241"/>
    </row>
    <row r="1436" spans="2:2" customFormat="1" ht="14.25">
      <c r="B1436" s="241"/>
    </row>
    <row r="1437" spans="2:2" customFormat="1" ht="14.25">
      <c r="B1437" s="241"/>
    </row>
    <row r="1438" spans="2:2" customFormat="1" ht="14.25">
      <c r="B1438" s="241"/>
    </row>
    <row r="1439" spans="2:2" customFormat="1" ht="14.25">
      <c r="B1439" s="241"/>
    </row>
    <row r="1440" spans="2:2" customFormat="1" ht="14.25">
      <c r="B1440" s="241"/>
    </row>
    <row r="1441" spans="2:2" customFormat="1" ht="14.25">
      <c r="B1441" s="241"/>
    </row>
    <row r="1442" spans="2:2" customFormat="1" ht="14.25">
      <c r="B1442" s="241"/>
    </row>
    <row r="1443" spans="2:2" customFormat="1" ht="14.25">
      <c r="B1443" s="241"/>
    </row>
    <row r="1444" spans="2:2" customFormat="1" ht="14.25">
      <c r="B1444" s="241"/>
    </row>
    <row r="1445" spans="2:2" customFormat="1" ht="14.25">
      <c r="B1445" s="241"/>
    </row>
    <row r="1446" spans="2:2" customFormat="1" ht="14.25">
      <c r="B1446" s="241"/>
    </row>
    <row r="1447" spans="2:2" customFormat="1" ht="14.25">
      <c r="B1447" s="241"/>
    </row>
    <row r="1448" spans="2:2" customFormat="1" ht="14.25">
      <c r="B1448" s="241"/>
    </row>
    <row r="1449" spans="2:2" customFormat="1" ht="14.25">
      <c r="B1449" s="241"/>
    </row>
    <row r="1450" spans="2:2" customFormat="1" ht="14.25">
      <c r="B1450" s="241"/>
    </row>
    <row r="1451" spans="2:2" customFormat="1" ht="14.25">
      <c r="B1451" s="241"/>
    </row>
    <row r="1452" spans="2:2" customFormat="1" ht="14.25">
      <c r="B1452" s="241"/>
    </row>
    <row r="1453" spans="2:2" customFormat="1" ht="14.25">
      <c r="B1453" s="241"/>
    </row>
    <row r="1454" spans="2:2" customFormat="1" ht="14.25">
      <c r="B1454" s="241"/>
    </row>
    <row r="1455" spans="2:2" customFormat="1" ht="14.25">
      <c r="B1455" s="241"/>
    </row>
    <row r="1456" spans="2:2" customFormat="1" ht="14.25">
      <c r="B1456" s="241"/>
    </row>
    <row r="1457" spans="2:2" customFormat="1" ht="14.25">
      <c r="B1457" s="241"/>
    </row>
    <row r="1458" spans="2:2" customFormat="1" ht="14.25">
      <c r="B1458" s="241"/>
    </row>
    <row r="1459" spans="2:2" customFormat="1" ht="14.25">
      <c r="B1459" s="241"/>
    </row>
    <row r="1460" spans="2:2" customFormat="1" ht="14.25">
      <c r="B1460" s="241"/>
    </row>
    <row r="1461" spans="2:2" customFormat="1" ht="14.25">
      <c r="B1461" s="241"/>
    </row>
    <row r="1462" spans="2:2" customFormat="1" ht="14.25">
      <c r="B1462" s="241"/>
    </row>
    <row r="1463" spans="2:2" customFormat="1" ht="14.25">
      <c r="B1463" s="241"/>
    </row>
    <row r="1464" spans="2:2" customFormat="1" ht="14.25">
      <c r="B1464" s="241"/>
    </row>
    <row r="1465" spans="2:2" customFormat="1" ht="14.25">
      <c r="B1465" s="241"/>
    </row>
    <row r="1466" spans="2:2" customFormat="1" ht="14.25">
      <c r="B1466" s="241"/>
    </row>
    <row r="1467" spans="2:2" customFormat="1" ht="14.25">
      <c r="B1467" s="241"/>
    </row>
    <row r="1468" spans="2:2" customFormat="1" ht="14.25">
      <c r="B1468" s="241"/>
    </row>
    <row r="1469" spans="2:2" customFormat="1" ht="14.25">
      <c r="B1469" s="241"/>
    </row>
    <row r="1470" spans="2:2" customFormat="1" ht="14.25">
      <c r="B1470" s="241"/>
    </row>
    <row r="1471" spans="2:2" customFormat="1" ht="14.25">
      <c r="B1471" s="241"/>
    </row>
    <row r="1472" spans="2:2" customFormat="1" ht="14.25">
      <c r="B1472" s="241"/>
    </row>
    <row r="1473" spans="2:2" customFormat="1" ht="14.25">
      <c r="B1473" s="241"/>
    </row>
    <row r="1474" spans="2:2" customFormat="1" ht="14.25">
      <c r="B1474" s="241"/>
    </row>
    <row r="1475" spans="2:2" customFormat="1" ht="14.25">
      <c r="B1475" s="241"/>
    </row>
    <row r="1476" spans="2:2" customFormat="1" ht="14.25">
      <c r="B1476" s="241"/>
    </row>
    <row r="1477" spans="2:2" customFormat="1" ht="14.25">
      <c r="B1477" s="241"/>
    </row>
    <row r="1478" spans="2:2" customFormat="1" ht="14.25">
      <c r="B1478" s="241"/>
    </row>
    <row r="1479" spans="2:2" customFormat="1" ht="14.25">
      <c r="B1479" s="241"/>
    </row>
    <row r="1480" spans="2:2" customFormat="1" ht="14.25">
      <c r="B1480" s="241"/>
    </row>
    <row r="1481" spans="2:2" customFormat="1" ht="14.25">
      <c r="B1481" s="241"/>
    </row>
    <row r="1482" spans="2:2" customFormat="1" ht="14.25">
      <c r="B1482" s="241"/>
    </row>
    <row r="1483" spans="2:2" customFormat="1" ht="14.25">
      <c r="B1483" s="241"/>
    </row>
    <row r="1484" spans="2:2" customFormat="1" ht="14.25">
      <c r="B1484" s="241"/>
    </row>
    <row r="1485" spans="2:2" customFormat="1" ht="14.25">
      <c r="B1485" s="241"/>
    </row>
    <row r="1486" spans="2:2" customFormat="1" ht="14.25">
      <c r="B1486" s="241"/>
    </row>
    <row r="1487" spans="2:2" customFormat="1" ht="14.25">
      <c r="B1487" s="241"/>
    </row>
    <row r="1488" spans="2:2" customFormat="1" ht="14.25">
      <c r="B1488" s="241"/>
    </row>
    <row r="1489" spans="2:2" customFormat="1" ht="14.25">
      <c r="B1489" s="241"/>
    </row>
    <row r="1490" spans="2:2" customFormat="1" ht="14.25">
      <c r="B1490" s="241"/>
    </row>
    <row r="1491" spans="2:2" customFormat="1" ht="14.25">
      <c r="B1491" s="241"/>
    </row>
    <row r="1492" spans="2:2" customFormat="1" ht="14.25">
      <c r="B1492" s="241"/>
    </row>
    <row r="1493" spans="2:2" customFormat="1" ht="14.25">
      <c r="B1493" s="241"/>
    </row>
    <row r="1494" spans="2:2" customFormat="1" ht="14.25">
      <c r="B1494" s="241"/>
    </row>
    <row r="1495" spans="2:2" customFormat="1" ht="14.25">
      <c r="B1495" s="241"/>
    </row>
    <row r="1496" spans="2:2" customFormat="1" ht="14.25">
      <c r="B1496" s="241"/>
    </row>
    <row r="1497" spans="2:2" customFormat="1" ht="14.25">
      <c r="B1497" s="241"/>
    </row>
    <row r="1498" spans="2:2" customFormat="1" ht="14.25">
      <c r="B1498" s="241"/>
    </row>
    <row r="1499" spans="2:2" customFormat="1" ht="14.25">
      <c r="B1499" s="241"/>
    </row>
    <row r="1500" spans="2:2" customFormat="1" ht="14.25">
      <c r="B1500" s="241"/>
    </row>
    <row r="1501" spans="2:2" customFormat="1" ht="14.25">
      <c r="B1501" s="241"/>
    </row>
    <row r="1502" spans="2:2" customFormat="1" ht="14.25">
      <c r="B1502" s="241"/>
    </row>
    <row r="1503" spans="2:2" customFormat="1" ht="14.25">
      <c r="B1503" s="241"/>
    </row>
    <row r="1504" spans="2:2" customFormat="1" ht="14.25">
      <c r="B1504" s="241"/>
    </row>
    <row r="1505" spans="2:2" customFormat="1" ht="14.25">
      <c r="B1505" s="241"/>
    </row>
    <row r="1506" spans="2:2" customFormat="1" ht="14.25">
      <c r="B1506" s="241"/>
    </row>
    <row r="1507" spans="2:2" customFormat="1" ht="14.25">
      <c r="B1507" s="241"/>
    </row>
    <row r="1508" spans="2:2" customFormat="1" ht="14.25">
      <c r="B1508" s="241"/>
    </row>
    <row r="1509" spans="2:2" customFormat="1" ht="14.25">
      <c r="B1509" s="241"/>
    </row>
    <row r="1510" spans="2:2" customFormat="1" ht="14.25">
      <c r="B1510" s="241"/>
    </row>
    <row r="1511" spans="2:2" customFormat="1" ht="14.25">
      <c r="B1511" s="241"/>
    </row>
    <row r="1512" spans="2:2" customFormat="1" ht="14.25">
      <c r="B1512" s="241"/>
    </row>
    <row r="1513" spans="2:2" customFormat="1" ht="14.25">
      <c r="B1513" s="241"/>
    </row>
    <row r="1514" spans="2:2" customFormat="1" ht="14.25">
      <c r="B1514" s="241"/>
    </row>
    <row r="1515" spans="2:2" customFormat="1" ht="14.25">
      <c r="B1515" s="241"/>
    </row>
    <row r="1516" spans="2:2" customFormat="1" ht="14.25">
      <c r="B1516" s="241"/>
    </row>
    <row r="1517" spans="2:2" customFormat="1" ht="14.25">
      <c r="B1517" s="241"/>
    </row>
    <row r="1518" spans="2:2" customFormat="1" ht="14.25">
      <c r="B1518" s="241"/>
    </row>
    <row r="1519" spans="2:2" customFormat="1" ht="14.25">
      <c r="B1519" s="241"/>
    </row>
    <row r="1520" spans="2:2" customFormat="1" ht="14.25">
      <c r="B1520" s="241"/>
    </row>
    <row r="1521" spans="2:2" customFormat="1" ht="14.25">
      <c r="B1521" s="241"/>
    </row>
    <row r="1522" spans="2:2" customFormat="1" ht="14.25">
      <c r="B1522" s="241"/>
    </row>
    <row r="1523" spans="2:2" customFormat="1" ht="14.25">
      <c r="B1523" s="241"/>
    </row>
    <row r="1524" spans="2:2" customFormat="1" ht="14.25">
      <c r="B1524" s="241"/>
    </row>
    <row r="1525" spans="2:2" customFormat="1" ht="14.25">
      <c r="B1525" s="241"/>
    </row>
    <row r="1526" spans="2:2" customFormat="1" ht="14.25">
      <c r="B1526" s="241"/>
    </row>
    <row r="1527" spans="2:2" customFormat="1" ht="14.25">
      <c r="B1527" s="241"/>
    </row>
    <row r="1528" spans="2:2" customFormat="1" ht="14.25">
      <c r="B1528" s="241"/>
    </row>
    <row r="1529" spans="2:2" customFormat="1" ht="14.25">
      <c r="B1529" s="241"/>
    </row>
    <row r="1530" spans="2:2" customFormat="1" ht="14.25">
      <c r="B1530" s="241"/>
    </row>
    <row r="1531" spans="2:2" customFormat="1" ht="14.25">
      <c r="B1531" s="241"/>
    </row>
    <row r="1532" spans="2:2" customFormat="1" ht="14.25">
      <c r="B1532" s="241"/>
    </row>
    <row r="1533" spans="2:2" customFormat="1" ht="14.25">
      <c r="B1533" s="241"/>
    </row>
    <row r="1534" spans="2:2" customFormat="1" ht="14.25">
      <c r="B1534" s="241"/>
    </row>
    <row r="1535" spans="2:2" customFormat="1" ht="14.25">
      <c r="B1535" s="241"/>
    </row>
    <row r="1536" spans="2:2" customFormat="1" ht="14.25">
      <c r="B1536" s="241"/>
    </row>
    <row r="1537" spans="2:2" customFormat="1" ht="14.25">
      <c r="B1537" s="241"/>
    </row>
    <row r="1538" spans="2:2" customFormat="1" ht="14.25">
      <c r="B1538" s="241"/>
    </row>
    <row r="1539" spans="2:2" customFormat="1" ht="14.25">
      <c r="B1539" s="241"/>
    </row>
    <row r="1540" spans="2:2" customFormat="1" ht="14.25">
      <c r="B1540" s="241"/>
    </row>
    <row r="1541" spans="2:2" customFormat="1" ht="14.25">
      <c r="B1541" s="241"/>
    </row>
    <row r="1542" spans="2:2" customFormat="1" ht="14.25">
      <c r="B1542" s="241"/>
    </row>
    <row r="1543" spans="2:2" customFormat="1" ht="14.25">
      <c r="B1543" s="241"/>
    </row>
    <row r="1544" spans="2:2" customFormat="1" ht="14.25">
      <c r="B1544" s="241"/>
    </row>
    <row r="1545" spans="2:2" customFormat="1" ht="14.25">
      <c r="B1545" s="241"/>
    </row>
    <row r="1546" spans="2:2" customFormat="1" ht="14.25">
      <c r="B1546" s="241"/>
    </row>
    <row r="1547" spans="2:2" customFormat="1" ht="14.25">
      <c r="B1547" s="241"/>
    </row>
    <row r="1548" spans="2:2" customFormat="1" ht="14.25">
      <c r="B1548" s="241"/>
    </row>
    <row r="1549" spans="2:2" customFormat="1" ht="14.25">
      <c r="B1549" s="241"/>
    </row>
    <row r="1550" spans="2:2" customFormat="1" ht="14.25">
      <c r="B1550" s="241"/>
    </row>
    <row r="1551" spans="2:2" customFormat="1" ht="14.25">
      <c r="B1551" s="241"/>
    </row>
    <row r="1552" spans="2:2" customFormat="1" ht="14.25">
      <c r="B1552" s="241"/>
    </row>
    <row r="1553" spans="2:2" customFormat="1" ht="14.25">
      <c r="B1553" s="241"/>
    </row>
    <row r="1554" spans="2:2" customFormat="1" ht="14.25">
      <c r="B1554" s="241"/>
    </row>
    <row r="1555" spans="2:2" customFormat="1" ht="14.25">
      <c r="B1555" s="241"/>
    </row>
    <row r="1556" spans="2:2" customFormat="1" ht="14.25">
      <c r="B1556" s="241"/>
    </row>
    <row r="1557" spans="2:2" customFormat="1" ht="14.25">
      <c r="B1557" s="241"/>
    </row>
    <row r="1558" spans="2:2" customFormat="1" ht="14.25">
      <c r="B1558" s="241"/>
    </row>
    <row r="1559" spans="2:2" customFormat="1" ht="14.25">
      <c r="B1559" s="241"/>
    </row>
    <row r="1560" spans="2:2" customFormat="1" ht="14.25">
      <c r="B1560" s="241"/>
    </row>
    <row r="1561" spans="2:2" customFormat="1" ht="14.25">
      <c r="B1561" s="241"/>
    </row>
    <row r="1562" spans="2:2" customFormat="1" ht="14.25">
      <c r="B1562" s="241"/>
    </row>
    <row r="1563" spans="2:2" customFormat="1" ht="14.25">
      <c r="B1563" s="241"/>
    </row>
    <row r="1564" spans="2:2" customFormat="1" ht="14.25">
      <c r="B1564" s="241"/>
    </row>
    <row r="1565" spans="2:2" customFormat="1" ht="14.25">
      <c r="B1565" s="241"/>
    </row>
    <row r="1566" spans="2:2" customFormat="1" ht="14.25">
      <c r="B1566" s="241"/>
    </row>
    <row r="1567" spans="2:2" customFormat="1" ht="14.25">
      <c r="B1567" s="241"/>
    </row>
    <row r="1568" spans="2:2" customFormat="1" ht="14.25">
      <c r="B1568" s="241"/>
    </row>
    <row r="1569" spans="2:2" customFormat="1" ht="14.25">
      <c r="B1569" s="241"/>
    </row>
    <row r="1570" spans="2:2" customFormat="1" ht="14.25">
      <c r="B1570" s="241"/>
    </row>
    <row r="1571" spans="2:2" customFormat="1" ht="14.25">
      <c r="B1571" s="241"/>
    </row>
    <row r="1572" spans="2:2" customFormat="1" ht="14.25">
      <c r="B1572" s="241"/>
    </row>
    <row r="1573" spans="2:2" customFormat="1" ht="14.25">
      <c r="B1573" s="241"/>
    </row>
    <row r="1574" spans="2:2" customFormat="1" ht="14.25">
      <c r="B1574" s="241"/>
    </row>
    <row r="1575" spans="2:2" customFormat="1" ht="14.25">
      <c r="B1575" s="241"/>
    </row>
    <row r="1576" spans="2:2" customFormat="1" ht="14.25">
      <c r="B1576" s="241"/>
    </row>
    <row r="1577" spans="2:2" customFormat="1" ht="14.25">
      <c r="B1577" s="241"/>
    </row>
    <row r="1578" spans="2:2" customFormat="1" ht="14.25">
      <c r="B1578" s="241"/>
    </row>
    <row r="1579" spans="2:2" customFormat="1" ht="14.25">
      <c r="B1579" s="241"/>
    </row>
    <row r="1580" spans="2:2" customFormat="1" ht="14.25">
      <c r="B1580" s="241"/>
    </row>
    <row r="1581" spans="2:2" customFormat="1" ht="14.25">
      <c r="B1581" s="241"/>
    </row>
    <row r="1582" spans="2:2" customFormat="1" ht="14.25">
      <c r="B1582" s="241"/>
    </row>
    <row r="1583" spans="2:2" customFormat="1" ht="14.25">
      <c r="B1583" s="241"/>
    </row>
    <row r="1584" spans="2:2" customFormat="1" ht="14.25">
      <c r="B1584" s="241"/>
    </row>
    <row r="1585" spans="2:2" customFormat="1" ht="14.25">
      <c r="B1585" s="241"/>
    </row>
    <row r="1586" spans="2:2" customFormat="1" ht="14.25">
      <c r="B1586" s="241"/>
    </row>
    <row r="1587" spans="2:2" customFormat="1" ht="14.25">
      <c r="B1587" s="241"/>
    </row>
    <row r="1588" spans="2:2" customFormat="1" ht="14.25">
      <c r="B1588" s="241"/>
    </row>
    <row r="1589" spans="2:2" customFormat="1" ht="14.25">
      <c r="B1589" s="241"/>
    </row>
    <row r="1590" spans="2:2" customFormat="1" ht="14.25">
      <c r="B1590" s="241"/>
    </row>
    <row r="1591" spans="2:2" customFormat="1" ht="14.25">
      <c r="B1591" s="241"/>
    </row>
    <row r="1592" spans="2:2" customFormat="1" ht="14.25">
      <c r="B1592" s="241"/>
    </row>
    <row r="1593" spans="2:2" customFormat="1" ht="14.25">
      <c r="B1593" s="241"/>
    </row>
    <row r="1594" spans="2:2" customFormat="1" ht="14.25">
      <c r="B1594" s="241"/>
    </row>
    <row r="1595" spans="2:2" customFormat="1" ht="14.25">
      <c r="B1595" s="241"/>
    </row>
    <row r="1596" spans="2:2" customFormat="1" ht="14.25">
      <c r="B1596" s="241"/>
    </row>
    <row r="1597" spans="2:2" customFormat="1" ht="14.25">
      <c r="B1597" s="241"/>
    </row>
    <row r="1598" spans="2:2" customFormat="1" ht="14.25">
      <c r="B1598" s="241"/>
    </row>
    <row r="1599" spans="2:2" customFormat="1" ht="14.25">
      <c r="B1599" s="241"/>
    </row>
    <row r="1600" spans="2:2" customFormat="1" ht="14.25">
      <c r="B1600" s="241"/>
    </row>
    <row r="1601" spans="2:2" customFormat="1" ht="14.25">
      <c r="B1601" s="241"/>
    </row>
    <row r="1602" spans="2:2" customFormat="1" ht="14.25">
      <c r="B1602" s="241"/>
    </row>
    <row r="1603" spans="2:2" customFormat="1" ht="14.25">
      <c r="B1603" s="241"/>
    </row>
    <row r="1604" spans="2:2" customFormat="1" ht="14.25">
      <c r="B1604" s="241"/>
    </row>
    <row r="1605" spans="2:2" customFormat="1" ht="14.25">
      <c r="B1605" s="241"/>
    </row>
    <row r="1606" spans="2:2" customFormat="1" ht="14.25">
      <c r="B1606" s="241"/>
    </row>
    <row r="1607" spans="2:2" customFormat="1" ht="14.25">
      <c r="B1607" s="241"/>
    </row>
    <row r="1608" spans="2:2" customFormat="1" ht="14.25">
      <c r="B1608" s="241"/>
    </row>
    <row r="1609" spans="2:2" customFormat="1" ht="14.25">
      <c r="B1609" s="241"/>
    </row>
    <row r="1610" spans="2:2" customFormat="1" ht="14.25">
      <c r="B1610" s="241"/>
    </row>
    <row r="1611" spans="2:2" customFormat="1" ht="14.25">
      <c r="B1611" s="241"/>
    </row>
    <row r="1612" spans="2:2" customFormat="1" ht="14.25">
      <c r="B1612" s="241"/>
    </row>
    <row r="1613" spans="2:2" customFormat="1" ht="14.25">
      <c r="B1613" s="241"/>
    </row>
    <row r="1614" spans="2:2" customFormat="1" ht="14.25">
      <c r="B1614" s="241"/>
    </row>
    <row r="1615" spans="2:2" customFormat="1" ht="14.25">
      <c r="B1615" s="241"/>
    </row>
    <row r="1616" spans="2:2" customFormat="1" ht="14.25">
      <c r="B1616" s="241"/>
    </row>
    <row r="1617" spans="2:2" customFormat="1" ht="14.25">
      <c r="B1617" s="241"/>
    </row>
    <row r="1618" spans="2:2" customFormat="1" ht="14.25">
      <c r="B1618" s="241"/>
    </row>
    <row r="1619" spans="2:2" customFormat="1" ht="14.25">
      <c r="B1619" s="241"/>
    </row>
    <row r="1620" spans="2:2" customFormat="1" ht="14.25">
      <c r="B1620" s="241"/>
    </row>
    <row r="1621" spans="2:2" customFormat="1" ht="14.25">
      <c r="B1621" s="241"/>
    </row>
    <row r="1622" spans="2:2" customFormat="1" ht="14.25">
      <c r="B1622" s="241"/>
    </row>
    <row r="1623" spans="2:2" customFormat="1" ht="14.25">
      <c r="B1623" s="241"/>
    </row>
    <row r="1624" spans="2:2" customFormat="1" ht="14.25">
      <c r="B1624" s="241"/>
    </row>
    <row r="1625" spans="2:2" customFormat="1" ht="14.25">
      <c r="B1625" s="241"/>
    </row>
    <row r="1626" spans="2:2" customFormat="1" ht="14.25">
      <c r="B1626" s="241"/>
    </row>
    <row r="1627" spans="2:2" customFormat="1" ht="14.25">
      <c r="B1627" s="241"/>
    </row>
    <row r="1628" spans="2:2" customFormat="1" ht="14.25">
      <c r="B1628" s="241"/>
    </row>
    <row r="1629" spans="2:2" customFormat="1" ht="14.25">
      <c r="B1629" s="241"/>
    </row>
    <row r="1630" spans="2:2" customFormat="1" ht="14.25">
      <c r="B1630" s="241"/>
    </row>
    <row r="1631" spans="2:2" customFormat="1" ht="14.25">
      <c r="B1631" s="241"/>
    </row>
    <row r="1632" spans="2:2" customFormat="1" ht="14.25">
      <c r="B1632" s="241"/>
    </row>
    <row r="1633" spans="2:2" customFormat="1" ht="14.25">
      <c r="B1633" s="241"/>
    </row>
    <row r="1634" spans="2:2" customFormat="1" ht="14.25">
      <c r="B1634" s="241"/>
    </row>
    <row r="1635" spans="2:2" customFormat="1" ht="14.25">
      <c r="B1635" s="241"/>
    </row>
    <row r="1636" spans="2:2" customFormat="1" ht="14.25">
      <c r="B1636" s="241"/>
    </row>
    <row r="1637" spans="2:2" customFormat="1" ht="14.25">
      <c r="B1637" s="241"/>
    </row>
    <row r="1638" spans="2:2" customFormat="1" ht="14.25">
      <c r="B1638" s="241"/>
    </row>
    <row r="1639" spans="2:2" customFormat="1" ht="14.25">
      <c r="B1639" s="241"/>
    </row>
    <row r="1640" spans="2:2" customFormat="1" ht="14.25">
      <c r="B1640" s="241"/>
    </row>
    <row r="1641" spans="2:2" customFormat="1" ht="14.25">
      <c r="B1641" s="241"/>
    </row>
    <row r="1642" spans="2:2" customFormat="1" ht="14.25">
      <c r="B1642" s="241"/>
    </row>
    <row r="1643" spans="2:2" customFormat="1" ht="14.25">
      <c r="B1643" s="241"/>
    </row>
    <row r="1644" spans="2:2" customFormat="1" ht="14.25">
      <c r="B1644" s="241"/>
    </row>
    <row r="1645" spans="2:2" customFormat="1" ht="14.25">
      <c r="B1645" s="241"/>
    </row>
    <row r="1646" spans="2:2" customFormat="1" ht="14.25">
      <c r="B1646" s="241"/>
    </row>
    <row r="1647" spans="2:2" customFormat="1" ht="14.25">
      <c r="B1647" s="241"/>
    </row>
    <row r="1648" spans="2:2" customFormat="1" ht="14.25">
      <c r="B1648" s="241"/>
    </row>
    <row r="1649" spans="2:2" customFormat="1" ht="14.25">
      <c r="B1649" s="241"/>
    </row>
    <row r="1650" spans="2:2" customFormat="1" ht="14.25">
      <c r="B1650" s="241"/>
    </row>
    <row r="1651" spans="2:2" customFormat="1" ht="14.25">
      <c r="B1651" s="241"/>
    </row>
    <row r="1652" spans="2:2" customFormat="1" ht="14.25">
      <c r="B1652" s="241"/>
    </row>
    <row r="1653" spans="2:2" customFormat="1" ht="14.25">
      <c r="B1653" s="241"/>
    </row>
    <row r="1654" spans="2:2" customFormat="1" ht="14.25">
      <c r="B1654" s="241"/>
    </row>
    <row r="1655" spans="2:2" customFormat="1" ht="14.25">
      <c r="B1655" s="241"/>
    </row>
    <row r="1656" spans="2:2" customFormat="1" ht="14.25">
      <c r="B1656" s="241"/>
    </row>
    <row r="1657" spans="2:2" customFormat="1" ht="14.25">
      <c r="B1657" s="241"/>
    </row>
    <row r="1658" spans="2:2" customFormat="1" ht="14.25">
      <c r="B1658" s="241"/>
    </row>
    <row r="1659" spans="2:2" customFormat="1" ht="14.25">
      <c r="B1659" s="241"/>
    </row>
    <row r="1660" spans="2:2" customFormat="1" ht="14.25">
      <c r="B1660" s="241"/>
    </row>
    <row r="1661" spans="2:2" customFormat="1" ht="14.25">
      <c r="B1661" s="241"/>
    </row>
    <row r="1662" spans="2:2" customFormat="1" ht="14.25">
      <c r="B1662" s="241"/>
    </row>
    <row r="1663" spans="2:2" customFormat="1" ht="14.25">
      <c r="B1663" s="241"/>
    </row>
    <row r="1664" spans="2:2" customFormat="1" ht="14.25">
      <c r="B1664" s="241"/>
    </row>
    <row r="1665" spans="2:2" customFormat="1" ht="14.25">
      <c r="B1665" s="241"/>
    </row>
    <row r="1666" spans="2:2" customFormat="1" ht="14.25">
      <c r="B1666" s="241"/>
    </row>
    <row r="1667" spans="2:2" customFormat="1" ht="14.25">
      <c r="B1667" s="241"/>
    </row>
    <row r="1668" spans="2:2" customFormat="1" ht="14.25">
      <c r="B1668" s="241"/>
    </row>
    <row r="1669" spans="2:2" customFormat="1" ht="14.25">
      <c r="B1669" s="241"/>
    </row>
    <row r="1670" spans="2:2" customFormat="1" ht="14.25">
      <c r="B1670" s="241"/>
    </row>
    <row r="1671" spans="2:2" customFormat="1" ht="14.25">
      <c r="B1671" s="241"/>
    </row>
    <row r="1672" spans="2:2" customFormat="1" ht="14.25">
      <c r="B1672" s="241"/>
    </row>
    <row r="1673" spans="2:2" customFormat="1" ht="14.25">
      <c r="B1673" s="241"/>
    </row>
    <row r="1674" spans="2:2" customFormat="1" ht="14.25">
      <c r="B1674" s="241"/>
    </row>
    <row r="1675" spans="2:2" customFormat="1" ht="14.25">
      <c r="B1675" s="241"/>
    </row>
    <row r="1676" spans="2:2" customFormat="1" ht="14.25">
      <c r="B1676" s="241"/>
    </row>
    <row r="1677" spans="2:2" customFormat="1" ht="14.25">
      <c r="B1677" s="241"/>
    </row>
    <row r="1678" spans="2:2" customFormat="1" ht="14.25">
      <c r="B1678" s="241"/>
    </row>
    <row r="1679" spans="2:2" customFormat="1" ht="14.25">
      <c r="B1679" s="241"/>
    </row>
    <row r="1680" spans="2:2" customFormat="1" ht="14.25">
      <c r="B1680" s="241"/>
    </row>
    <row r="1681" spans="2:2" customFormat="1" ht="14.25">
      <c r="B1681" s="241"/>
    </row>
    <row r="1682" spans="2:2" customFormat="1" ht="14.25">
      <c r="B1682" s="241"/>
    </row>
    <row r="1683" spans="2:2" customFormat="1" ht="14.25">
      <c r="B1683" s="241"/>
    </row>
    <row r="1684" spans="2:2" customFormat="1" ht="14.25">
      <c r="B1684" s="241"/>
    </row>
    <row r="1685" spans="2:2" customFormat="1" ht="14.25">
      <c r="B1685" s="241"/>
    </row>
    <row r="1686" spans="2:2" customFormat="1" ht="14.25">
      <c r="B1686" s="241"/>
    </row>
    <row r="1687" spans="2:2" customFormat="1" ht="14.25">
      <c r="B1687" s="241"/>
    </row>
    <row r="1688" spans="2:2" customFormat="1" ht="14.25">
      <c r="B1688" s="241"/>
    </row>
    <row r="1689" spans="2:2" customFormat="1" ht="14.25">
      <c r="B1689" s="241"/>
    </row>
    <row r="1690" spans="2:2" customFormat="1" ht="14.25">
      <c r="B1690" s="241"/>
    </row>
    <row r="1691" spans="2:2" customFormat="1" ht="14.25">
      <c r="B1691" s="241"/>
    </row>
    <row r="1692" spans="2:2" customFormat="1" ht="14.25">
      <c r="B1692" s="241"/>
    </row>
    <row r="1693" spans="2:2" customFormat="1" ht="14.25">
      <c r="B1693" s="241"/>
    </row>
    <row r="1694" spans="2:2" customFormat="1" ht="14.25">
      <c r="B1694" s="241"/>
    </row>
    <row r="1695" spans="2:2" customFormat="1" ht="14.25">
      <c r="B1695" s="241"/>
    </row>
    <row r="1696" spans="2:2" customFormat="1" ht="14.25">
      <c r="B1696" s="241"/>
    </row>
    <row r="1697" spans="2:2" customFormat="1" ht="14.25">
      <c r="B1697" s="241"/>
    </row>
    <row r="1698" spans="2:2" customFormat="1" ht="14.25">
      <c r="B1698" s="241"/>
    </row>
    <row r="1699" spans="2:2" customFormat="1" ht="14.25">
      <c r="B1699" s="241"/>
    </row>
    <row r="1700" spans="2:2" customFormat="1" ht="14.25">
      <c r="B1700" s="241"/>
    </row>
    <row r="1701" spans="2:2" customFormat="1" ht="14.25">
      <c r="B1701" s="241"/>
    </row>
    <row r="1702" spans="2:2" customFormat="1" ht="14.25">
      <c r="B1702" s="241"/>
    </row>
    <row r="1703" spans="2:2" customFormat="1" ht="14.25">
      <c r="B1703" s="241"/>
    </row>
    <row r="1704" spans="2:2" customFormat="1" ht="14.25">
      <c r="B1704" s="241"/>
    </row>
    <row r="1705" spans="2:2" customFormat="1" ht="14.25">
      <c r="B1705" s="241"/>
    </row>
    <row r="1706" spans="2:2" customFormat="1" ht="14.25">
      <c r="B1706" s="241"/>
    </row>
    <row r="1707" spans="2:2" customFormat="1" ht="14.25">
      <c r="B1707" s="241"/>
    </row>
    <row r="1708" spans="2:2" customFormat="1" ht="14.25">
      <c r="B1708" s="241"/>
    </row>
    <row r="1709" spans="2:2" customFormat="1" ht="14.25">
      <c r="B1709" s="241"/>
    </row>
    <row r="1710" spans="2:2" customFormat="1" ht="14.25">
      <c r="B1710" s="241"/>
    </row>
    <row r="1711" spans="2:2" customFormat="1" ht="14.25">
      <c r="B1711" s="241"/>
    </row>
    <row r="1712" spans="2:2" customFormat="1" ht="14.25">
      <c r="B1712" s="241"/>
    </row>
    <row r="1713" spans="2:2" customFormat="1" ht="14.25">
      <c r="B1713" s="241"/>
    </row>
    <row r="1714" spans="2:2" customFormat="1" ht="14.25">
      <c r="B1714" s="241"/>
    </row>
    <row r="1715" spans="2:2" customFormat="1" ht="14.25">
      <c r="B1715" s="241"/>
    </row>
    <row r="1716" spans="2:2" customFormat="1" ht="14.25">
      <c r="B1716" s="241"/>
    </row>
    <row r="1717" spans="2:2" customFormat="1" ht="14.25">
      <c r="B1717" s="241"/>
    </row>
    <row r="1718" spans="2:2" customFormat="1" ht="14.25">
      <c r="B1718" s="241"/>
    </row>
    <row r="1719" spans="2:2" customFormat="1" ht="14.25">
      <c r="B1719" s="241"/>
    </row>
    <row r="1720" spans="2:2" customFormat="1" ht="14.25">
      <c r="B1720" s="241"/>
    </row>
    <row r="1721" spans="2:2" customFormat="1" ht="14.25">
      <c r="B1721" s="241"/>
    </row>
    <row r="1722" spans="2:2" customFormat="1" ht="14.25">
      <c r="B1722" s="241"/>
    </row>
    <row r="1723" spans="2:2" customFormat="1" ht="14.25">
      <c r="B1723" s="241"/>
    </row>
    <row r="1724" spans="2:2" customFormat="1" ht="14.25">
      <c r="B1724" s="241"/>
    </row>
    <row r="1725" spans="2:2" customFormat="1" ht="14.25">
      <c r="B1725" s="241"/>
    </row>
    <row r="1726" spans="2:2" customFormat="1" ht="14.25">
      <c r="B1726" s="241"/>
    </row>
    <row r="1727" spans="2:2" customFormat="1" ht="14.25">
      <c r="B1727" s="241"/>
    </row>
    <row r="1728" spans="2:2" customFormat="1" ht="14.25">
      <c r="B1728" s="241"/>
    </row>
    <row r="1729" spans="2:2" customFormat="1" ht="14.25">
      <c r="B1729" s="241"/>
    </row>
    <row r="1730" spans="2:2" customFormat="1" ht="14.25">
      <c r="B1730" s="241"/>
    </row>
    <row r="1731" spans="2:2" customFormat="1" ht="14.25">
      <c r="B1731" s="241"/>
    </row>
    <row r="1732" spans="2:2" customFormat="1" ht="14.25">
      <c r="B1732" s="241"/>
    </row>
    <row r="1733" spans="2:2" customFormat="1" ht="14.25">
      <c r="B1733" s="241"/>
    </row>
    <row r="1734" spans="2:2" customFormat="1" ht="14.25">
      <c r="B1734" s="241"/>
    </row>
    <row r="1735" spans="2:2" customFormat="1" ht="14.25">
      <c r="B1735" s="241"/>
    </row>
    <row r="1736" spans="2:2" customFormat="1" ht="14.25">
      <c r="B1736" s="241"/>
    </row>
    <row r="1737" spans="2:2" customFormat="1" ht="14.25">
      <c r="B1737" s="241"/>
    </row>
    <row r="1738" spans="2:2" customFormat="1" ht="14.25">
      <c r="B1738" s="241"/>
    </row>
    <row r="1739" spans="2:2" customFormat="1" ht="14.25">
      <c r="B1739" s="241"/>
    </row>
    <row r="1740" spans="2:2" customFormat="1" ht="14.25">
      <c r="B1740" s="241"/>
    </row>
    <row r="1741" spans="2:2" customFormat="1" ht="14.25">
      <c r="B1741" s="241"/>
    </row>
    <row r="1742" spans="2:2" customFormat="1" ht="14.25">
      <c r="B1742" s="241"/>
    </row>
    <row r="1743" spans="2:2" customFormat="1" ht="14.25">
      <c r="B1743" s="241"/>
    </row>
    <row r="1744" spans="2:2" customFormat="1" ht="14.25">
      <c r="B1744" s="241"/>
    </row>
    <row r="1745" spans="2:2" customFormat="1" ht="14.25">
      <c r="B1745" s="241"/>
    </row>
    <row r="1746" spans="2:2" customFormat="1" ht="14.25">
      <c r="B1746" s="241"/>
    </row>
    <row r="1747" spans="2:2" customFormat="1" ht="14.25">
      <c r="B1747" s="241"/>
    </row>
    <row r="1748" spans="2:2" customFormat="1" ht="14.25">
      <c r="B1748" s="241"/>
    </row>
    <row r="1749" spans="2:2" customFormat="1" ht="14.25">
      <c r="B1749" s="241"/>
    </row>
    <row r="1750" spans="2:2" customFormat="1" ht="14.25">
      <c r="B1750" s="241"/>
    </row>
    <row r="1751" spans="2:2" customFormat="1" ht="14.25">
      <c r="B1751" s="241"/>
    </row>
    <row r="1752" spans="2:2" customFormat="1" ht="14.25">
      <c r="B1752" s="241"/>
    </row>
    <row r="1753" spans="2:2" customFormat="1" ht="14.25">
      <c r="B1753" s="241"/>
    </row>
    <row r="1754" spans="2:2" customFormat="1" ht="14.25">
      <c r="B1754" s="241"/>
    </row>
    <row r="1755" spans="2:2" customFormat="1" ht="14.25">
      <c r="B1755" s="241"/>
    </row>
    <row r="1756" spans="2:2" customFormat="1" ht="14.25">
      <c r="B1756" s="241"/>
    </row>
    <row r="1757" spans="2:2" customFormat="1" ht="14.25">
      <c r="B1757" s="241"/>
    </row>
    <row r="1758" spans="2:2" customFormat="1" ht="14.25">
      <c r="B1758" s="241"/>
    </row>
    <row r="1759" spans="2:2" customFormat="1" ht="14.25">
      <c r="B1759" s="241"/>
    </row>
    <row r="1760" spans="2:2" customFormat="1" ht="14.25">
      <c r="B1760" s="241"/>
    </row>
    <row r="1761" spans="2:2" customFormat="1" ht="14.25">
      <c r="B1761" s="241"/>
    </row>
    <row r="1762" spans="2:2" customFormat="1" ht="14.25">
      <c r="B1762" s="241"/>
    </row>
    <row r="1763" spans="2:2" customFormat="1" ht="14.25">
      <c r="B1763" s="241"/>
    </row>
    <row r="1764" spans="2:2" customFormat="1" ht="14.25">
      <c r="B1764" s="241"/>
    </row>
    <row r="1765" spans="2:2" customFormat="1" ht="14.25">
      <c r="B1765" s="241"/>
    </row>
    <row r="1766" spans="2:2" customFormat="1" ht="14.25">
      <c r="B1766" s="241"/>
    </row>
    <row r="1767" spans="2:2" customFormat="1" ht="14.25">
      <c r="B1767" s="241"/>
    </row>
    <row r="1768" spans="2:2" customFormat="1" ht="14.25">
      <c r="B1768" s="241"/>
    </row>
    <row r="1769" spans="2:2" customFormat="1" ht="14.25">
      <c r="B1769" s="241"/>
    </row>
    <row r="1770" spans="2:2" customFormat="1" ht="14.25">
      <c r="B1770" s="241"/>
    </row>
    <row r="1771" spans="2:2" customFormat="1" ht="14.25">
      <c r="B1771" s="241"/>
    </row>
    <row r="1772" spans="2:2" customFormat="1" ht="14.25">
      <c r="B1772" s="241"/>
    </row>
    <row r="1773" spans="2:2" customFormat="1" ht="14.25">
      <c r="B1773" s="241"/>
    </row>
    <row r="1774" spans="2:2" customFormat="1" ht="14.25">
      <c r="B1774" s="241"/>
    </row>
    <row r="1775" spans="2:2" customFormat="1" ht="14.25">
      <c r="B1775" s="241"/>
    </row>
    <row r="1776" spans="2:2" customFormat="1" ht="14.25">
      <c r="B1776" s="241"/>
    </row>
    <row r="1777" spans="2:2" customFormat="1" ht="14.25">
      <c r="B1777" s="241"/>
    </row>
    <row r="1778" spans="2:2" customFormat="1" ht="14.25">
      <c r="B1778" s="241"/>
    </row>
    <row r="1779" spans="2:2" customFormat="1" ht="14.25">
      <c r="B1779" s="241"/>
    </row>
    <row r="1780" spans="2:2" customFormat="1" ht="14.25">
      <c r="B1780" s="241"/>
    </row>
    <row r="1781" spans="2:2" customFormat="1" ht="14.25">
      <c r="B1781" s="241"/>
    </row>
    <row r="1782" spans="2:2" customFormat="1" ht="14.25">
      <c r="B1782" s="241"/>
    </row>
    <row r="1783" spans="2:2" customFormat="1" ht="14.25">
      <c r="B1783" s="241"/>
    </row>
    <row r="1784" spans="2:2" customFormat="1" ht="14.25">
      <c r="B1784" s="241"/>
    </row>
    <row r="1785" spans="2:2" customFormat="1" ht="14.25">
      <c r="B1785" s="241"/>
    </row>
    <row r="1786" spans="2:2" customFormat="1" ht="14.25">
      <c r="B1786" s="241"/>
    </row>
    <row r="1787" spans="2:2" customFormat="1" ht="14.25">
      <c r="B1787" s="241"/>
    </row>
    <row r="1788" spans="2:2" customFormat="1" ht="14.25">
      <c r="B1788" s="241"/>
    </row>
    <row r="1789" spans="2:2" customFormat="1" ht="14.25">
      <c r="B1789" s="241"/>
    </row>
    <row r="1790" spans="2:2" customFormat="1" ht="14.25">
      <c r="B1790" s="241"/>
    </row>
    <row r="1791" spans="2:2" customFormat="1" ht="14.25">
      <c r="B1791" s="241"/>
    </row>
    <row r="1792" spans="2:2" customFormat="1" ht="14.25">
      <c r="B1792" s="241"/>
    </row>
    <row r="1793" spans="2:2" customFormat="1" ht="14.25">
      <c r="B1793" s="241"/>
    </row>
    <row r="1794" spans="2:2" customFormat="1" ht="14.25">
      <c r="B1794" s="241"/>
    </row>
    <row r="1795" spans="2:2" customFormat="1" ht="14.25">
      <c r="B1795" s="241"/>
    </row>
    <row r="1796" spans="2:2" customFormat="1" ht="14.25">
      <c r="B1796" s="241"/>
    </row>
    <row r="1797" spans="2:2" customFormat="1" ht="14.25">
      <c r="B1797" s="241"/>
    </row>
    <row r="1798" spans="2:2" customFormat="1" ht="14.25">
      <c r="B1798" s="241"/>
    </row>
    <row r="1799" spans="2:2" customFormat="1" ht="14.25">
      <c r="B1799" s="241"/>
    </row>
    <row r="1800" spans="2:2" customFormat="1" ht="14.25">
      <c r="B1800" s="241"/>
    </row>
    <row r="1801" spans="2:2" customFormat="1" ht="14.25">
      <c r="B1801" s="241"/>
    </row>
    <row r="1802" spans="2:2" customFormat="1" ht="14.25">
      <c r="B1802" s="241"/>
    </row>
    <row r="1803" spans="2:2" customFormat="1" ht="14.25">
      <c r="B1803" s="241"/>
    </row>
    <row r="1804" spans="2:2" customFormat="1" ht="14.25">
      <c r="B1804" s="241"/>
    </row>
    <row r="1805" spans="2:2" customFormat="1" ht="14.25">
      <c r="B1805" s="241"/>
    </row>
    <row r="1806" spans="2:2" customFormat="1" ht="14.25">
      <c r="B1806" s="241"/>
    </row>
    <row r="1807" spans="2:2" customFormat="1" ht="14.25">
      <c r="B1807" s="241"/>
    </row>
    <row r="1808" spans="2:2" customFormat="1" ht="14.25">
      <c r="B1808" s="241"/>
    </row>
    <row r="1809" spans="2:2" customFormat="1" ht="14.25">
      <c r="B1809" s="241"/>
    </row>
    <row r="1810" spans="2:2" customFormat="1" ht="14.25">
      <c r="B1810" s="241"/>
    </row>
    <row r="1811" spans="2:2" customFormat="1" ht="14.25">
      <c r="B1811" s="241"/>
    </row>
    <row r="1812" spans="2:2" customFormat="1" ht="14.25">
      <c r="B1812" s="241"/>
    </row>
    <row r="1813" spans="2:2" customFormat="1" ht="14.25">
      <c r="B1813" s="241"/>
    </row>
    <row r="1814" spans="2:2" customFormat="1" ht="14.25">
      <c r="B1814" s="241"/>
    </row>
    <row r="1815" spans="2:2" customFormat="1" ht="14.25">
      <c r="B1815" s="241"/>
    </row>
    <row r="1816" spans="2:2" customFormat="1" ht="14.25">
      <c r="B1816" s="241"/>
    </row>
    <row r="1817" spans="2:2" customFormat="1" ht="14.25">
      <c r="B1817" s="241"/>
    </row>
    <row r="1818" spans="2:2" customFormat="1" ht="14.25">
      <c r="B1818" s="241"/>
    </row>
    <row r="1819" spans="2:2" customFormat="1" ht="14.25">
      <c r="B1819" s="241"/>
    </row>
    <row r="1820" spans="2:2" customFormat="1" ht="14.25">
      <c r="B1820" s="241"/>
    </row>
    <row r="1821" spans="2:2" customFormat="1" ht="14.25">
      <c r="B1821" s="241"/>
    </row>
    <row r="1822" spans="2:2" customFormat="1" ht="14.25">
      <c r="B1822" s="241"/>
    </row>
    <row r="1823" spans="2:2" customFormat="1" ht="14.25">
      <c r="B1823" s="241"/>
    </row>
    <row r="1824" spans="2:2" customFormat="1" ht="14.25">
      <c r="B1824" s="241"/>
    </row>
    <row r="1825" spans="2:2" customFormat="1" ht="14.25">
      <c r="B1825" s="241"/>
    </row>
    <row r="1826" spans="2:2" customFormat="1" ht="14.25">
      <c r="B1826" s="241"/>
    </row>
    <row r="1827" spans="2:2" customFormat="1" ht="14.25">
      <c r="B1827" s="241"/>
    </row>
    <row r="1828" spans="2:2" customFormat="1" ht="14.25">
      <c r="B1828" s="241"/>
    </row>
    <row r="1829" spans="2:2" customFormat="1" ht="14.25">
      <c r="B1829" s="241"/>
    </row>
    <row r="1830" spans="2:2" customFormat="1" ht="14.25">
      <c r="B1830" s="241"/>
    </row>
    <row r="1831" spans="2:2" customFormat="1" ht="14.25">
      <c r="B1831" s="241"/>
    </row>
    <row r="1832" spans="2:2" customFormat="1" ht="14.25">
      <c r="B1832" s="241"/>
    </row>
    <row r="1833" spans="2:2" customFormat="1" ht="14.25">
      <c r="B1833" s="241"/>
    </row>
    <row r="1834" spans="2:2" customFormat="1" ht="14.25">
      <c r="B1834" s="241"/>
    </row>
    <row r="1835" spans="2:2" customFormat="1" ht="14.25">
      <c r="B1835" s="241"/>
    </row>
    <row r="1836" spans="2:2" customFormat="1" ht="14.25">
      <c r="B1836" s="241"/>
    </row>
    <row r="1837" spans="2:2" customFormat="1" ht="14.25">
      <c r="B1837" s="241"/>
    </row>
    <row r="1838" spans="2:2" customFormat="1" ht="14.25">
      <c r="B1838" s="241"/>
    </row>
    <row r="1839" spans="2:2" customFormat="1" ht="14.25">
      <c r="B1839" s="241"/>
    </row>
    <row r="1840" spans="2:2" customFormat="1" ht="14.25">
      <c r="B1840" s="241"/>
    </row>
    <row r="1841" spans="2:2" customFormat="1" ht="14.25">
      <c r="B1841" s="241"/>
    </row>
    <row r="1842" spans="2:2" customFormat="1" ht="14.25">
      <c r="B1842" s="241"/>
    </row>
    <row r="1843" spans="2:2" customFormat="1" ht="14.25">
      <c r="B1843" s="241"/>
    </row>
    <row r="1844" spans="2:2" customFormat="1" ht="14.25">
      <c r="B1844" s="241"/>
    </row>
    <row r="1845" spans="2:2" customFormat="1" ht="14.25">
      <c r="B1845" s="241"/>
    </row>
    <row r="1846" spans="2:2" customFormat="1" ht="14.25">
      <c r="B1846" s="241"/>
    </row>
    <row r="1847" spans="2:2" customFormat="1" ht="14.25">
      <c r="B1847" s="241"/>
    </row>
    <row r="1848" spans="2:2" customFormat="1" ht="14.25">
      <c r="B1848" s="241"/>
    </row>
    <row r="1849" spans="2:2" customFormat="1" ht="14.25">
      <c r="B1849" s="241"/>
    </row>
    <row r="1850" spans="2:2" customFormat="1" ht="14.25">
      <c r="B1850" s="241"/>
    </row>
    <row r="1851" spans="2:2" customFormat="1" ht="14.25">
      <c r="B1851" s="241"/>
    </row>
    <row r="1852" spans="2:2" customFormat="1" ht="14.25">
      <c r="B1852" s="241"/>
    </row>
    <row r="1853" spans="2:2" customFormat="1" ht="14.25">
      <c r="B1853" s="241"/>
    </row>
    <row r="1854" spans="2:2" customFormat="1" ht="14.25">
      <c r="B1854" s="241"/>
    </row>
    <row r="1855" spans="2:2" customFormat="1" ht="14.25">
      <c r="B1855" s="241"/>
    </row>
    <row r="1856" spans="2:2" customFormat="1" ht="14.25">
      <c r="B1856" s="241"/>
    </row>
    <row r="1857" spans="2:2" customFormat="1" ht="14.25">
      <c r="B1857" s="241"/>
    </row>
    <row r="1858" spans="2:2" customFormat="1" ht="14.25">
      <c r="B1858" s="241"/>
    </row>
    <row r="1859" spans="2:2" customFormat="1" ht="14.25">
      <c r="B1859" s="241"/>
    </row>
    <row r="1860" spans="2:2" customFormat="1" ht="14.25">
      <c r="B1860" s="241"/>
    </row>
    <row r="1861" spans="2:2" customFormat="1" ht="14.25">
      <c r="B1861" s="241"/>
    </row>
    <row r="1862" spans="2:2" customFormat="1" ht="14.25">
      <c r="B1862" s="241"/>
    </row>
    <row r="1863" spans="2:2" customFormat="1" ht="14.25">
      <c r="B1863" s="241"/>
    </row>
    <row r="1864" spans="2:2" customFormat="1" ht="14.25">
      <c r="B1864" s="241"/>
    </row>
    <row r="1865" spans="2:2" customFormat="1" ht="14.25">
      <c r="B1865" s="241"/>
    </row>
    <row r="1866" spans="2:2" customFormat="1" ht="14.25">
      <c r="B1866" s="241"/>
    </row>
    <row r="1867" spans="2:2" customFormat="1" ht="14.25">
      <c r="B1867" s="241"/>
    </row>
    <row r="1868" spans="2:2" customFormat="1" ht="14.25">
      <c r="B1868" s="241"/>
    </row>
    <row r="1869" spans="2:2" customFormat="1" ht="14.25">
      <c r="B1869" s="241"/>
    </row>
    <row r="1870" spans="2:2" customFormat="1" ht="14.25">
      <c r="B1870" s="241"/>
    </row>
    <row r="1871" spans="2:2" customFormat="1" ht="14.25">
      <c r="B1871" s="241"/>
    </row>
    <row r="1872" spans="2:2" customFormat="1" ht="14.25">
      <c r="B1872" s="241"/>
    </row>
    <row r="1873" spans="2:2" customFormat="1" ht="14.25">
      <c r="B1873" s="241"/>
    </row>
    <row r="1874" spans="2:2" customFormat="1" ht="14.25">
      <c r="B1874" s="241"/>
    </row>
    <row r="1875" spans="2:2" customFormat="1" ht="14.25">
      <c r="B1875" s="241"/>
    </row>
    <row r="1876" spans="2:2" customFormat="1" ht="14.25">
      <c r="B1876" s="241"/>
    </row>
    <row r="1877" spans="2:2" customFormat="1" ht="14.25">
      <c r="B1877" s="241"/>
    </row>
    <row r="1878" spans="2:2" customFormat="1" ht="14.25">
      <c r="B1878" s="241"/>
    </row>
    <row r="1879" spans="2:2" customFormat="1" ht="14.25">
      <c r="B1879" s="241"/>
    </row>
    <row r="1880" spans="2:2" customFormat="1" ht="14.25">
      <c r="B1880" s="241"/>
    </row>
    <row r="1881" spans="2:2" customFormat="1" ht="14.25">
      <c r="B1881" s="241"/>
    </row>
    <row r="1882" spans="2:2" customFormat="1" ht="14.25">
      <c r="B1882" s="241"/>
    </row>
    <row r="1883" spans="2:2" customFormat="1" ht="14.25">
      <c r="B1883" s="241"/>
    </row>
    <row r="1884" spans="2:2" customFormat="1" ht="14.25">
      <c r="B1884" s="241"/>
    </row>
    <row r="1885" spans="2:2" customFormat="1" ht="14.25">
      <c r="B1885" s="241"/>
    </row>
    <row r="1886" spans="2:2" customFormat="1" ht="14.25">
      <c r="B1886" s="241"/>
    </row>
    <row r="1887" spans="2:2" customFormat="1" ht="14.25">
      <c r="B1887" s="241"/>
    </row>
    <row r="1888" spans="2:2" customFormat="1" ht="14.25">
      <c r="B1888" s="241"/>
    </row>
    <row r="1889" spans="2:2" customFormat="1" ht="14.25">
      <c r="B1889" s="241"/>
    </row>
    <row r="1890" spans="2:2" customFormat="1" ht="14.25">
      <c r="B1890" s="241"/>
    </row>
    <row r="1891" spans="2:2" customFormat="1" ht="14.25">
      <c r="B1891" s="241"/>
    </row>
    <row r="1892" spans="2:2" customFormat="1" ht="14.25">
      <c r="B1892" s="241"/>
    </row>
    <row r="1893" spans="2:2" customFormat="1" ht="14.25">
      <c r="B1893" s="241"/>
    </row>
    <row r="1894" spans="2:2" customFormat="1" ht="14.25">
      <c r="B1894" s="241"/>
    </row>
    <row r="1895" spans="2:2" customFormat="1" ht="14.25">
      <c r="B1895" s="241"/>
    </row>
    <row r="1896" spans="2:2" customFormat="1" ht="14.25">
      <c r="B1896" s="241"/>
    </row>
    <row r="1897" spans="2:2" customFormat="1" ht="14.25">
      <c r="B1897" s="241"/>
    </row>
    <row r="1898" spans="2:2" customFormat="1" ht="14.25">
      <c r="B1898" s="241"/>
    </row>
    <row r="1899" spans="2:2" customFormat="1" ht="14.25">
      <c r="B1899" s="241"/>
    </row>
    <row r="1900" spans="2:2" customFormat="1" ht="14.25">
      <c r="B1900" s="241"/>
    </row>
    <row r="1901" spans="2:2" customFormat="1" ht="14.25">
      <c r="B1901" s="241"/>
    </row>
    <row r="1902" spans="2:2" customFormat="1" ht="14.25">
      <c r="B1902" s="241"/>
    </row>
    <row r="1903" spans="2:2" customFormat="1" ht="14.25">
      <c r="B1903" s="241"/>
    </row>
    <row r="1904" spans="2:2" customFormat="1" ht="14.25">
      <c r="B1904" s="241"/>
    </row>
    <row r="1905" spans="2:2" customFormat="1" ht="14.25">
      <c r="B1905" s="241"/>
    </row>
    <row r="1906" spans="2:2" customFormat="1" ht="14.25">
      <c r="B1906" s="241"/>
    </row>
    <row r="1907" spans="2:2" customFormat="1" ht="14.25">
      <c r="B1907" s="241"/>
    </row>
    <row r="1908" spans="2:2" customFormat="1" ht="14.25">
      <c r="B1908" s="241"/>
    </row>
    <row r="1909" spans="2:2" customFormat="1" ht="14.25">
      <c r="B1909" s="241"/>
    </row>
    <row r="1910" spans="2:2" customFormat="1" ht="14.25">
      <c r="B1910" s="241"/>
    </row>
    <row r="1911" spans="2:2" customFormat="1" ht="14.25">
      <c r="B1911" s="241"/>
    </row>
    <row r="1912" spans="2:2" customFormat="1" ht="14.25">
      <c r="B1912" s="241"/>
    </row>
    <row r="1913" spans="2:2" customFormat="1" ht="14.25">
      <c r="B1913" s="241"/>
    </row>
    <row r="1914" spans="2:2" customFormat="1" ht="14.25">
      <c r="B1914" s="241"/>
    </row>
    <row r="1915" spans="2:2" customFormat="1" ht="14.25">
      <c r="B1915" s="241"/>
    </row>
    <row r="1916" spans="2:2" customFormat="1" ht="14.25">
      <c r="B1916" s="241"/>
    </row>
    <row r="1917" spans="2:2" customFormat="1" ht="14.25">
      <c r="B1917" s="241"/>
    </row>
    <row r="1918" spans="2:2" customFormat="1" ht="14.25">
      <c r="B1918" s="241"/>
    </row>
    <row r="1919" spans="2:2" customFormat="1" ht="14.25">
      <c r="B1919" s="241"/>
    </row>
    <row r="1920" spans="2:2" customFormat="1" ht="14.25">
      <c r="B1920" s="241"/>
    </row>
    <row r="1921" spans="2:2" customFormat="1" ht="14.25">
      <c r="B1921" s="241"/>
    </row>
    <row r="1922" spans="2:2" customFormat="1" ht="14.25">
      <c r="B1922" s="241"/>
    </row>
    <row r="1923" spans="2:2" customFormat="1" ht="14.25">
      <c r="B1923" s="241"/>
    </row>
    <row r="1924" spans="2:2" customFormat="1" ht="14.25">
      <c r="B1924" s="241"/>
    </row>
    <row r="1925" spans="2:2" customFormat="1" ht="14.25">
      <c r="B1925" s="241"/>
    </row>
    <row r="1926" spans="2:2" customFormat="1" ht="14.25">
      <c r="B1926" s="241"/>
    </row>
    <row r="1927" spans="2:2" customFormat="1" ht="14.25">
      <c r="B1927" s="241"/>
    </row>
    <row r="1928" spans="2:2" customFormat="1" ht="14.25">
      <c r="B1928" s="241"/>
    </row>
    <row r="1929" spans="2:2" customFormat="1" ht="14.25">
      <c r="B1929" s="241"/>
    </row>
    <row r="1930" spans="2:2" customFormat="1" ht="14.25">
      <c r="B1930" s="241"/>
    </row>
    <row r="1931" spans="2:2" customFormat="1" ht="14.25">
      <c r="B1931" s="241"/>
    </row>
    <row r="1932" spans="2:2" customFormat="1" ht="14.25">
      <c r="B1932" s="241"/>
    </row>
    <row r="1933" spans="2:2" customFormat="1" ht="14.25">
      <c r="B1933" s="241"/>
    </row>
    <row r="1934" spans="2:2" customFormat="1" ht="14.25">
      <c r="B1934" s="241"/>
    </row>
    <row r="1935" spans="2:2" customFormat="1" ht="14.25">
      <c r="B1935" s="241"/>
    </row>
    <row r="1936" spans="2:2" customFormat="1" ht="14.25">
      <c r="B1936" s="241"/>
    </row>
    <row r="1937" spans="2:2" customFormat="1" ht="14.25">
      <c r="B1937" s="241"/>
    </row>
    <row r="1938" spans="2:2" customFormat="1" ht="14.25">
      <c r="B1938" s="241"/>
    </row>
    <row r="1939" spans="2:2" customFormat="1" ht="14.25">
      <c r="B1939" s="241"/>
    </row>
    <row r="1940" spans="2:2" customFormat="1" ht="14.25">
      <c r="B1940" s="241"/>
    </row>
    <row r="1941" spans="2:2" customFormat="1" ht="14.25">
      <c r="B1941" s="241"/>
    </row>
    <row r="1942" spans="2:2" customFormat="1" ht="14.25">
      <c r="B1942" s="241"/>
    </row>
    <row r="1943" spans="2:2" customFormat="1" ht="14.25">
      <c r="B1943" s="241"/>
    </row>
    <row r="1944" spans="2:2" customFormat="1" ht="14.25">
      <c r="B1944" s="241"/>
    </row>
    <row r="1945" spans="2:2" customFormat="1" ht="14.25">
      <c r="B1945" s="241"/>
    </row>
    <row r="1946" spans="2:2" customFormat="1" ht="14.25">
      <c r="B1946" s="241"/>
    </row>
    <row r="1947" spans="2:2" customFormat="1" ht="14.25">
      <c r="B1947" s="241"/>
    </row>
    <row r="1948" spans="2:2" customFormat="1" ht="14.25">
      <c r="B1948" s="241"/>
    </row>
    <row r="1949" spans="2:2" customFormat="1" ht="14.25">
      <c r="B1949" s="241"/>
    </row>
    <row r="1950" spans="2:2" customFormat="1" ht="14.25">
      <c r="B1950" s="241"/>
    </row>
    <row r="1951" spans="2:2" customFormat="1" ht="14.25">
      <c r="B1951" s="241"/>
    </row>
    <row r="1952" spans="2:2" customFormat="1" ht="14.25">
      <c r="B1952" s="241"/>
    </row>
    <row r="1953" spans="2:2" customFormat="1" ht="14.25">
      <c r="B1953" s="241"/>
    </row>
    <row r="1954" spans="2:2" customFormat="1" ht="14.25">
      <c r="B1954" s="241"/>
    </row>
    <row r="1955" spans="2:2" customFormat="1" ht="14.25">
      <c r="B1955" s="241"/>
    </row>
    <row r="1956" spans="2:2" customFormat="1" ht="14.25">
      <c r="B1956" s="241"/>
    </row>
    <row r="1957" spans="2:2" customFormat="1" ht="14.25">
      <c r="B1957" s="241"/>
    </row>
    <row r="1958" spans="2:2" customFormat="1" ht="14.25">
      <c r="B1958" s="241"/>
    </row>
    <row r="1959" spans="2:2" customFormat="1" ht="14.25">
      <c r="B1959" s="241"/>
    </row>
    <row r="1960" spans="2:2" customFormat="1" ht="14.25">
      <c r="B1960" s="241"/>
    </row>
    <row r="1961" spans="2:2" customFormat="1" ht="14.25">
      <c r="B1961" s="241"/>
    </row>
    <row r="1962" spans="2:2" customFormat="1" ht="14.25">
      <c r="B1962" s="241"/>
    </row>
    <row r="1963" spans="2:2" customFormat="1" ht="14.25">
      <c r="B1963" s="241"/>
    </row>
    <row r="1964" spans="2:2" customFormat="1" ht="14.25">
      <c r="B1964" s="241"/>
    </row>
    <row r="1965" spans="2:2" customFormat="1" ht="14.25">
      <c r="B1965" s="241"/>
    </row>
    <row r="1966" spans="2:2" customFormat="1" ht="14.25">
      <c r="B1966" s="241"/>
    </row>
    <row r="1967" spans="2:2" customFormat="1" ht="14.25">
      <c r="B1967" s="241"/>
    </row>
    <row r="1968" spans="2:2" customFormat="1" ht="14.25">
      <c r="B1968" s="241"/>
    </row>
    <row r="1969" spans="2:2" customFormat="1" ht="14.25">
      <c r="B1969" s="241"/>
    </row>
    <row r="1970" spans="2:2" customFormat="1" ht="14.25">
      <c r="B1970" s="241"/>
    </row>
    <row r="1971" spans="2:2" customFormat="1" ht="14.25">
      <c r="B1971" s="241"/>
    </row>
    <row r="1972" spans="2:2" customFormat="1" ht="14.25">
      <c r="B1972" s="241"/>
    </row>
    <row r="1973" spans="2:2" customFormat="1" ht="14.25">
      <c r="B1973" s="241"/>
    </row>
    <row r="1974" spans="2:2" customFormat="1" ht="14.25">
      <c r="B1974" s="241"/>
    </row>
    <row r="1975" spans="2:2" customFormat="1" ht="14.25">
      <c r="B1975" s="241"/>
    </row>
    <row r="1976" spans="2:2" customFormat="1" ht="14.25">
      <c r="B1976" s="241"/>
    </row>
    <row r="1977" spans="2:2" customFormat="1" ht="14.25">
      <c r="B1977" s="241"/>
    </row>
    <row r="1978" spans="2:2" customFormat="1" ht="14.25">
      <c r="B1978" s="241"/>
    </row>
    <row r="1979" spans="2:2" customFormat="1" ht="14.25">
      <c r="B1979" s="241"/>
    </row>
    <row r="1980" spans="2:2" customFormat="1" ht="14.25">
      <c r="B1980" s="241"/>
    </row>
    <row r="1981" spans="2:2" customFormat="1" ht="14.25">
      <c r="B1981" s="241"/>
    </row>
    <row r="1982" spans="2:2" customFormat="1" ht="14.25">
      <c r="B1982" s="241"/>
    </row>
    <row r="1983" spans="2:2" customFormat="1" ht="14.25">
      <c r="B1983" s="241"/>
    </row>
    <row r="1984" spans="2:2" customFormat="1" ht="14.25">
      <c r="B1984" s="241"/>
    </row>
    <row r="1985" spans="2:2" customFormat="1" ht="14.25">
      <c r="B1985" s="241"/>
    </row>
    <row r="1986" spans="2:2" customFormat="1" ht="14.25">
      <c r="B1986" s="241"/>
    </row>
    <row r="1987" spans="2:2" customFormat="1" ht="14.25">
      <c r="B1987" s="241"/>
    </row>
    <row r="1988" spans="2:2" customFormat="1" ht="14.25">
      <c r="B1988" s="241"/>
    </row>
    <row r="1989" spans="2:2" customFormat="1" ht="14.25">
      <c r="B1989" s="241"/>
    </row>
    <row r="1990" spans="2:2" customFormat="1" ht="14.25">
      <c r="B1990" s="241"/>
    </row>
    <row r="1991" spans="2:2" customFormat="1" ht="14.25">
      <c r="B1991" s="241"/>
    </row>
    <row r="1992" spans="2:2" customFormat="1" ht="14.25">
      <c r="B1992" s="241"/>
    </row>
    <row r="1993" spans="2:2" customFormat="1" ht="14.25">
      <c r="B1993" s="241"/>
    </row>
    <row r="1994" spans="2:2" customFormat="1" ht="14.25">
      <c r="B1994" s="241"/>
    </row>
    <row r="1995" spans="2:2" customFormat="1" ht="14.25">
      <c r="B1995" s="241"/>
    </row>
    <row r="1996" spans="2:2" customFormat="1" ht="14.25">
      <c r="B1996" s="241"/>
    </row>
    <row r="1997" spans="2:2" customFormat="1" ht="14.25">
      <c r="B1997" s="241"/>
    </row>
    <row r="1998" spans="2:2" customFormat="1" ht="14.25">
      <c r="B1998" s="241"/>
    </row>
    <row r="1999" spans="2:2" customFormat="1" ht="14.25">
      <c r="B1999" s="241"/>
    </row>
    <row r="2000" spans="2:2" customFormat="1" ht="14.25">
      <c r="B2000" s="241"/>
    </row>
    <row r="2001" spans="2:2" customFormat="1" ht="14.25">
      <c r="B2001" s="241"/>
    </row>
    <row r="2002" spans="2:2" customFormat="1" ht="14.25">
      <c r="B2002" s="241"/>
    </row>
    <row r="2003" spans="2:2" customFormat="1" ht="14.25">
      <c r="B2003" s="241"/>
    </row>
    <row r="2004" spans="2:2" customFormat="1" ht="14.25">
      <c r="B2004" s="241"/>
    </row>
    <row r="2005" spans="2:2" customFormat="1" ht="14.25">
      <c r="B2005" s="241"/>
    </row>
    <row r="2006" spans="2:2" customFormat="1" ht="14.25">
      <c r="B2006" s="241"/>
    </row>
    <row r="2007" spans="2:2" customFormat="1" ht="14.25">
      <c r="B2007" s="241"/>
    </row>
    <row r="2008" spans="2:2" customFormat="1" ht="14.25">
      <c r="B2008" s="241"/>
    </row>
    <row r="2009" spans="2:2" customFormat="1" ht="14.25">
      <c r="B2009" s="241"/>
    </row>
    <row r="2010" spans="2:2" customFormat="1" ht="14.25">
      <c r="B2010" s="241"/>
    </row>
    <row r="2011" spans="2:2" customFormat="1" ht="14.25">
      <c r="B2011" s="241"/>
    </row>
    <row r="2012" spans="2:2" customFormat="1" ht="14.25">
      <c r="B2012" s="241"/>
    </row>
    <row r="2013" spans="2:2" customFormat="1" ht="14.25">
      <c r="B2013" s="241"/>
    </row>
    <row r="2014" spans="2:2" customFormat="1" ht="14.25">
      <c r="B2014" s="241"/>
    </row>
    <row r="2015" spans="2:2" customFormat="1" ht="14.25">
      <c r="B2015" s="241"/>
    </row>
    <row r="2016" spans="2:2" customFormat="1" ht="14.25">
      <c r="B2016" s="241"/>
    </row>
    <row r="2017" spans="2:2" customFormat="1" ht="14.25">
      <c r="B2017" s="241"/>
    </row>
    <row r="2018" spans="2:2" customFormat="1" ht="14.25">
      <c r="B2018" s="241"/>
    </row>
    <row r="2019" spans="2:2" customFormat="1" ht="14.25">
      <c r="B2019" s="241"/>
    </row>
    <row r="2020" spans="2:2" customFormat="1" ht="14.25">
      <c r="B2020" s="241"/>
    </row>
    <row r="2021" spans="2:2" customFormat="1" ht="14.25">
      <c r="B2021" s="241"/>
    </row>
    <row r="2022" spans="2:2" customFormat="1" ht="14.25">
      <c r="B2022" s="241"/>
    </row>
    <row r="2023" spans="2:2" customFormat="1" ht="14.25">
      <c r="B2023" s="241"/>
    </row>
    <row r="2024" spans="2:2" customFormat="1" ht="14.25">
      <c r="B2024" s="241"/>
    </row>
    <row r="2025" spans="2:2" customFormat="1" ht="14.25">
      <c r="B2025" s="241"/>
    </row>
    <row r="2026" spans="2:2" customFormat="1" ht="14.25">
      <c r="B2026" s="241"/>
    </row>
    <row r="2027" spans="2:2" customFormat="1" ht="14.25">
      <c r="B2027" s="241"/>
    </row>
    <row r="2028" spans="2:2" customFormat="1" ht="14.25">
      <c r="B2028" s="241"/>
    </row>
    <row r="2029" spans="2:2" customFormat="1" ht="14.25">
      <c r="B2029" s="241"/>
    </row>
    <row r="2030" spans="2:2" customFormat="1" ht="14.25">
      <c r="B2030" s="241"/>
    </row>
    <row r="2031" spans="2:2" customFormat="1" ht="14.25">
      <c r="B2031" s="241"/>
    </row>
    <row r="2032" spans="2:2" customFormat="1" ht="14.25">
      <c r="B2032" s="241"/>
    </row>
    <row r="2033" spans="2:2" customFormat="1" ht="14.25">
      <c r="B2033" s="241"/>
    </row>
    <row r="2034" spans="2:2" customFormat="1" ht="14.25">
      <c r="B2034" s="241"/>
    </row>
    <row r="2035" spans="2:2" customFormat="1" ht="14.25">
      <c r="B2035" s="241"/>
    </row>
    <row r="2036" spans="2:2" customFormat="1" ht="14.25">
      <c r="B2036" s="241"/>
    </row>
    <row r="2037" spans="2:2" customFormat="1" ht="14.25">
      <c r="B2037" s="241"/>
    </row>
    <row r="2038" spans="2:2" customFormat="1" ht="14.25">
      <c r="B2038" s="241"/>
    </row>
    <row r="2039" spans="2:2" customFormat="1" ht="14.25">
      <c r="B2039" s="241"/>
    </row>
    <row r="2040" spans="2:2" customFormat="1" ht="14.25">
      <c r="B2040" s="241"/>
    </row>
    <row r="2041" spans="2:2" customFormat="1" ht="14.25">
      <c r="B2041" s="241"/>
    </row>
    <row r="2042" spans="2:2" customFormat="1" ht="14.25">
      <c r="B2042" s="241"/>
    </row>
    <row r="2043" spans="2:2" customFormat="1" ht="14.25">
      <c r="B2043" s="241"/>
    </row>
    <row r="2044" spans="2:2" customFormat="1" ht="14.25">
      <c r="B2044" s="241"/>
    </row>
    <row r="2045" spans="2:2" customFormat="1" ht="14.25">
      <c r="B2045" s="241"/>
    </row>
    <row r="2046" spans="2:2" customFormat="1" ht="14.25">
      <c r="B2046" s="241"/>
    </row>
    <row r="2047" spans="2:2" customFormat="1" ht="14.25">
      <c r="B2047" s="241"/>
    </row>
    <row r="2048" spans="2:2" customFormat="1" ht="14.25">
      <c r="B2048" s="241"/>
    </row>
    <row r="2049" spans="2:2" customFormat="1" ht="14.25">
      <c r="B2049" s="241"/>
    </row>
    <row r="2050" spans="2:2" customFormat="1" ht="14.25">
      <c r="B2050" s="241"/>
    </row>
    <row r="2051" spans="2:2" customFormat="1" ht="14.25">
      <c r="B2051" s="241"/>
    </row>
    <row r="2052" spans="2:2" customFormat="1" ht="14.25">
      <c r="B2052" s="241"/>
    </row>
    <row r="2053" spans="2:2" customFormat="1" ht="14.25">
      <c r="B2053" s="241"/>
    </row>
    <row r="2054" spans="2:2" customFormat="1" ht="14.25">
      <c r="B2054" s="241"/>
    </row>
    <row r="2055" spans="2:2" customFormat="1" ht="14.25">
      <c r="B2055" s="241"/>
    </row>
    <row r="2056" spans="2:2" customFormat="1" ht="14.25">
      <c r="B2056" s="241"/>
    </row>
    <row r="2057" spans="2:2" customFormat="1" ht="14.25">
      <c r="B2057" s="241"/>
    </row>
    <row r="2058" spans="2:2" customFormat="1" ht="14.25">
      <c r="B2058" s="241"/>
    </row>
    <row r="2059" spans="2:2" customFormat="1" ht="14.25">
      <c r="B2059" s="241"/>
    </row>
    <row r="2060" spans="2:2" customFormat="1" ht="14.25">
      <c r="B2060" s="241"/>
    </row>
    <row r="2061" spans="2:2" customFormat="1" ht="14.25">
      <c r="B2061" s="241"/>
    </row>
    <row r="2062" spans="2:2" customFormat="1" ht="14.25">
      <c r="B2062" s="241"/>
    </row>
    <row r="2063" spans="2:2" customFormat="1" ht="14.25">
      <c r="B2063" s="241"/>
    </row>
    <row r="2064" spans="2:2" customFormat="1" ht="14.25">
      <c r="B2064" s="241"/>
    </row>
    <row r="2065" spans="2:2" customFormat="1" ht="14.25">
      <c r="B2065" s="241"/>
    </row>
    <row r="2066" spans="2:2" customFormat="1" ht="14.25">
      <c r="B2066" s="241"/>
    </row>
    <row r="2067" spans="2:2" customFormat="1" ht="14.25">
      <c r="B2067" s="241"/>
    </row>
    <row r="2068" spans="2:2" customFormat="1" ht="14.25">
      <c r="B2068" s="241"/>
    </row>
    <row r="2069" spans="2:2" customFormat="1" ht="14.25">
      <c r="B2069" s="241"/>
    </row>
    <row r="2070" spans="2:2" customFormat="1" ht="14.25">
      <c r="B2070" s="241"/>
    </row>
    <row r="2071" spans="2:2" customFormat="1" ht="14.25">
      <c r="B2071" s="241"/>
    </row>
    <row r="2072" spans="2:2" customFormat="1" ht="14.25">
      <c r="B2072" s="241"/>
    </row>
    <row r="2073" spans="2:2" customFormat="1" ht="14.25">
      <c r="B2073" s="241"/>
    </row>
    <row r="2074" spans="2:2" customFormat="1" ht="14.25">
      <c r="B2074" s="241"/>
    </row>
    <row r="2075" spans="2:2" customFormat="1" ht="14.25">
      <c r="B2075" s="241"/>
    </row>
    <row r="2076" spans="2:2" customFormat="1" ht="14.25">
      <c r="B2076" s="241"/>
    </row>
    <row r="2077" spans="2:2" customFormat="1" ht="14.25">
      <c r="B2077" s="241"/>
    </row>
    <row r="2078" spans="2:2" customFormat="1" ht="14.25">
      <c r="B2078" s="241"/>
    </row>
    <row r="2079" spans="2:2" customFormat="1" ht="14.25">
      <c r="B2079" s="241"/>
    </row>
    <row r="2080" spans="2:2" customFormat="1" ht="14.25">
      <c r="B2080" s="241"/>
    </row>
    <row r="2081" spans="2:2" customFormat="1" ht="14.25">
      <c r="B2081" s="241"/>
    </row>
    <row r="2082" spans="2:2" customFormat="1" ht="14.25">
      <c r="B2082" s="241"/>
    </row>
    <row r="2083" spans="2:2" customFormat="1" ht="14.25">
      <c r="B2083" s="241"/>
    </row>
    <row r="2084" spans="2:2" customFormat="1" ht="14.25">
      <c r="B2084" s="241"/>
    </row>
    <row r="2085" spans="2:2" customFormat="1" ht="14.25">
      <c r="B2085" s="241"/>
    </row>
    <row r="2086" spans="2:2" customFormat="1" ht="14.25">
      <c r="B2086" s="241"/>
    </row>
    <row r="2087" spans="2:2" customFormat="1" ht="14.25">
      <c r="B2087" s="241"/>
    </row>
    <row r="2088" spans="2:2" customFormat="1" ht="14.25">
      <c r="B2088" s="241"/>
    </row>
    <row r="2089" spans="2:2" customFormat="1" ht="14.25">
      <c r="B2089" s="241"/>
    </row>
    <row r="2090" spans="2:2" customFormat="1" ht="14.25">
      <c r="B2090" s="241"/>
    </row>
    <row r="2091" spans="2:2" customFormat="1" ht="14.25">
      <c r="B2091" s="241"/>
    </row>
    <row r="2092" spans="2:2" customFormat="1" ht="14.25">
      <c r="B2092" s="241"/>
    </row>
    <row r="2093" spans="2:2" customFormat="1" ht="14.25">
      <c r="B2093" s="241"/>
    </row>
    <row r="2094" spans="2:2" customFormat="1" ht="14.25">
      <c r="B2094" s="241"/>
    </row>
    <row r="2095" spans="2:2" customFormat="1" ht="14.25">
      <c r="B2095" s="241"/>
    </row>
    <row r="2096" spans="2:2" customFormat="1" ht="14.25">
      <c r="B2096" s="241"/>
    </row>
    <row r="2097" spans="2:2" customFormat="1" ht="14.25">
      <c r="B2097" s="241"/>
    </row>
    <row r="2098" spans="2:2" customFormat="1" ht="14.25">
      <c r="B2098" s="241"/>
    </row>
    <row r="2099" spans="2:2" customFormat="1" ht="14.25">
      <c r="B2099" s="241"/>
    </row>
    <row r="2100" spans="2:2" customFormat="1" ht="14.25">
      <c r="B2100" s="241"/>
    </row>
    <row r="2101" spans="2:2" customFormat="1" ht="14.25">
      <c r="B2101" s="241"/>
    </row>
    <row r="2102" spans="2:2" customFormat="1" ht="14.25">
      <c r="B2102" s="241"/>
    </row>
    <row r="2103" spans="2:2" customFormat="1" ht="14.25">
      <c r="B2103" s="241"/>
    </row>
    <row r="2104" spans="2:2" customFormat="1" ht="14.25">
      <c r="B2104" s="241"/>
    </row>
    <row r="2105" spans="2:2" customFormat="1" ht="14.25">
      <c r="B2105" s="241"/>
    </row>
    <row r="2106" spans="2:2" customFormat="1" ht="14.25">
      <c r="B2106" s="241"/>
    </row>
    <row r="2107" spans="2:2" customFormat="1" ht="14.25">
      <c r="B2107" s="241"/>
    </row>
    <row r="2108" spans="2:2" customFormat="1" ht="14.25">
      <c r="B2108" s="241"/>
    </row>
    <row r="2109" spans="2:2" customFormat="1" ht="14.25">
      <c r="B2109" s="241"/>
    </row>
    <row r="2110" spans="2:2" customFormat="1" ht="14.25">
      <c r="B2110" s="241"/>
    </row>
    <row r="2111" spans="2:2" customFormat="1" ht="14.25">
      <c r="B2111" s="241"/>
    </row>
    <row r="2112" spans="2:2" customFormat="1" ht="14.25">
      <c r="B2112" s="241"/>
    </row>
    <row r="2113" spans="2:2" customFormat="1" ht="14.25">
      <c r="B2113" s="241"/>
    </row>
    <row r="2114" spans="2:2" customFormat="1" ht="14.25">
      <c r="B2114" s="241"/>
    </row>
    <row r="2115" spans="2:2" customFormat="1" ht="14.25">
      <c r="B2115" s="241"/>
    </row>
    <row r="2116" spans="2:2" customFormat="1" ht="14.25">
      <c r="B2116" s="241"/>
    </row>
    <row r="2117" spans="2:2" customFormat="1" ht="14.25">
      <c r="B2117" s="241"/>
    </row>
    <row r="2118" spans="2:2" customFormat="1" ht="14.25">
      <c r="B2118" s="241"/>
    </row>
    <row r="2119" spans="2:2" customFormat="1" ht="14.25">
      <c r="B2119" s="241"/>
    </row>
    <row r="2120" spans="2:2" customFormat="1" ht="14.25">
      <c r="B2120" s="241"/>
    </row>
    <row r="2121" spans="2:2" customFormat="1" ht="14.25">
      <c r="B2121" s="241"/>
    </row>
    <row r="2122" spans="2:2" customFormat="1" ht="14.25">
      <c r="B2122" s="241"/>
    </row>
    <row r="2123" spans="2:2" customFormat="1" ht="14.25">
      <c r="B2123" s="241"/>
    </row>
    <row r="2124" spans="2:2" customFormat="1" ht="14.25">
      <c r="B2124" s="241"/>
    </row>
    <row r="2125" spans="2:2" customFormat="1" ht="14.25">
      <c r="B2125" s="241"/>
    </row>
    <row r="2126" spans="2:2" customFormat="1" ht="14.25">
      <c r="B2126" s="241"/>
    </row>
    <row r="2127" spans="2:2" customFormat="1" ht="14.25">
      <c r="B2127" s="241"/>
    </row>
    <row r="2128" spans="2:2" customFormat="1" ht="14.25">
      <c r="B2128" s="241"/>
    </row>
    <row r="2129" spans="2:2" customFormat="1" ht="14.25">
      <c r="B2129" s="241"/>
    </row>
    <row r="2130" spans="2:2" customFormat="1" ht="14.25">
      <c r="B2130" s="241"/>
    </row>
    <row r="2131" spans="2:2" customFormat="1" ht="14.25">
      <c r="B2131" s="241"/>
    </row>
    <row r="2132" spans="2:2" customFormat="1" ht="14.25">
      <c r="B2132" s="241"/>
    </row>
    <row r="2133" spans="2:2" customFormat="1" ht="14.25">
      <c r="B2133" s="241"/>
    </row>
    <row r="2134" spans="2:2" customFormat="1" ht="14.25">
      <c r="B2134" s="241"/>
    </row>
    <row r="2135" spans="2:2" customFormat="1" ht="14.25">
      <c r="B2135" s="241"/>
    </row>
    <row r="2136" spans="2:2" customFormat="1" ht="14.25">
      <c r="B2136" s="241"/>
    </row>
    <row r="2137" spans="2:2" customFormat="1" ht="14.25">
      <c r="B2137" s="241"/>
    </row>
    <row r="2138" spans="2:2" customFormat="1" ht="14.25">
      <c r="B2138" s="241"/>
    </row>
    <row r="2139" spans="2:2" customFormat="1" ht="14.25">
      <c r="B2139" s="241"/>
    </row>
    <row r="2140" spans="2:2" customFormat="1" ht="14.25">
      <c r="B2140" s="241"/>
    </row>
    <row r="2141" spans="2:2" customFormat="1" ht="14.25">
      <c r="B2141" s="241"/>
    </row>
    <row r="2142" spans="2:2" customFormat="1" ht="14.25">
      <c r="B2142" s="241"/>
    </row>
    <row r="2143" spans="2:2" customFormat="1" ht="14.25">
      <c r="B2143" s="241"/>
    </row>
    <row r="2144" spans="2:2" customFormat="1" ht="14.25">
      <c r="B2144" s="241"/>
    </row>
    <row r="2145" spans="2:2" customFormat="1" ht="14.25">
      <c r="B2145" s="241"/>
    </row>
    <row r="2146" spans="2:2" customFormat="1" ht="14.25">
      <c r="B2146" s="241"/>
    </row>
    <row r="2147" spans="2:2" customFormat="1" ht="14.25">
      <c r="B2147" s="241"/>
    </row>
    <row r="2148" spans="2:2" customFormat="1" ht="14.25">
      <c r="B2148" s="241"/>
    </row>
    <row r="2149" spans="2:2" customFormat="1" ht="14.25">
      <c r="B2149" s="241"/>
    </row>
    <row r="2150" spans="2:2" customFormat="1" ht="14.25">
      <c r="B2150" s="241"/>
    </row>
    <row r="2151" spans="2:2" customFormat="1" ht="14.25">
      <c r="B2151" s="241"/>
    </row>
    <row r="2152" spans="2:2" customFormat="1" ht="14.25">
      <c r="B2152" s="241"/>
    </row>
    <row r="2153" spans="2:2" customFormat="1" ht="14.25">
      <c r="B2153" s="241"/>
    </row>
    <row r="2154" spans="2:2" customFormat="1" ht="14.25">
      <c r="B2154" s="241"/>
    </row>
    <row r="2155" spans="2:2" customFormat="1" ht="14.25">
      <c r="B2155" s="241"/>
    </row>
    <row r="2156" spans="2:2" customFormat="1" ht="14.25">
      <c r="B2156" s="241"/>
    </row>
    <row r="2157" spans="2:2" customFormat="1" ht="14.25">
      <c r="B2157" s="241"/>
    </row>
    <row r="2158" spans="2:2" customFormat="1" ht="14.25">
      <c r="B2158" s="241"/>
    </row>
    <row r="2159" spans="2:2" customFormat="1" ht="14.25">
      <c r="B2159" s="241"/>
    </row>
    <row r="2160" spans="2:2" customFormat="1" ht="14.25">
      <c r="B2160" s="241"/>
    </row>
    <row r="2161" spans="2:2" customFormat="1" ht="14.25">
      <c r="B2161" s="241"/>
    </row>
    <row r="2162" spans="2:2" customFormat="1" ht="14.25">
      <c r="B2162" s="241"/>
    </row>
    <row r="2163" spans="2:2" customFormat="1" ht="14.25">
      <c r="B2163" s="241"/>
    </row>
    <row r="2164" spans="2:2" customFormat="1" ht="14.25">
      <c r="B2164" s="241"/>
    </row>
    <row r="2165" spans="2:2" customFormat="1" ht="14.25">
      <c r="B2165" s="241"/>
    </row>
    <row r="2166" spans="2:2" customFormat="1" ht="14.25">
      <c r="B2166" s="241"/>
    </row>
    <row r="2167" spans="2:2" customFormat="1" ht="14.25">
      <c r="B2167" s="241"/>
    </row>
    <row r="2168" spans="2:2" customFormat="1" ht="14.25">
      <c r="B2168" s="241"/>
    </row>
    <row r="2169" spans="2:2" customFormat="1" ht="14.25">
      <c r="B2169" s="241"/>
    </row>
    <row r="2170" spans="2:2" customFormat="1" ht="14.25">
      <c r="B2170" s="241"/>
    </row>
    <row r="2171" spans="2:2" customFormat="1" ht="14.25">
      <c r="B2171" s="241"/>
    </row>
    <row r="2172" spans="2:2" customFormat="1" ht="14.25">
      <c r="B2172" s="241"/>
    </row>
    <row r="2173" spans="2:2" customFormat="1" ht="14.25">
      <c r="B2173" s="241"/>
    </row>
    <row r="2174" spans="2:2" customFormat="1" ht="14.25">
      <c r="B2174" s="241"/>
    </row>
    <row r="2175" spans="2:2" customFormat="1" ht="14.25">
      <c r="B2175" s="241"/>
    </row>
    <row r="2176" spans="2:2" customFormat="1" ht="14.25">
      <c r="B2176" s="241"/>
    </row>
    <row r="2177" spans="2:2" customFormat="1" ht="14.25">
      <c r="B2177" s="241"/>
    </row>
    <row r="2178" spans="2:2" customFormat="1" ht="14.25">
      <c r="B2178" s="241"/>
    </row>
    <row r="2179" spans="2:2" customFormat="1" ht="14.25">
      <c r="B2179" s="241"/>
    </row>
    <row r="2180" spans="2:2" customFormat="1" ht="14.25">
      <c r="B2180" s="241"/>
    </row>
    <row r="2181" spans="2:2" customFormat="1" ht="14.25">
      <c r="B2181" s="241"/>
    </row>
    <row r="2182" spans="2:2" customFormat="1" ht="14.25">
      <c r="B2182" s="241"/>
    </row>
    <row r="2183" spans="2:2" customFormat="1" ht="14.25">
      <c r="B2183" s="241"/>
    </row>
    <row r="2184" spans="2:2" customFormat="1" ht="14.25">
      <c r="B2184" s="241"/>
    </row>
    <row r="2185" spans="2:2" customFormat="1" ht="14.25">
      <c r="B2185" s="241"/>
    </row>
    <row r="2186" spans="2:2" customFormat="1" ht="14.25">
      <c r="B2186" s="241"/>
    </row>
    <row r="2187" spans="2:2" customFormat="1" ht="14.25">
      <c r="B2187" s="241"/>
    </row>
    <row r="2188" spans="2:2" customFormat="1" ht="14.25">
      <c r="B2188" s="241"/>
    </row>
    <row r="2189" spans="2:2" customFormat="1" ht="14.25">
      <c r="B2189" s="241"/>
    </row>
    <row r="2190" spans="2:2" customFormat="1" ht="14.25">
      <c r="B2190" s="241"/>
    </row>
    <row r="2191" spans="2:2" customFormat="1" ht="14.25">
      <c r="B2191" s="241"/>
    </row>
    <row r="2192" spans="2:2" customFormat="1" ht="14.25">
      <c r="B2192" s="241"/>
    </row>
    <row r="2193" spans="2:2" customFormat="1" ht="14.25">
      <c r="B2193" s="241"/>
    </row>
    <row r="2194" spans="2:2" customFormat="1" ht="14.25">
      <c r="B2194" s="241"/>
    </row>
    <row r="2195" spans="2:2" customFormat="1" ht="14.25">
      <c r="B2195" s="241"/>
    </row>
    <row r="2196" spans="2:2" customFormat="1" ht="14.25">
      <c r="B2196" s="241"/>
    </row>
    <row r="2197" spans="2:2" customFormat="1" ht="14.25">
      <c r="B2197" s="241"/>
    </row>
    <row r="2198" spans="2:2" customFormat="1" ht="14.25">
      <c r="B2198" s="241"/>
    </row>
    <row r="2199" spans="2:2" customFormat="1" ht="14.25">
      <c r="B2199" s="241"/>
    </row>
    <row r="2200" spans="2:2" customFormat="1" ht="14.25">
      <c r="B2200" s="241"/>
    </row>
    <row r="2201" spans="2:2" customFormat="1" ht="14.25">
      <c r="B2201" s="241"/>
    </row>
    <row r="2202" spans="2:2" customFormat="1" ht="14.25">
      <c r="B2202" s="241"/>
    </row>
    <row r="2203" spans="2:2" customFormat="1" ht="14.25">
      <c r="B2203" s="241"/>
    </row>
    <row r="2204" spans="2:2" customFormat="1" ht="14.25">
      <c r="B2204" s="241"/>
    </row>
    <row r="2205" spans="2:2" customFormat="1" ht="14.25">
      <c r="B2205" s="241"/>
    </row>
    <row r="2206" spans="2:2" customFormat="1" ht="14.25">
      <c r="B2206" s="241"/>
    </row>
    <row r="2207" spans="2:2" customFormat="1" ht="14.25">
      <c r="B2207" s="241"/>
    </row>
    <row r="2208" spans="2:2" customFormat="1" ht="14.25">
      <c r="B2208" s="241"/>
    </row>
    <row r="2209" spans="2:2" customFormat="1" ht="14.25">
      <c r="B2209" s="241"/>
    </row>
    <row r="2210" spans="2:2" customFormat="1" ht="14.25">
      <c r="B2210" s="241"/>
    </row>
    <row r="2211" spans="2:2" customFormat="1" ht="14.25">
      <c r="B2211" s="241"/>
    </row>
    <row r="2212" spans="2:2" customFormat="1" ht="14.25">
      <c r="B2212" s="241"/>
    </row>
    <row r="2213" spans="2:2" customFormat="1" ht="14.25">
      <c r="B2213" s="241"/>
    </row>
    <row r="2214" spans="2:2" customFormat="1" ht="14.25">
      <c r="B2214" s="241"/>
    </row>
    <row r="2215" spans="2:2" customFormat="1" ht="14.25">
      <c r="B2215" s="241"/>
    </row>
    <row r="2216" spans="2:2" customFormat="1" ht="14.25">
      <c r="B2216" s="241"/>
    </row>
    <row r="2217" spans="2:2" customFormat="1" ht="14.25">
      <c r="B2217" s="241"/>
    </row>
    <row r="2218" spans="2:2" customFormat="1" ht="14.25">
      <c r="B2218" s="241"/>
    </row>
    <row r="2219" spans="2:2" customFormat="1" ht="14.25">
      <c r="B2219" s="241"/>
    </row>
    <row r="2220" spans="2:2" customFormat="1" ht="14.25">
      <c r="B2220" s="241"/>
    </row>
    <row r="2221" spans="2:2" customFormat="1" ht="14.25">
      <c r="B2221" s="241"/>
    </row>
    <row r="2222" spans="2:2" customFormat="1" ht="14.25">
      <c r="B2222" s="241"/>
    </row>
    <row r="2223" spans="2:2" customFormat="1" ht="14.25">
      <c r="B2223" s="241"/>
    </row>
    <row r="2224" spans="2:2" customFormat="1" ht="14.25">
      <c r="B2224" s="241"/>
    </row>
    <row r="2225" spans="1:6" customFormat="1" ht="14.25">
      <c r="B2225" s="241"/>
    </row>
    <row r="2226" spans="1:6" customFormat="1" ht="14.25">
      <c r="B2226" s="241"/>
    </row>
    <row r="2227" spans="1:6" customFormat="1" ht="14.25">
      <c r="B2227" s="241"/>
    </row>
    <row r="2228" spans="1:6" customFormat="1" ht="14.25">
      <c r="B2228" s="241"/>
    </row>
    <row r="2229" spans="1:6" customFormat="1" ht="14.25">
      <c r="B2229" s="241"/>
    </row>
    <row r="2230" spans="1:6" customFormat="1" ht="14.25">
      <c r="B2230" s="241"/>
    </row>
    <row r="2231" spans="1:6" ht="14.25">
      <c r="A2231"/>
      <c r="B2231" s="241"/>
      <c r="C2231"/>
      <c r="D2231"/>
      <c r="E2231"/>
      <c r="F2231"/>
    </row>
    <row r="2232" spans="1:6" ht="14.25">
      <c r="A2232"/>
      <c r="B2232" s="241"/>
      <c r="C2232"/>
      <c r="D2232"/>
      <c r="E2232"/>
      <c r="F2232"/>
    </row>
    <row r="2233" spans="1:6" ht="14.25">
      <c r="A2233"/>
      <c r="B2233" s="241"/>
      <c r="C2233"/>
      <c r="D2233"/>
      <c r="E2233"/>
      <c r="F2233"/>
    </row>
    <row r="2234" spans="1:6" ht="14.25">
      <c r="A2234"/>
      <c r="B2234" s="241"/>
      <c r="C2234"/>
      <c r="D2234"/>
      <c r="E2234"/>
      <c r="F2234"/>
    </row>
    <row r="2235" spans="1:6" ht="14.25">
      <c r="A2235"/>
      <c r="B2235" s="241"/>
      <c r="C2235"/>
      <c r="D2235"/>
      <c r="E2235"/>
      <c r="F2235"/>
    </row>
    <row r="2236" spans="1:6" ht="14.25">
      <c r="A2236"/>
      <c r="B2236" s="241"/>
      <c r="C2236"/>
      <c r="D2236"/>
      <c r="E2236"/>
      <c r="F2236"/>
    </row>
    <row r="2237" spans="1:6" ht="14.25">
      <c r="A2237"/>
      <c r="B2237" s="241"/>
      <c r="C2237"/>
      <c r="D2237"/>
      <c r="E2237"/>
      <c r="F2237"/>
    </row>
    <row r="2238" spans="1:6" ht="14.25">
      <c r="A2238"/>
      <c r="B2238" s="241"/>
      <c r="C2238"/>
      <c r="D2238"/>
      <c r="E2238"/>
      <c r="F2238"/>
    </row>
    <row r="2239" spans="1:6" ht="14.25">
      <c r="A2239"/>
      <c r="B2239" s="241"/>
      <c r="C2239"/>
      <c r="D2239"/>
      <c r="E2239"/>
      <c r="F2239"/>
    </row>
    <row r="2240" spans="1:6" ht="14.25">
      <c r="A2240"/>
      <c r="B2240" s="241"/>
      <c r="C2240"/>
      <c r="D2240"/>
      <c r="E2240"/>
      <c r="F2240"/>
    </row>
    <row r="2241" spans="1:6" ht="14.25">
      <c r="A2241"/>
      <c r="B2241" s="241"/>
      <c r="C2241"/>
      <c r="D2241"/>
      <c r="E2241"/>
      <c r="F2241"/>
    </row>
    <row r="2242" spans="1:6" ht="14.25">
      <c r="A2242"/>
      <c r="B2242" s="241"/>
      <c r="C2242"/>
      <c r="D2242"/>
      <c r="E2242"/>
      <c r="F2242"/>
    </row>
    <row r="2243" spans="1:6" ht="14.25">
      <c r="A2243"/>
      <c r="B2243" s="241"/>
      <c r="C2243"/>
      <c r="D2243"/>
      <c r="E2243"/>
      <c r="F2243"/>
    </row>
    <row r="2244" spans="1:6" ht="14.25">
      <c r="A2244"/>
      <c r="B2244" s="241"/>
      <c r="C2244"/>
      <c r="D2244"/>
      <c r="E2244"/>
      <c r="F2244"/>
    </row>
    <row r="2245" spans="1:6" ht="14.25">
      <c r="A2245"/>
      <c r="B2245" s="241"/>
      <c r="C2245"/>
      <c r="D2245"/>
      <c r="E2245"/>
      <c r="F2245"/>
    </row>
    <row r="2246" spans="1:6" ht="14.25">
      <c r="A2246"/>
      <c r="B2246" s="241"/>
      <c r="C2246"/>
      <c r="D2246"/>
      <c r="E2246"/>
      <c r="F2246"/>
    </row>
    <row r="2247" spans="1:6" ht="14.25">
      <c r="A2247"/>
      <c r="B2247" s="241"/>
      <c r="C2247"/>
      <c r="D2247"/>
      <c r="E2247"/>
      <c r="F2247"/>
    </row>
    <row r="2248" spans="1:6" ht="14.25">
      <c r="A2248"/>
      <c r="B2248" s="241"/>
      <c r="C2248"/>
      <c r="D2248"/>
      <c r="E2248"/>
      <c r="F2248"/>
    </row>
    <row r="2249" spans="1:6" ht="14.25">
      <c r="A2249"/>
      <c r="B2249" s="241"/>
      <c r="C2249"/>
      <c r="D2249"/>
      <c r="E2249"/>
      <c r="F2249"/>
    </row>
    <row r="2250" spans="1:6" ht="14.25">
      <c r="A2250"/>
      <c r="B2250" s="241"/>
      <c r="C2250"/>
      <c r="D2250"/>
      <c r="E2250"/>
      <c r="F2250"/>
    </row>
    <row r="2251" spans="1:6" ht="14.25">
      <c r="A2251"/>
      <c r="B2251" s="241"/>
      <c r="C2251"/>
      <c r="D2251"/>
      <c r="E2251"/>
      <c r="F2251"/>
    </row>
    <row r="2252" spans="1:6" ht="14.25">
      <c r="A2252"/>
      <c r="B2252" s="241"/>
      <c r="C2252"/>
      <c r="D2252"/>
      <c r="E2252"/>
      <c r="F2252"/>
    </row>
    <row r="2253" spans="1:6" ht="14.25">
      <c r="A2253"/>
      <c r="B2253" s="241"/>
      <c r="C2253"/>
      <c r="D2253"/>
      <c r="E2253"/>
      <c r="F2253"/>
    </row>
    <row r="2254" spans="1:6" ht="14.25">
      <c r="A2254"/>
      <c r="B2254" s="241"/>
      <c r="C2254"/>
      <c r="D2254"/>
      <c r="E2254"/>
      <c r="F2254"/>
    </row>
    <row r="2255" spans="1:6" ht="14.25">
      <c r="A2255"/>
      <c r="B2255" s="241"/>
      <c r="C2255"/>
      <c r="D2255"/>
      <c r="E2255"/>
      <c r="F2255"/>
    </row>
    <row r="2256" spans="1:6" ht="14.25">
      <c r="A2256"/>
      <c r="B2256" s="241"/>
      <c r="C2256"/>
      <c r="D2256"/>
      <c r="E2256"/>
      <c r="F2256"/>
    </row>
    <row r="2257" spans="1:6" ht="14.25">
      <c r="A2257"/>
      <c r="B2257" s="241"/>
      <c r="C2257"/>
      <c r="D2257"/>
      <c r="E2257"/>
      <c r="F2257"/>
    </row>
    <row r="2258" spans="1:6" ht="14.25">
      <c r="A2258"/>
      <c r="B2258" s="241"/>
      <c r="C2258"/>
      <c r="D2258"/>
      <c r="E2258"/>
      <c r="F2258"/>
    </row>
    <row r="2259" spans="1:6" ht="14.25">
      <c r="A2259"/>
      <c r="B2259" s="241"/>
      <c r="C2259"/>
      <c r="D2259"/>
      <c r="E2259"/>
      <c r="F2259"/>
    </row>
    <row r="2260" spans="1:6" ht="14.25">
      <c r="A2260"/>
      <c r="B2260" s="241"/>
      <c r="C2260"/>
      <c r="D2260"/>
      <c r="E2260"/>
      <c r="F2260"/>
    </row>
    <row r="2261" spans="1:6" ht="14.25">
      <c r="A2261"/>
      <c r="B2261" s="241"/>
      <c r="C2261"/>
      <c r="D2261"/>
      <c r="E2261"/>
      <c r="F2261"/>
    </row>
    <row r="2262" spans="1:6" ht="14.25">
      <c r="A2262"/>
      <c r="B2262" s="241"/>
      <c r="C2262"/>
      <c r="D2262"/>
      <c r="E2262"/>
      <c r="F2262"/>
    </row>
    <row r="2263" spans="1:6" ht="14.25">
      <c r="A2263"/>
      <c r="B2263" s="241"/>
      <c r="C2263"/>
      <c r="D2263"/>
      <c r="E2263"/>
      <c r="F2263"/>
    </row>
    <row r="2264" spans="1:6" ht="14.25">
      <c r="A2264"/>
      <c r="B2264" s="241"/>
      <c r="C2264"/>
      <c r="D2264"/>
      <c r="E2264"/>
      <c r="F2264"/>
    </row>
    <row r="2265" spans="1:6" ht="14.25">
      <c r="A2265"/>
      <c r="B2265" s="241"/>
      <c r="C2265"/>
      <c r="D2265"/>
      <c r="E2265"/>
      <c r="F2265"/>
    </row>
    <row r="2266" spans="1:6" ht="14.25">
      <c r="A2266"/>
      <c r="B2266" s="241"/>
      <c r="C2266"/>
      <c r="D2266"/>
      <c r="E2266"/>
      <c r="F2266"/>
    </row>
    <row r="2267" spans="1:6" ht="14.25">
      <c r="A2267"/>
      <c r="B2267" s="241"/>
      <c r="C2267"/>
      <c r="D2267"/>
      <c r="E2267"/>
      <c r="F2267"/>
    </row>
    <row r="2268" spans="1:6" ht="14.25">
      <c r="A2268"/>
      <c r="B2268" s="241"/>
      <c r="C2268"/>
      <c r="D2268"/>
      <c r="E2268"/>
      <c r="F2268"/>
    </row>
    <row r="2269" spans="1:6" ht="14.25">
      <c r="A2269"/>
      <c r="B2269" s="241"/>
      <c r="C2269"/>
      <c r="D2269"/>
      <c r="E2269"/>
      <c r="F2269"/>
    </row>
    <row r="2270" spans="1:6" ht="14.25">
      <c r="A2270"/>
      <c r="B2270" s="241"/>
      <c r="C2270"/>
      <c r="D2270"/>
      <c r="E2270"/>
      <c r="F2270"/>
    </row>
    <row r="2271" spans="1:6" ht="14.25">
      <c r="A2271"/>
      <c r="B2271" s="241"/>
      <c r="C2271"/>
      <c r="D2271"/>
      <c r="E2271"/>
      <c r="F2271"/>
    </row>
    <row r="2272" spans="1:6" ht="14.25">
      <c r="A2272"/>
      <c r="B2272" s="241"/>
      <c r="C2272"/>
      <c r="D2272"/>
      <c r="E2272"/>
      <c r="F2272"/>
    </row>
    <row r="2273" spans="1:6" ht="14.25">
      <c r="A2273"/>
      <c r="B2273" s="241"/>
      <c r="C2273"/>
      <c r="D2273"/>
      <c r="E2273"/>
      <c r="F2273"/>
    </row>
    <row r="2274" spans="1:6" ht="14.25">
      <c r="A2274"/>
      <c r="B2274" s="241"/>
      <c r="C2274"/>
      <c r="D2274"/>
      <c r="E2274"/>
      <c r="F2274"/>
    </row>
    <row r="2275" spans="1:6" ht="14.25">
      <c r="A2275"/>
      <c r="B2275" s="241"/>
      <c r="C2275"/>
      <c r="D2275"/>
      <c r="E2275"/>
      <c r="F2275"/>
    </row>
    <row r="2276" spans="1:6" ht="14.25">
      <c r="A2276"/>
      <c r="B2276" s="241"/>
      <c r="C2276"/>
      <c r="D2276"/>
      <c r="E2276"/>
      <c r="F2276"/>
    </row>
    <row r="2277" spans="1:6" ht="14.25">
      <c r="A2277"/>
      <c r="B2277" s="241"/>
      <c r="C2277"/>
      <c r="D2277"/>
      <c r="E2277"/>
      <c r="F2277"/>
    </row>
    <row r="2278" spans="1:6" ht="14.25">
      <c r="A2278"/>
      <c r="B2278" s="241"/>
      <c r="C2278"/>
      <c r="D2278"/>
      <c r="E2278"/>
      <c r="F2278"/>
    </row>
    <row r="2279" spans="1:6" ht="14.25">
      <c r="A2279"/>
      <c r="B2279" s="241"/>
      <c r="C2279"/>
      <c r="D2279"/>
      <c r="E2279"/>
      <c r="F2279"/>
    </row>
    <row r="2280" spans="1:6" ht="14.25">
      <c r="A2280"/>
      <c r="B2280" s="241"/>
      <c r="C2280"/>
      <c r="D2280"/>
      <c r="E2280"/>
      <c r="F2280"/>
    </row>
    <row r="2281" spans="1:6" ht="14.25">
      <c r="A2281"/>
      <c r="B2281" s="241"/>
      <c r="C2281"/>
      <c r="D2281"/>
      <c r="E2281"/>
      <c r="F2281"/>
    </row>
    <row r="2282" spans="1:6" ht="14.25">
      <c r="A2282"/>
      <c r="B2282" s="241"/>
      <c r="C2282"/>
      <c r="D2282"/>
      <c r="E2282"/>
      <c r="F2282"/>
    </row>
    <row r="2283" spans="1:6" ht="14.25">
      <c r="A2283"/>
      <c r="B2283" s="241"/>
      <c r="C2283"/>
      <c r="D2283"/>
      <c r="E2283"/>
      <c r="F2283"/>
    </row>
    <row r="2284" spans="1:6" ht="14.25">
      <c r="A2284"/>
      <c r="B2284" s="241"/>
      <c r="C2284"/>
      <c r="D2284"/>
      <c r="E2284"/>
      <c r="F2284"/>
    </row>
    <row r="2285" spans="1:6" ht="14.25">
      <c r="A2285"/>
      <c r="B2285" s="241"/>
      <c r="C2285"/>
      <c r="D2285"/>
      <c r="E2285"/>
      <c r="F2285"/>
    </row>
    <row r="2286" spans="1:6" ht="14.25">
      <c r="A2286"/>
      <c r="B2286" s="241"/>
      <c r="C2286"/>
      <c r="D2286"/>
      <c r="E2286"/>
      <c r="F2286"/>
    </row>
    <row r="2287" spans="1:6" ht="14.25">
      <c r="A2287"/>
      <c r="B2287" s="241"/>
      <c r="C2287"/>
      <c r="D2287"/>
      <c r="E2287"/>
      <c r="F2287"/>
    </row>
    <row r="2288" spans="1:6" ht="14.25">
      <c r="A2288"/>
      <c r="B2288" s="241"/>
      <c r="C2288"/>
      <c r="D2288"/>
      <c r="E2288"/>
      <c r="F2288"/>
    </row>
    <row r="2289" spans="1:6" ht="14.25">
      <c r="A2289"/>
      <c r="B2289" s="241"/>
      <c r="C2289"/>
      <c r="D2289"/>
      <c r="E2289"/>
      <c r="F2289"/>
    </row>
    <row r="2290" spans="1:6" ht="14.25">
      <c r="A2290"/>
      <c r="B2290" s="241"/>
      <c r="C2290"/>
      <c r="D2290"/>
      <c r="E2290"/>
      <c r="F2290"/>
    </row>
    <row r="2291" spans="1:6" ht="14.25">
      <c r="A2291"/>
      <c r="B2291" s="241"/>
      <c r="C2291"/>
      <c r="D2291"/>
      <c r="E2291"/>
      <c r="F2291"/>
    </row>
    <row r="2292" spans="1:6" ht="14.25">
      <c r="A2292"/>
      <c r="B2292" s="241"/>
      <c r="C2292"/>
      <c r="D2292"/>
      <c r="E2292"/>
      <c r="F2292"/>
    </row>
    <row r="2293" spans="1:6" ht="14.25">
      <c r="A2293"/>
      <c r="B2293" s="241"/>
      <c r="C2293"/>
      <c r="D2293"/>
      <c r="E2293"/>
      <c r="F2293"/>
    </row>
    <row r="2294" spans="1:6" ht="14.25">
      <c r="A2294"/>
      <c r="B2294" s="241"/>
      <c r="C2294"/>
      <c r="D2294"/>
      <c r="E2294"/>
      <c r="F2294"/>
    </row>
    <row r="2295" spans="1:6" ht="14.25">
      <c r="A2295"/>
      <c r="B2295" s="241"/>
      <c r="C2295"/>
      <c r="D2295"/>
      <c r="E2295"/>
      <c r="F2295"/>
    </row>
    <row r="2296" spans="1:6" ht="14.25">
      <c r="A2296"/>
      <c r="B2296" s="241"/>
      <c r="C2296"/>
      <c r="D2296"/>
      <c r="E2296"/>
      <c r="F2296"/>
    </row>
    <row r="2297" spans="1:6" ht="14.25">
      <c r="A2297"/>
      <c r="B2297" s="241"/>
      <c r="C2297"/>
      <c r="D2297"/>
      <c r="E2297"/>
      <c r="F2297"/>
    </row>
    <row r="2298" spans="1:6" ht="14.25">
      <c r="A2298"/>
      <c r="B2298" s="241"/>
      <c r="C2298"/>
      <c r="D2298"/>
      <c r="E2298"/>
      <c r="F2298"/>
    </row>
    <row r="2299" spans="1:6" ht="14.25">
      <c r="A2299"/>
      <c r="B2299" s="241"/>
      <c r="C2299"/>
      <c r="D2299"/>
      <c r="E2299"/>
      <c r="F2299"/>
    </row>
    <row r="2300" spans="1:6" ht="14.25">
      <c r="A2300"/>
      <c r="B2300" s="241"/>
      <c r="C2300"/>
      <c r="D2300"/>
      <c r="E2300"/>
      <c r="F2300"/>
    </row>
    <row r="2301" spans="1:6" ht="14.25">
      <c r="A2301"/>
      <c r="B2301" s="241"/>
      <c r="C2301"/>
      <c r="D2301"/>
      <c r="E2301"/>
      <c r="F2301"/>
    </row>
    <row r="2302" spans="1:6" ht="14.25">
      <c r="A2302"/>
      <c r="B2302" s="241"/>
      <c r="C2302"/>
      <c r="D2302"/>
      <c r="E2302"/>
      <c r="F2302"/>
    </row>
    <row r="2303" spans="1:6" ht="14.25">
      <c r="A2303"/>
      <c r="B2303" s="241"/>
      <c r="C2303"/>
      <c r="D2303"/>
      <c r="E2303"/>
      <c r="F2303"/>
    </row>
    <row r="2304" spans="1:6" ht="14.25">
      <c r="A2304"/>
      <c r="B2304" s="241"/>
      <c r="C2304"/>
      <c r="D2304"/>
      <c r="E2304"/>
      <c r="F2304"/>
    </row>
    <row r="2305" spans="1:6" ht="14.25">
      <c r="A2305"/>
      <c r="B2305" s="241"/>
      <c r="C2305"/>
      <c r="D2305"/>
      <c r="E2305"/>
      <c r="F2305"/>
    </row>
    <row r="2306" spans="1:6" ht="14.25">
      <c r="A2306"/>
      <c r="B2306" s="241"/>
      <c r="C2306"/>
      <c r="D2306"/>
      <c r="E2306"/>
      <c r="F2306"/>
    </row>
    <row r="2307" spans="1:6" ht="14.25">
      <c r="A2307"/>
      <c r="B2307" s="241"/>
      <c r="C2307"/>
      <c r="D2307"/>
      <c r="E2307"/>
      <c r="F2307"/>
    </row>
    <row r="2308" spans="1:6" ht="14.25">
      <c r="A2308"/>
      <c r="B2308" s="241"/>
      <c r="C2308"/>
      <c r="D2308"/>
      <c r="E2308"/>
      <c r="F2308"/>
    </row>
    <row r="2309" spans="1:6" ht="14.25">
      <c r="A2309"/>
      <c r="B2309" s="241"/>
      <c r="C2309"/>
      <c r="D2309"/>
      <c r="E2309"/>
      <c r="F2309"/>
    </row>
    <row r="2310" spans="1:6" ht="14.25">
      <c r="A2310"/>
      <c r="B2310" s="241"/>
      <c r="C2310"/>
      <c r="D2310"/>
      <c r="E2310"/>
      <c r="F2310"/>
    </row>
    <row r="2311" spans="1:6" ht="14.25">
      <c r="A2311"/>
      <c r="B2311" s="241"/>
      <c r="C2311"/>
      <c r="D2311"/>
      <c r="E2311"/>
      <c r="F2311"/>
    </row>
    <row r="2312" spans="1:6" ht="14.25">
      <c r="A2312"/>
      <c r="B2312" s="241"/>
      <c r="C2312"/>
      <c r="D2312"/>
      <c r="E2312"/>
      <c r="F2312"/>
    </row>
    <row r="2313" spans="1:6" ht="14.25">
      <c r="A2313"/>
      <c r="B2313" s="241"/>
      <c r="C2313"/>
      <c r="D2313"/>
      <c r="E2313"/>
      <c r="F2313"/>
    </row>
    <row r="2314" spans="1:6" ht="14.25">
      <c r="A2314"/>
      <c r="B2314" s="241"/>
      <c r="C2314"/>
      <c r="D2314"/>
      <c r="E2314"/>
      <c r="F2314"/>
    </row>
    <row r="2315" spans="1:6" ht="14.25">
      <c r="A2315"/>
      <c r="B2315" s="241"/>
      <c r="C2315"/>
      <c r="D2315"/>
      <c r="E2315"/>
      <c r="F2315"/>
    </row>
    <row r="2316" spans="1:6" ht="14.25">
      <c r="A2316"/>
      <c r="B2316" s="241"/>
      <c r="C2316"/>
      <c r="D2316"/>
      <c r="E2316"/>
      <c r="F2316"/>
    </row>
    <row r="2317" spans="1:6" ht="14.25">
      <c r="A2317"/>
      <c r="B2317" s="241"/>
      <c r="C2317"/>
      <c r="D2317"/>
      <c r="E2317"/>
      <c r="F2317"/>
    </row>
    <row r="2318" spans="1:6" ht="14.25">
      <c r="A2318"/>
      <c r="B2318" s="241"/>
      <c r="C2318"/>
      <c r="D2318"/>
      <c r="E2318"/>
      <c r="F2318"/>
    </row>
    <row r="2319" spans="1:6" ht="14.25">
      <c r="A2319"/>
      <c r="B2319" s="241"/>
      <c r="C2319"/>
      <c r="D2319"/>
      <c r="E2319"/>
      <c r="F2319"/>
    </row>
    <row r="2320" spans="1:6" ht="14.25">
      <c r="A2320"/>
      <c r="B2320" s="241"/>
      <c r="C2320"/>
      <c r="D2320"/>
      <c r="E2320"/>
      <c r="F2320"/>
    </row>
    <row r="2321" spans="1:6" ht="14.25">
      <c r="A2321"/>
      <c r="B2321" s="241"/>
      <c r="C2321"/>
      <c r="D2321"/>
      <c r="E2321"/>
      <c r="F2321"/>
    </row>
    <row r="2322" spans="1:6" ht="14.25">
      <c r="A2322"/>
      <c r="B2322" s="241"/>
      <c r="C2322"/>
      <c r="D2322"/>
      <c r="E2322"/>
      <c r="F2322"/>
    </row>
    <row r="2323" spans="1:6" ht="14.25">
      <c r="A2323"/>
      <c r="B2323" s="241"/>
      <c r="C2323"/>
      <c r="D2323"/>
      <c r="E2323"/>
      <c r="F2323"/>
    </row>
    <row r="2324" spans="1:6" ht="14.25">
      <c r="A2324"/>
      <c r="B2324" s="241"/>
      <c r="C2324"/>
      <c r="D2324"/>
      <c r="E2324"/>
      <c r="F2324"/>
    </row>
    <row r="2325" spans="1:6" ht="14.25">
      <c r="A2325"/>
      <c r="B2325" s="241"/>
      <c r="C2325"/>
      <c r="D2325"/>
      <c r="E2325"/>
      <c r="F2325"/>
    </row>
    <row r="2326" spans="1:6" ht="14.25">
      <c r="A2326"/>
      <c r="B2326" s="241"/>
      <c r="C2326"/>
      <c r="D2326"/>
      <c r="E2326"/>
      <c r="F2326"/>
    </row>
    <row r="2327" spans="1:6" ht="14.25">
      <c r="A2327"/>
      <c r="B2327" s="241"/>
      <c r="C2327"/>
      <c r="D2327"/>
      <c r="E2327"/>
      <c r="F2327"/>
    </row>
    <row r="2328" spans="1:6" ht="14.25">
      <c r="A2328"/>
      <c r="B2328" s="241"/>
      <c r="C2328"/>
      <c r="D2328"/>
      <c r="E2328"/>
      <c r="F2328"/>
    </row>
    <row r="2329" spans="1:6" ht="14.25">
      <c r="A2329"/>
      <c r="B2329" s="241"/>
      <c r="C2329"/>
      <c r="D2329"/>
      <c r="E2329"/>
      <c r="F2329"/>
    </row>
    <row r="2330" spans="1:6" ht="14.25">
      <c r="A2330"/>
      <c r="B2330" s="241"/>
      <c r="C2330"/>
      <c r="D2330"/>
      <c r="E2330"/>
      <c r="F2330"/>
    </row>
    <row r="2331" spans="1:6" ht="14.25">
      <c r="A2331"/>
      <c r="B2331" s="241"/>
      <c r="C2331"/>
      <c r="D2331"/>
      <c r="E2331"/>
      <c r="F2331"/>
    </row>
    <row r="2332" spans="1:6" ht="14.25">
      <c r="A2332"/>
      <c r="B2332" s="241"/>
      <c r="C2332"/>
      <c r="D2332"/>
      <c r="E2332"/>
      <c r="F2332"/>
    </row>
    <row r="2333" spans="1:6" ht="14.25">
      <c r="A2333"/>
      <c r="B2333" s="241"/>
      <c r="C2333"/>
      <c r="D2333"/>
      <c r="E2333"/>
      <c r="F2333"/>
    </row>
    <row r="2334" spans="1:6" ht="14.25">
      <c r="A2334"/>
      <c r="B2334" s="241"/>
      <c r="C2334"/>
      <c r="D2334"/>
      <c r="E2334"/>
      <c r="F2334"/>
    </row>
    <row r="2335" spans="1:6" ht="14.25">
      <c r="A2335"/>
      <c r="B2335" s="241"/>
      <c r="C2335"/>
      <c r="D2335"/>
      <c r="E2335"/>
      <c r="F2335"/>
    </row>
    <row r="2336" spans="1:6" ht="14.25">
      <c r="A2336"/>
      <c r="B2336" s="241"/>
      <c r="C2336"/>
      <c r="D2336"/>
      <c r="E2336"/>
      <c r="F2336"/>
    </row>
    <row r="2337" spans="1:6" ht="14.25">
      <c r="A2337"/>
      <c r="B2337" s="241"/>
      <c r="C2337"/>
      <c r="D2337"/>
      <c r="E2337"/>
      <c r="F2337"/>
    </row>
    <row r="2338" spans="1:6" ht="14.25">
      <c r="A2338"/>
      <c r="B2338" s="241"/>
      <c r="C2338"/>
      <c r="D2338"/>
      <c r="E2338"/>
      <c r="F2338"/>
    </row>
    <row r="2339" spans="1:6" ht="14.25">
      <c r="A2339"/>
      <c r="B2339" s="241"/>
      <c r="C2339"/>
      <c r="D2339"/>
      <c r="E2339"/>
      <c r="F2339"/>
    </row>
    <row r="2340" spans="1:6" ht="14.25">
      <c r="A2340"/>
      <c r="B2340" s="241"/>
      <c r="C2340"/>
      <c r="D2340"/>
      <c r="E2340"/>
      <c r="F2340"/>
    </row>
    <row r="2341" spans="1:6" ht="14.25">
      <c r="A2341"/>
      <c r="B2341" s="241"/>
      <c r="C2341"/>
      <c r="D2341"/>
      <c r="E2341"/>
      <c r="F2341"/>
    </row>
    <row r="2342" spans="1:6" ht="14.25">
      <c r="A2342"/>
      <c r="B2342" s="241"/>
      <c r="C2342"/>
      <c r="D2342"/>
      <c r="E2342"/>
      <c r="F2342"/>
    </row>
    <row r="2343" spans="1:6" ht="14.25">
      <c r="A2343"/>
      <c r="B2343" s="241"/>
      <c r="C2343"/>
      <c r="D2343"/>
      <c r="E2343"/>
      <c r="F2343"/>
    </row>
    <row r="2344" spans="1:6" ht="14.25">
      <c r="A2344"/>
      <c r="B2344" s="241"/>
      <c r="C2344"/>
      <c r="D2344"/>
      <c r="E2344"/>
      <c r="F2344"/>
    </row>
    <row r="2345" spans="1:6" ht="14.25">
      <c r="A2345"/>
      <c r="B2345" s="241"/>
      <c r="C2345"/>
      <c r="D2345"/>
      <c r="E2345"/>
      <c r="F2345"/>
    </row>
    <row r="2346" spans="1:6" ht="14.25">
      <c r="A2346"/>
      <c r="B2346" s="241"/>
      <c r="C2346"/>
      <c r="D2346"/>
      <c r="E2346"/>
      <c r="F2346"/>
    </row>
    <row r="2347" spans="1:6" ht="14.25">
      <c r="A2347"/>
      <c r="B2347" s="241"/>
      <c r="C2347"/>
      <c r="D2347"/>
      <c r="E2347"/>
      <c r="F2347"/>
    </row>
    <row r="2348" spans="1:6" ht="14.25">
      <c r="A2348"/>
      <c r="B2348" s="241"/>
      <c r="C2348"/>
      <c r="D2348"/>
      <c r="E2348"/>
      <c r="F2348"/>
    </row>
    <row r="2349" spans="1:6" ht="14.25">
      <c r="A2349"/>
      <c r="B2349" s="241"/>
      <c r="C2349"/>
      <c r="D2349"/>
      <c r="E2349"/>
      <c r="F2349"/>
    </row>
    <row r="2350" spans="1:6" ht="14.25">
      <c r="A2350"/>
      <c r="B2350" s="241"/>
      <c r="C2350"/>
      <c r="D2350"/>
      <c r="E2350"/>
      <c r="F2350"/>
    </row>
    <row r="2351" spans="1:6" ht="14.25">
      <c r="A2351"/>
      <c r="B2351" s="241"/>
      <c r="C2351"/>
      <c r="D2351"/>
      <c r="E2351"/>
      <c r="F2351"/>
    </row>
    <row r="2352" spans="1:6" ht="14.25">
      <c r="A2352"/>
      <c r="B2352" s="241"/>
      <c r="C2352"/>
      <c r="D2352"/>
      <c r="E2352"/>
      <c r="F2352"/>
    </row>
    <row r="2353" spans="1:6" ht="14.25">
      <c r="A2353"/>
      <c r="B2353" s="241"/>
      <c r="C2353"/>
      <c r="D2353"/>
      <c r="E2353"/>
      <c r="F2353"/>
    </row>
    <row r="2354" spans="1:6" ht="14.25">
      <c r="A2354"/>
      <c r="B2354" s="241"/>
      <c r="C2354"/>
      <c r="D2354"/>
      <c r="E2354"/>
      <c r="F2354"/>
    </row>
    <row r="2355" spans="1:6" ht="14.25">
      <c r="A2355"/>
      <c r="B2355" s="241"/>
      <c r="C2355"/>
      <c r="D2355"/>
      <c r="E2355"/>
      <c r="F2355"/>
    </row>
    <row r="2356" spans="1:6" ht="14.25">
      <c r="A2356"/>
      <c r="B2356" s="241"/>
      <c r="C2356"/>
      <c r="D2356"/>
      <c r="E2356"/>
      <c r="F2356"/>
    </row>
    <row r="2357" spans="1:6" ht="14.25">
      <c r="A2357"/>
      <c r="B2357" s="241"/>
      <c r="C2357"/>
      <c r="D2357"/>
      <c r="E2357"/>
      <c r="F2357"/>
    </row>
    <row r="2358" spans="1:6" ht="14.25">
      <c r="A2358"/>
      <c r="B2358" s="241"/>
      <c r="C2358"/>
      <c r="D2358"/>
      <c r="E2358"/>
      <c r="F2358"/>
    </row>
    <row r="2359" spans="1:6" ht="14.25">
      <c r="A2359"/>
      <c r="B2359" s="241"/>
      <c r="C2359"/>
      <c r="D2359"/>
      <c r="E2359"/>
      <c r="F2359"/>
    </row>
    <row r="2360" spans="1:6" ht="14.25">
      <c r="A2360"/>
      <c r="B2360" s="241"/>
      <c r="C2360"/>
      <c r="D2360"/>
      <c r="E2360"/>
      <c r="F2360"/>
    </row>
    <row r="2361" spans="1:6" ht="14.25">
      <c r="A2361"/>
      <c r="B2361" s="241"/>
      <c r="C2361"/>
      <c r="D2361"/>
      <c r="E2361"/>
      <c r="F2361"/>
    </row>
    <row r="2362" spans="1:6" ht="14.25">
      <c r="A2362"/>
      <c r="B2362" s="241"/>
      <c r="C2362"/>
      <c r="D2362"/>
      <c r="E2362"/>
      <c r="F2362"/>
    </row>
    <row r="2363" spans="1:6" ht="14.25">
      <c r="A2363"/>
      <c r="B2363" s="241"/>
      <c r="C2363"/>
      <c r="D2363"/>
      <c r="E2363"/>
      <c r="F2363"/>
    </row>
    <row r="2364" spans="1:6" ht="14.25">
      <c r="A2364"/>
      <c r="B2364" s="241"/>
      <c r="C2364"/>
      <c r="D2364"/>
      <c r="E2364"/>
      <c r="F2364"/>
    </row>
    <row r="2365" spans="1:6" ht="14.25">
      <c r="A2365"/>
      <c r="B2365" s="241"/>
      <c r="C2365"/>
      <c r="D2365"/>
      <c r="E2365"/>
      <c r="F2365"/>
    </row>
    <row r="2366" spans="1:6" ht="14.25">
      <c r="A2366"/>
      <c r="B2366" s="241"/>
      <c r="C2366"/>
      <c r="D2366"/>
      <c r="E2366"/>
      <c r="F2366"/>
    </row>
    <row r="2367" spans="1:6" ht="14.25">
      <c r="A2367"/>
      <c r="B2367" s="241"/>
      <c r="C2367"/>
      <c r="D2367"/>
      <c r="E2367"/>
      <c r="F2367"/>
    </row>
    <row r="2368" spans="1:6" ht="14.25">
      <c r="A2368"/>
      <c r="B2368" s="241"/>
      <c r="C2368"/>
      <c r="D2368"/>
      <c r="E2368"/>
      <c r="F2368"/>
    </row>
    <row r="2369" spans="1:6" ht="14.25">
      <c r="A2369"/>
      <c r="B2369" s="241"/>
      <c r="C2369"/>
      <c r="D2369"/>
      <c r="E2369"/>
      <c r="F2369"/>
    </row>
    <row r="2370" spans="1:6" ht="14.25">
      <c r="A2370"/>
      <c r="B2370" s="241"/>
      <c r="C2370"/>
      <c r="D2370"/>
      <c r="E2370"/>
      <c r="F2370"/>
    </row>
    <row r="2371" spans="1:6" ht="14.25">
      <c r="A2371"/>
      <c r="B2371" s="241"/>
      <c r="C2371"/>
      <c r="D2371"/>
      <c r="E2371"/>
      <c r="F2371"/>
    </row>
    <row r="2372" spans="1:6" ht="14.25">
      <c r="A2372"/>
      <c r="B2372" s="241"/>
      <c r="C2372"/>
      <c r="D2372"/>
      <c r="E2372"/>
      <c r="F2372"/>
    </row>
    <row r="2373" spans="1:6" ht="14.25">
      <c r="A2373"/>
      <c r="B2373" s="241"/>
      <c r="C2373"/>
      <c r="D2373"/>
      <c r="E2373"/>
      <c r="F2373"/>
    </row>
    <row r="2374" spans="1:6" ht="14.25">
      <c r="A2374"/>
      <c r="B2374" s="241"/>
      <c r="C2374"/>
      <c r="D2374"/>
      <c r="E2374"/>
      <c r="F2374"/>
    </row>
    <row r="2375" spans="1:6" ht="14.25">
      <c r="A2375"/>
      <c r="B2375" s="241"/>
      <c r="C2375"/>
      <c r="D2375"/>
      <c r="E2375"/>
      <c r="F2375"/>
    </row>
    <row r="2376" spans="1:6" ht="14.25">
      <c r="A2376"/>
      <c r="B2376" s="241"/>
      <c r="C2376"/>
      <c r="D2376"/>
      <c r="E2376"/>
      <c r="F2376"/>
    </row>
    <row r="2377" spans="1:6" ht="14.25">
      <c r="A2377"/>
      <c r="B2377" s="241"/>
      <c r="C2377"/>
      <c r="D2377"/>
      <c r="E2377"/>
      <c r="F2377"/>
    </row>
    <row r="2378" spans="1:6" ht="14.25">
      <c r="A2378"/>
      <c r="B2378" s="241"/>
      <c r="C2378"/>
      <c r="D2378"/>
      <c r="E2378"/>
      <c r="F2378"/>
    </row>
    <row r="2379" spans="1:6" ht="14.25">
      <c r="A2379"/>
      <c r="B2379" s="241"/>
      <c r="C2379"/>
      <c r="D2379"/>
      <c r="E2379"/>
      <c r="F2379"/>
    </row>
    <row r="2380" spans="1:6" ht="14.25">
      <c r="A2380"/>
      <c r="B2380" s="241"/>
      <c r="C2380"/>
      <c r="D2380"/>
      <c r="E2380"/>
      <c r="F2380"/>
    </row>
    <row r="2381" spans="1:6" ht="14.25">
      <c r="A2381"/>
      <c r="B2381" s="241"/>
      <c r="C2381"/>
      <c r="D2381"/>
      <c r="E2381"/>
      <c r="F2381"/>
    </row>
    <row r="2382" spans="1:6" ht="14.25">
      <c r="A2382"/>
      <c r="B2382" s="241"/>
      <c r="C2382"/>
      <c r="D2382"/>
      <c r="E2382"/>
      <c r="F2382"/>
    </row>
    <row r="2383" spans="1:6" ht="14.25">
      <c r="A2383"/>
      <c r="B2383" s="241"/>
      <c r="C2383"/>
      <c r="D2383"/>
      <c r="E2383"/>
      <c r="F2383"/>
    </row>
    <row r="2384" spans="1:6" ht="14.25">
      <c r="A2384"/>
      <c r="B2384" s="241"/>
      <c r="C2384"/>
      <c r="D2384"/>
      <c r="E2384"/>
      <c r="F2384"/>
    </row>
    <row r="2385" spans="1:6" ht="14.25">
      <c r="A2385"/>
      <c r="B2385" s="241"/>
      <c r="C2385"/>
      <c r="D2385"/>
      <c r="E2385"/>
      <c r="F2385"/>
    </row>
    <row r="2386" spans="1:6" ht="14.25">
      <c r="A2386"/>
      <c r="B2386" s="241"/>
      <c r="C2386"/>
      <c r="D2386"/>
      <c r="E2386"/>
      <c r="F2386"/>
    </row>
    <row r="2387" spans="1:6" ht="14.25">
      <c r="A2387"/>
      <c r="B2387" s="241"/>
      <c r="C2387"/>
      <c r="D2387"/>
      <c r="E2387"/>
      <c r="F2387"/>
    </row>
    <row r="2388" spans="1:6" ht="14.25">
      <c r="A2388"/>
      <c r="B2388" s="241"/>
      <c r="C2388"/>
      <c r="D2388"/>
      <c r="E2388"/>
      <c r="F2388"/>
    </row>
    <row r="2389" spans="1:6" ht="14.25">
      <c r="A2389"/>
      <c r="B2389" s="241"/>
      <c r="C2389"/>
      <c r="D2389"/>
      <c r="E2389"/>
      <c r="F2389"/>
    </row>
    <row r="2390" spans="1:6" ht="14.25">
      <c r="A2390"/>
      <c r="B2390" s="241"/>
      <c r="C2390"/>
      <c r="D2390"/>
      <c r="E2390"/>
      <c r="F2390"/>
    </row>
    <row r="2391" spans="1:6" ht="14.25">
      <c r="A2391"/>
      <c r="B2391" s="241"/>
      <c r="C2391"/>
      <c r="D2391"/>
      <c r="E2391"/>
      <c r="F2391"/>
    </row>
    <row r="2392" spans="1:6" ht="14.25">
      <c r="A2392"/>
      <c r="B2392" s="241"/>
      <c r="C2392"/>
      <c r="D2392"/>
      <c r="E2392"/>
      <c r="F2392"/>
    </row>
    <row r="2393" spans="1:6" ht="14.25">
      <c r="A2393"/>
      <c r="B2393" s="241"/>
      <c r="C2393"/>
      <c r="D2393"/>
      <c r="E2393"/>
      <c r="F2393"/>
    </row>
    <row r="2394" spans="1:6" ht="14.25">
      <c r="A2394"/>
      <c r="B2394" s="241"/>
      <c r="C2394"/>
      <c r="D2394"/>
      <c r="E2394"/>
      <c r="F2394"/>
    </row>
    <row r="2395" spans="1:6" ht="14.25">
      <c r="A2395"/>
      <c r="B2395" s="241"/>
      <c r="C2395"/>
      <c r="D2395"/>
      <c r="E2395"/>
      <c r="F2395"/>
    </row>
    <row r="2396" spans="1:6" ht="14.25">
      <c r="A2396"/>
      <c r="B2396" s="241"/>
      <c r="C2396"/>
      <c r="D2396"/>
      <c r="E2396"/>
      <c r="F2396"/>
    </row>
    <row r="2397" spans="1:6" ht="14.25">
      <c r="A2397"/>
      <c r="B2397" s="241"/>
      <c r="C2397"/>
      <c r="D2397"/>
      <c r="E2397"/>
      <c r="F2397"/>
    </row>
    <row r="2398" spans="1:6" ht="14.25">
      <c r="A2398"/>
      <c r="B2398" s="241"/>
      <c r="C2398"/>
      <c r="D2398"/>
      <c r="E2398"/>
      <c r="F2398"/>
    </row>
    <row r="2399" spans="1:6" ht="14.25">
      <c r="A2399"/>
      <c r="B2399" s="241"/>
      <c r="C2399"/>
      <c r="D2399"/>
      <c r="E2399"/>
      <c r="F2399"/>
    </row>
    <row r="2400" spans="1:6" ht="14.25">
      <c r="A2400"/>
      <c r="B2400" s="241"/>
      <c r="C2400"/>
      <c r="D2400"/>
      <c r="E2400"/>
      <c r="F2400"/>
    </row>
    <row r="2401" spans="1:6" ht="14.25">
      <c r="A2401"/>
      <c r="B2401" s="241"/>
      <c r="C2401"/>
      <c r="D2401"/>
      <c r="E2401"/>
      <c r="F2401"/>
    </row>
    <row r="2402" spans="1:6" ht="14.25">
      <c r="A2402"/>
      <c r="B2402" s="241"/>
      <c r="C2402"/>
      <c r="D2402"/>
      <c r="E2402"/>
      <c r="F2402"/>
    </row>
    <row r="2403" spans="1:6" ht="14.25">
      <c r="A2403"/>
      <c r="B2403" s="241"/>
      <c r="C2403"/>
      <c r="D2403"/>
      <c r="E2403"/>
      <c r="F2403"/>
    </row>
    <row r="2404" spans="1:6" ht="14.25">
      <c r="A2404"/>
      <c r="B2404" s="241"/>
      <c r="C2404"/>
      <c r="D2404"/>
      <c r="E2404"/>
      <c r="F2404"/>
    </row>
    <row r="2405" spans="1:6" ht="14.25">
      <c r="A2405"/>
      <c r="B2405" s="241"/>
      <c r="C2405"/>
      <c r="D2405"/>
      <c r="E2405"/>
      <c r="F2405"/>
    </row>
    <row r="2406" spans="1:6" ht="14.25">
      <c r="A2406"/>
      <c r="B2406" s="241"/>
      <c r="C2406"/>
      <c r="D2406"/>
      <c r="E2406"/>
      <c r="F2406"/>
    </row>
    <row r="2407" spans="1:6" ht="14.25">
      <c r="A2407"/>
      <c r="B2407" s="241"/>
      <c r="C2407"/>
      <c r="D2407"/>
      <c r="E2407"/>
      <c r="F2407"/>
    </row>
    <row r="2408" spans="1:6" ht="14.25">
      <c r="A2408"/>
      <c r="B2408" s="241"/>
      <c r="C2408"/>
      <c r="D2408"/>
      <c r="E2408"/>
      <c r="F2408"/>
    </row>
    <row r="2409" spans="1:6" ht="14.25">
      <c r="A2409"/>
      <c r="B2409" s="241"/>
      <c r="C2409"/>
      <c r="D2409"/>
      <c r="E2409"/>
      <c r="F2409"/>
    </row>
    <row r="2410" spans="1:6" ht="14.25">
      <c r="A2410"/>
      <c r="B2410" s="241"/>
      <c r="C2410"/>
      <c r="D2410"/>
      <c r="E2410"/>
      <c r="F2410"/>
    </row>
    <row r="2411" spans="1:6" ht="14.25">
      <c r="A2411"/>
      <c r="B2411" s="241"/>
      <c r="C2411"/>
      <c r="D2411"/>
      <c r="E2411"/>
      <c r="F2411"/>
    </row>
    <row r="2412" spans="1:6" ht="14.25">
      <c r="A2412"/>
      <c r="B2412" s="241"/>
      <c r="C2412"/>
      <c r="D2412"/>
      <c r="E2412"/>
      <c r="F2412"/>
    </row>
    <row r="2413" spans="1:6" ht="14.25">
      <c r="A2413"/>
      <c r="B2413" s="241"/>
      <c r="C2413"/>
      <c r="D2413"/>
      <c r="E2413"/>
      <c r="F2413"/>
    </row>
    <row r="2414" spans="1:6" ht="14.25">
      <c r="A2414"/>
      <c r="B2414" s="241"/>
      <c r="C2414"/>
      <c r="D2414"/>
      <c r="E2414"/>
      <c r="F2414"/>
    </row>
    <row r="2415" spans="1:6" ht="14.25">
      <c r="A2415"/>
      <c r="B2415" s="241"/>
      <c r="C2415"/>
      <c r="D2415"/>
      <c r="E2415"/>
      <c r="F2415"/>
    </row>
    <row r="2416" spans="1:6" ht="14.25">
      <c r="A2416"/>
      <c r="B2416" s="241"/>
      <c r="C2416"/>
      <c r="D2416"/>
      <c r="E2416"/>
      <c r="F2416"/>
    </row>
    <row r="2417" spans="1:6" ht="14.25">
      <c r="A2417"/>
      <c r="B2417" s="241"/>
      <c r="C2417"/>
      <c r="D2417"/>
      <c r="E2417"/>
      <c r="F2417"/>
    </row>
    <row r="2418" spans="1:6" ht="14.25">
      <c r="A2418"/>
      <c r="B2418" s="241"/>
      <c r="C2418"/>
      <c r="D2418"/>
      <c r="E2418"/>
      <c r="F2418"/>
    </row>
    <row r="2419" spans="1:6" ht="14.25">
      <c r="A2419"/>
      <c r="B2419" s="241"/>
      <c r="C2419"/>
      <c r="D2419"/>
      <c r="E2419"/>
      <c r="F2419"/>
    </row>
    <row r="2420" spans="1:6" ht="14.25">
      <c r="A2420"/>
      <c r="B2420" s="241"/>
      <c r="C2420"/>
      <c r="D2420"/>
      <c r="E2420"/>
      <c r="F2420"/>
    </row>
    <row r="2421" spans="1:6" ht="14.25">
      <c r="A2421"/>
      <c r="B2421" s="241"/>
      <c r="C2421"/>
      <c r="D2421"/>
      <c r="E2421"/>
      <c r="F2421"/>
    </row>
    <row r="2422" spans="1:6" ht="14.25">
      <c r="A2422"/>
      <c r="B2422" s="241"/>
      <c r="C2422"/>
      <c r="D2422"/>
      <c r="E2422"/>
      <c r="F2422"/>
    </row>
    <row r="2423" spans="1:6" ht="14.25">
      <c r="A2423"/>
      <c r="B2423" s="241"/>
      <c r="C2423"/>
      <c r="D2423"/>
      <c r="E2423"/>
      <c r="F2423"/>
    </row>
    <row r="2424" spans="1:6" ht="14.25">
      <c r="A2424"/>
      <c r="B2424" s="241"/>
      <c r="C2424"/>
      <c r="D2424"/>
      <c r="E2424"/>
      <c r="F2424"/>
    </row>
    <row r="2425" spans="1:6" ht="14.25">
      <c r="A2425"/>
      <c r="B2425" s="241"/>
      <c r="C2425"/>
      <c r="D2425"/>
      <c r="E2425"/>
      <c r="F2425"/>
    </row>
    <row r="2426" spans="1:6" ht="14.25">
      <c r="A2426"/>
      <c r="B2426" s="241"/>
      <c r="C2426"/>
      <c r="D2426"/>
      <c r="E2426"/>
      <c r="F2426"/>
    </row>
    <row r="2427" spans="1:6" ht="14.25">
      <c r="A2427"/>
      <c r="B2427" s="241"/>
      <c r="C2427"/>
      <c r="D2427"/>
      <c r="E2427"/>
      <c r="F2427"/>
    </row>
    <row r="2428" spans="1:6" ht="14.25">
      <c r="A2428"/>
      <c r="B2428" s="241"/>
      <c r="C2428"/>
      <c r="D2428"/>
      <c r="E2428"/>
      <c r="F2428"/>
    </row>
    <row r="2429" spans="1:6" ht="14.25">
      <c r="A2429"/>
      <c r="B2429" s="241"/>
      <c r="C2429"/>
      <c r="D2429"/>
      <c r="E2429"/>
      <c r="F2429"/>
    </row>
    <row r="2430" spans="1:6" ht="14.25">
      <c r="A2430"/>
      <c r="B2430" s="241"/>
      <c r="C2430"/>
      <c r="D2430"/>
      <c r="E2430"/>
      <c r="F2430"/>
    </row>
    <row r="2431" spans="1:6" ht="14.25">
      <c r="A2431"/>
      <c r="B2431" s="241"/>
      <c r="C2431"/>
      <c r="D2431"/>
      <c r="E2431"/>
      <c r="F2431"/>
    </row>
    <row r="2432" spans="1:6" ht="14.25">
      <c r="A2432"/>
      <c r="B2432" s="241"/>
      <c r="C2432"/>
      <c r="D2432"/>
      <c r="E2432"/>
      <c r="F2432"/>
    </row>
    <row r="2433" spans="1:6" ht="14.25">
      <c r="A2433"/>
      <c r="B2433" s="241"/>
      <c r="C2433"/>
      <c r="D2433"/>
      <c r="E2433"/>
      <c r="F2433"/>
    </row>
    <row r="2434" spans="1:6" ht="14.25">
      <c r="A2434"/>
      <c r="B2434" s="241"/>
      <c r="C2434"/>
      <c r="D2434"/>
      <c r="E2434"/>
      <c r="F2434"/>
    </row>
    <row r="2435" spans="1:6" ht="14.25">
      <c r="A2435"/>
      <c r="B2435" s="241"/>
      <c r="C2435"/>
      <c r="D2435"/>
      <c r="E2435"/>
      <c r="F2435"/>
    </row>
    <row r="2436" spans="1:6" ht="14.25">
      <c r="A2436"/>
      <c r="B2436" s="241"/>
      <c r="C2436"/>
      <c r="D2436"/>
      <c r="E2436"/>
      <c r="F2436"/>
    </row>
    <row r="2437" spans="1:6" ht="14.25">
      <c r="A2437"/>
      <c r="B2437" s="241"/>
      <c r="C2437"/>
      <c r="D2437"/>
      <c r="E2437"/>
      <c r="F2437"/>
    </row>
    <row r="2438" spans="1:6" ht="14.25">
      <c r="A2438"/>
      <c r="B2438" s="241"/>
      <c r="C2438"/>
      <c r="D2438"/>
      <c r="E2438"/>
      <c r="F2438"/>
    </row>
    <row r="2439" spans="1:6" ht="14.25">
      <c r="A2439"/>
      <c r="B2439" s="241"/>
      <c r="C2439"/>
      <c r="D2439"/>
      <c r="E2439"/>
      <c r="F2439"/>
    </row>
    <row r="2440" spans="1:6" ht="14.25">
      <c r="A2440"/>
      <c r="B2440" s="241"/>
      <c r="C2440"/>
      <c r="D2440"/>
      <c r="E2440"/>
      <c r="F2440"/>
    </row>
    <row r="2441" spans="1:6" ht="14.25">
      <c r="A2441"/>
      <c r="B2441" s="241"/>
      <c r="C2441"/>
      <c r="D2441"/>
      <c r="E2441"/>
      <c r="F2441"/>
    </row>
    <row r="2442" spans="1:6" ht="14.25">
      <c r="A2442"/>
      <c r="B2442" s="241"/>
      <c r="C2442"/>
      <c r="D2442"/>
      <c r="E2442"/>
      <c r="F2442"/>
    </row>
    <row r="2443" spans="1:6" ht="14.25">
      <c r="A2443"/>
      <c r="B2443" s="241"/>
      <c r="C2443"/>
      <c r="D2443"/>
      <c r="E2443"/>
      <c r="F2443"/>
    </row>
    <row r="2444" spans="1:6" ht="14.25">
      <c r="A2444"/>
      <c r="B2444" s="241"/>
      <c r="C2444"/>
      <c r="D2444"/>
      <c r="E2444"/>
      <c r="F2444"/>
    </row>
    <row r="2445" spans="1:6" ht="14.25">
      <c r="A2445"/>
      <c r="B2445" s="241"/>
      <c r="C2445"/>
      <c r="D2445"/>
      <c r="E2445"/>
      <c r="F2445"/>
    </row>
    <row r="2446" spans="1:6" ht="14.25">
      <c r="A2446"/>
      <c r="B2446" s="241"/>
      <c r="C2446"/>
      <c r="D2446"/>
      <c r="E2446"/>
      <c r="F2446"/>
    </row>
    <row r="2447" spans="1:6" ht="14.25">
      <c r="A2447"/>
      <c r="B2447" s="241"/>
      <c r="C2447"/>
      <c r="D2447"/>
      <c r="E2447"/>
      <c r="F2447"/>
    </row>
    <row r="2448" spans="1:6" ht="14.25">
      <c r="A2448"/>
      <c r="B2448" s="241"/>
      <c r="C2448"/>
      <c r="D2448"/>
      <c r="E2448"/>
      <c r="F2448"/>
    </row>
    <row r="2449" spans="1:6" ht="14.25">
      <c r="A2449"/>
      <c r="B2449" s="241"/>
      <c r="C2449"/>
      <c r="D2449"/>
      <c r="E2449"/>
      <c r="F2449"/>
    </row>
    <row r="2450" spans="1:6" ht="14.25">
      <c r="A2450"/>
      <c r="B2450" s="241"/>
      <c r="C2450"/>
      <c r="D2450"/>
      <c r="E2450"/>
      <c r="F2450"/>
    </row>
    <row r="2451" spans="1:6" ht="14.25">
      <c r="A2451"/>
      <c r="B2451" s="241"/>
      <c r="C2451"/>
      <c r="D2451"/>
      <c r="E2451"/>
      <c r="F2451"/>
    </row>
    <row r="2452" spans="1:6" ht="14.25">
      <c r="A2452"/>
      <c r="B2452" s="241"/>
      <c r="C2452"/>
      <c r="D2452"/>
      <c r="E2452"/>
      <c r="F2452"/>
    </row>
    <row r="2453" spans="1:6" ht="14.25">
      <c r="A2453"/>
      <c r="B2453" s="241"/>
      <c r="C2453"/>
      <c r="D2453"/>
      <c r="E2453"/>
      <c r="F2453"/>
    </row>
    <row r="2454" spans="1:6" ht="14.25">
      <c r="A2454"/>
      <c r="B2454" s="241"/>
      <c r="C2454"/>
      <c r="D2454"/>
      <c r="E2454"/>
      <c r="F2454"/>
    </row>
    <row r="2455" spans="1:6" ht="14.25">
      <c r="A2455"/>
      <c r="B2455" s="241"/>
      <c r="C2455"/>
      <c r="D2455"/>
      <c r="E2455"/>
      <c r="F2455"/>
    </row>
    <row r="2456" spans="1:6" ht="14.25">
      <c r="A2456"/>
      <c r="B2456" s="241"/>
      <c r="C2456"/>
      <c r="D2456"/>
      <c r="E2456"/>
      <c r="F2456"/>
    </row>
    <row r="2457" spans="1:6" ht="14.25">
      <c r="A2457"/>
      <c r="B2457" s="241"/>
      <c r="C2457"/>
      <c r="D2457"/>
      <c r="E2457"/>
      <c r="F2457"/>
    </row>
    <row r="2458" spans="1:6" ht="14.25">
      <c r="A2458"/>
      <c r="B2458" s="241"/>
      <c r="C2458"/>
      <c r="D2458"/>
      <c r="E2458"/>
      <c r="F2458"/>
    </row>
    <row r="2459" spans="1:6" ht="14.25">
      <c r="A2459"/>
      <c r="B2459" s="241"/>
      <c r="C2459"/>
      <c r="D2459"/>
      <c r="E2459"/>
      <c r="F2459"/>
    </row>
    <row r="2460" spans="1:6" ht="14.25">
      <c r="A2460"/>
      <c r="B2460" s="241"/>
      <c r="C2460"/>
      <c r="D2460"/>
      <c r="E2460"/>
      <c r="F2460"/>
    </row>
    <row r="2461" spans="1:6" ht="14.25">
      <c r="A2461"/>
      <c r="B2461" s="241"/>
      <c r="C2461"/>
      <c r="D2461"/>
      <c r="E2461"/>
      <c r="F2461"/>
    </row>
    <row r="2462" spans="1:6" ht="14.25">
      <c r="A2462"/>
      <c r="B2462" s="241"/>
      <c r="C2462"/>
      <c r="D2462"/>
      <c r="E2462"/>
      <c r="F2462"/>
    </row>
    <row r="2463" spans="1:6" ht="14.25">
      <c r="A2463"/>
      <c r="B2463" s="241"/>
      <c r="C2463"/>
      <c r="D2463"/>
      <c r="E2463"/>
      <c r="F2463"/>
    </row>
    <row r="2464" spans="1:6" ht="14.25">
      <c r="A2464"/>
      <c r="B2464" s="241"/>
      <c r="C2464"/>
      <c r="D2464"/>
      <c r="E2464"/>
      <c r="F2464"/>
    </row>
    <row r="2465" spans="1:6" ht="14.25">
      <c r="A2465"/>
      <c r="B2465" s="241"/>
      <c r="C2465"/>
      <c r="D2465"/>
      <c r="E2465"/>
      <c r="F2465"/>
    </row>
    <row r="2466" spans="1:6" ht="14.25">
      <c r="A2466"/>
      <c r="B2466" s="241"/>
      <c r="C2466"/>
      <c r="D2466"/>
      <c r="E2466"/>
      <c r="F2466"/>
    </row>
    <row r="2467" spans="1:6" ht="14.25">
      <c r="A2467"/>
      <c r="B2467" s="241"/>
      <c r="C2467"/>
      <c r="D2467"/>
      <c r="E2467"/>
      <c r="F2467"/>
    </row>
    <row r="2468" spans="1:6" ht="14.25">
      <c r="A2468"/>
      <c r="B2468" s="241"/>
      <c r="C2468"/>
      <c r="D2468"/>
      <c r="E2468"/>
      <c r="F2468"/>
    </row>
    <row r="2469" spans="1:6" ht="14.25">
      <c r="A2469"/>
      <c r="B2469" s="241"/>
      <c r="C2469"/>
      <c r="D2469"/>
      <c r="E2469"/>
      <c r="F2469"/>
    </row>
    <row r="2470" spans="1:6" ht="14.25">
      <c r="A2470"/>
      <c r="B2470" s="241"/>
      <c r="C2470"/>
      <c r="D2470"/>
      <c r="E2470"/>
      <c r="F2470"/>
    </row>
    <row r="2471" spans="1:6" ht="14.25">
      <c r="A2471"/>
      <c r="B2471" s="241"/>
      <c r="C2471"/>
      <c r="D2471"/>
      <c r="E2471"/>
      <c r="F2471"/>
    </row>
    <row r="2472" spans="1:6" ht="14.25">
      <c r="A2472"/>
      <c r="B2472" s="241"/>
      <c r="C2472"/>
      <c r="D2472"/>
      <c r="E2472"/>
      <c r="F2472"/>
    </row>
    <row r="2473" spans="1:6" ht="14.25">
      <c r="A2473"/>
      <c r="B2473" s="241"/>
      <c r="C2473"/>
      <c r="D2473"/>
      <c r="E2473"/>
      <c r="F2473"/>
    </row>
    <row r="2474" spans="1:6" ht="14.25">
      <c r="A2474"/>
      <c r="B2474" s="241"/>
      <c r="C2474"/>
      <c r="D2474"/>
      <c r="E2474"/>
      <c r="F2474"/>
    </row>
    <row r="2475" spans="1:6" ht="14.25">
      <c r="A2475"/>
      <c r="B2475" s="241"/>
      <c r="C2475"/>
      <c r="D2475"/>
      <c r="E2475"/>
      <c r="F2475"/>
    </row>
    <row r="2476" spans="1:6" ht="14.25">
      <c r="A2476"/>
      <c r="B2476" s="241"/>
      <c r="C2476"/>
      <c r="D2476"/>
      <c r="E2476"/>
      <c r="F2476"/>
    </row>
    <row r="2477" spans="1:6" ht="14.25">
      <c r="A2477"/>
      <c r="B2477" s="241"/>
      <c r="C2477"/>
      <c r="D2477"/>
      <c r="E2477"/>
      <c r="F2477"/>
    </row>
    <row r="2478" spans="1:6" ht="14.25">
      <c r="A2478"/>
      <c r="B2478" s="241"/>
      <c r="C2478"/>
      <c r="D2478"/>
      <c r="E2478"/>
      <c r="F2478"/>
    </row>
    <row r="2479" spans="1:6" ht="14.25">
      <c r="A2479"/>
      <c r="B2479" s="241"/>
      <c r="C2479"/>
      <c r="D2479"/>
      <c r="E2479"/>
      <c r="F2479"/>
    </row>
    <row r="2480" spans="1:6" ht="14.25">
      <c r="A2480"/>
      <c r="B2480" s="241"/>
      <c r="C2480"/>
      <c r="D2480"/>
      <c r="E2480"/>
      <c r="F2480"/>
    </row>
    <row r="2481" spans="1:6" ht="14.25">
      <c r="A2481"/>
      <c r="B2481" s="241"/>
      <c r="C2481"/>
      <c r="D2481"/>
      <c r="E2481"/>
      <c r="F2481"/>
    </row>
    <row r="2482" spans="1:6" ht="14.25">
      <c r="A2482"/>
      <c r="B2482" s="241"/>
      <c r="C2482"/>
      <c r="D2482"/>
      <c r="E2482"/>
      <c r="F2482"/>
    </row>
    <row r="2483" spans="1:6" ht="14.25">
      <c r="A2483"/>
      <c r="B2483" s="241"/>
      <c r="C2483"/>
      <c r="D2483"/>
      <c r="E2483"/>
      <c r="F2483"/>
    </row>
    <row r="2484" spans="1:6" ht="14.25">
      <c r="A2484"/>
      <c r="B2484" s="241"/>
      <c r="C2484"/>
      <c r="D2484"/>
      <c r="E2484"/>
      <c r="F2484"/>
    </row>
    <row r="2485" spans="1:6" ht="14.25">
      <c r="A2485"/>
      <c r="B2485" s="241"/>
      <c r="C2485"/>
      <c r="D2485"/>
      <c r="E2485"/>
      <c r="F2485"/>
    </row>
    <row r="2486" spans="1:6" ht="14.25">
      <c r="A2486"/>
      <c r="B2486" s="241"/>
      <c r="C2486"/>
      <c r="D2486"/>
      <c r="E2486"/>
      <c r="F2486"/>
    </row>
    <row r="2487" spans="1:6" ht="14.25">
      <c r="A2487"/>
      <c r="B2487" s="241"/>
      <c r="C2487"/>
      <c r="D2487"/>
      <c r="E2487"/>
      <c r="F2487"/>
    </row>
    <row r="2488" spans="1:6" ht="14.25">
      <c r="A2488"/>
      <c r="B2488" s="241"/>
      <c r="C2488"/>
      <c r="D2488"/>
      <c r="E2488"/>
      <c r="F2488"/>
    </row>
    <row r="2489" spans="1:6" ht="14.25">
      <c r="A2489"/>
      <c r="B2489" s="241"/>
      <c r="C2489"/>
      <c r="D2489"/>
      <c r="E2489"/>
      <c r="F2489"/>
    </row>
    <row r="2490" spans="1:6" ht="14.25">
      <c r="A2490"/>
      <c r="B2490" s="241"/>
      <c r="C2490"/>
      <c r="D2490"/>
      <c r="E2490"/>
      <c r="F2490"/>
    </row>
    <row r="2491" spans="1:6" ht="14.25">
      <c r="A2491"/>
      <c r="B2491" s="241"/>
      <c r="C2491"/>
      <c r="D2491"/>
      <c r="E2491"/>
      <c r="F2491"/>
    </row>
    <row r="2492" spans="1:6" ht="14.25">
      <c r="A2492"/>
      <c r="B2492" s="241"/>
      <c r="C2492"/>
      <c r="D2492"/>
      <c r="E2492"/>
      <c r="F2492"/>
    </row>
    <row r="2493" spans="1:6" ht="14.25">
      <c r="A2493"/>
      <c r="B2493" s="241"/>
      <c r="C2493"/>
      <c r="D2493"/>
      <c r="E2493"/>
      <c r="F2493"/>
    </row>
    <row r="2494" spans="1:6" ht="14.25">
      <c r="A2494"/>
      <c r="B2494" s="241"/>
      <c r="C2494"/>
      <c r="D2494"/>
      <c r="E2494"/>
      <c r="F2494"/>
    </row>
    <row r="2495" spans="1:6" ht="14.25">
      <c r="A2495"/>
      <c r="B2495" s="241"/>
      <c r="C2495"/>
      <c r="D2495"/>
      <c r="E2495"/>
      <c r="F2495"/>
    </row>
    <row r="2496" spans="1:6" ht="14.25">
      <c r="A2496"/>
      <c r="B2496" s="241"/>
      <c r="C2496"/>
      <c r="D2496"/>
      <c r="E2496"/>
      <c r="F2496"/>
    </row>
    <row r="2497" spans="1:6" ht="14.25">
      <c r="A2497"/>
      <c r="B2497" s="241"/>
      <c r="C2497"/>
      <c r="D2497"/>
      <c r="E2497"/>
      <c r="F2497"/>
    </row>
    <row r="2498" spans="1:6" ht="14.25">
      <c r="A2498"/>
      <c r="B2498" s="241"/>
      <c r="C2498"/>
      <c r="D2498"/>
      <c r="E2498"/>
      <c r="F2498"/>
    </row>
    <row r="2499" spans="1:6" ht="14.25">
      <c r="A2499"/>
      <c r="B2499" s="241"/>
      <c r="C2499"/>
      <c r="D2499"/>
      <c r="E2499"/>
      <c r="F2499"/>
    </row>
    <row r="2500" spans="1:6" ht="14.25">
      <c r="A2500"/>
      <c r="B2500" s="241"/>
      <c r="C2500"/>
      <c r="D2500"/>
      <c r="E2500"/>
      <c r="F2500"/>
    </row>
    <row r="2501" spans="1:6" ht="14.25">
      <c r="A2501"/>
      <c r="B2501" s="241"/>
      <c r="C2501"/>
      <c r="D2501"/>
      <c r="E2501"/>
      <c r="F2501"/>
    </row>
    <row r="2502" spans="1:6" ht="14.25">
      <c r="A2502"/>
      <c r="B2502" s="241"/>
      <c r="C2502"/>
      <c r="D2502"/>
      <c r="E2502"/>
      <c r="F2502"/>
    </row>
    <row r="2503" spans="1:6" ht="14.25">
      <c r="A2503"/>
      <c r="B2503" s="241"/>
      <c r="C2503"/>
      <c r="D2503"/>
      <c r="E2503"/>
      <c r="F2503"/>
    </row>
    <row r="2504" spans="1:6" ht="14.25">
      <c r="A2504"/>
      <c r="B2504" s="241"/>
      <c r="C2504"/>
      <c r="D2504"/>
      <c r="E2504"/>
      <c r="F2504"/>
    </row>
    <row r="2505" spans="1:6" ht="14.25">
      <c r="A2505"/>
      <c r="B2505" s="241"/>
      <c r="C2505"/>
      <c r="D2505"/>
      <c r="E2505"/>
      <c r="F2505"/>
    </row>
    <row r="2506" spans="1:6" ht="14.25">
      <c r="A2506"/>
      <c r="B2506" s="241"/>
      <c r="C2506"/>
      <c r="D2506"/>
      <c r="E2506"/>
      <c r="F2506"/>
    </row>
    <row r="2507" spans="1:6" ht="14.25">
      <c r="A2507"/>
      <c r="B2507" s="241"/>
      <c r="C2507"/>
      <c r="D2507"/>
      <c r="E2507"/>
      <c r="F2507"/>
    </row>
    <row r="2508" spans="1:6" ht="14.25">
      <c r="A2508"/>
      <c r="B2508" s="241"/>
      <c r="C2508"/>
      <c r="D2508"/>
      <c r="E2508"/>
      <c r="F2508"/>
    </row>
    <row r="2509" spans="1:6" ht="14.25">
      <c r="A2509"/>
      <c r="B2509" s="241"/>
      <c r="C2509"/>
      <c r="D2509"/>
      <c r="E2509"/>
      <c r="F2509"/>
    </row>
    <row r="2510" spans="1:6" ht="14.25">
      <c r="A2510"/>
      <c r="B2510" s="241"/>
      <c r="C2510"/>
      <c r="D2510"/>
      <c r="E2510"/>
      <c r="F2510"/>
    </row>
    <row r="2511" spans="1:6" ht="14.25">
      <c r="A2511"/>
      <c r="B2511" s="241"/>
      <c r="C2511"/>
      <c r="D2511"/>
      <c r="E2511"/>
      <c r="F2511"/>
    </row>
    <row r="2512" spans="1:6" ht="14.25">
      <c r="A2512"/>
      <c r="B2512" s="241"/>
      <c r="C2512"/>
      <c r="D2512"/>
      <c r="E2512"/>
      <c r="F2512"/>
    </row>
    <row r="2513" spans="1:6" ht="14.25">
      <c r="A2513"/>
      <c r="B2513" s="241"/>
      <c r="C2513"/>
      <c r="D2513"/>
      <c r="E2513"/>
      <c r="F2513"/>
    </row>
    <row r="2514" spans="1:6" ht="14.25">
      <c r="A2514"/>
      <c r="B2514" s="241"/>
      <c r="C2514"/>
      <c r="D2514"/>
      <c r="E2514"/>
      <c r="F2514"/>
    </row>
    <row r="2515" spans="1:6" ht="14.25">
      <c r="A2515"/>
      <c r="B2515" s="241"/>
      <c r="C2515"/>
      <c r="D2515"/>
      <c r="E2515"/>
      <c r="F2515"/>
    </row>
    <row r="2516" spans="1:6" ht="14.25">
      <c r="A2516"/>
      <c r="B2516" s="241"/>
      <c r="C2516"/>
      <c r="D2516"/>
      <c r="E2516"/>
      <c r="F2516"/>
    </row>
    <row r="2517" spans="1:6" ht="14.25">
      <c r="A2517"/>
      <c r="B2517" s="241"/>
      <c r="C2517"/>
      <c r="D2517"/>
      <c r="E2517"/>
      <c r="F2517"/>
    </row>
    <row r="2518" spans="1:6" ht="14.25">
      <c r="A2518"/>
      <c r="B2518" s="241"/>
      <c r="C2518"/>
      <c r="D2518"/>
      <c r="E2518"/>
      <c r="F2518"/>
    </row>
    <row r="2519" spans="1:6" ht="14.25">
      <c r="A2519"/>
      <c r="B2519" s="241"/>
      <c r="C2519"/>
      <c r="D2519"/>
      <c r="E2519"/>
      <c r="F2519"/>
    </row>
    <row r="2520" spans="1:6" ht="14.25">
      <c r="A2520"/>
      <c r="B2520" s="241"/>
      <c r="C2520"/>
      <c r="D2520"/>
      <c r="E2520"/>
      <c r="F2520"/>
    </row>
    <row r="2521" spans="1:6" ht="14.25">
      <c r="A2521"/>
      <c r="B2521" s="241"/>
      <c r="C2521"/>
      <c r="D2521"/>
      <c r="E2521"/>
      <c r="F2521"/>
    </row>
    <row r="2522" spans="1:6" ht="14.25">
      <c r="A2522"/>
      <c r="B2522" s="241"/>
      <c r="C2522"/>
      <c r="D2522"/>
      <c r="E2522"/>
      <c r="F2522"/>
    </row>
    <row r="2523" spans="1:6" ht="14.25">
      <c r="A2523"/>
      <c r="B2523" s="241"/>
      <c r="C2523"/>
      <c r="D2523"/>
      <c r="E2523"/>
      <c r="F2523"/>
    </row>
    <row r="2524" spans="1:6" ht="14.25">
      <c r="A2524"/>
      <c r="B2524" s="241"/>
      <c r="C2524"/>
      <c r="D2524"/>
      <c r="E2524"/>
      <c r="F2524"/>
    </row>
    <row r="2525" spans="1:6" ht="14.25">
      <c r="A2525"/>
      <c r="B2525" s="241"/>
      <c r="C2525"/>
      <c r="D2525"/>
      <c r="E2525"/>
      <c r="F2525"/>
    </row>
    <row r="2526" spans="1:6" ht="14.25">
      <c r="A2526"/>
      <c r="B2526" s="241"/>
      <c r="C2526"/>
      <c r="D2526"/>
      <c r="E2526"/>
      <c r="F2526"/>
    </row>
    <row r="2527" spans="1:6" ht="14.25">
      <c r="A2527"/>
      <c r="B2527" s="241"/>
      <c r="C2527"/>
      <c r="D2527"/>
      <c r="E2527"/>
      <c r="F2527"/>
    </row>
    <row r="2528" spans="1:6" ht="14.25">
      <c r="A2528"/>
      <c r="B2528" s="241"/>
      <c r="C2528"/>
      <c r="D2528"/>
      <c r="E2528"/>
      <c r="F2528"/>
    </row>
    <row r="2529" spans="1:6" ht="14.25">
      <c r="A2529"/>
      <c r="B2529" s="241"/>
      <c r="C2529"/>
      <c r="D2529"/>
      <c r="E2529"/>
      <c r="F2529"/>
    </row>
    <row r="2530" spans="1:6" ht="14.25">
      <c r="A2530"/>
      <c r="B2530" s="241"/>
      <c r="C2530"/>
      <c r="D2530"/>
      <c r="E2530"/>
      <c r="F2530"/>
    </row>
    <row r="2531" spans="1:6" ht="14.25">
      <c r="A2531"/>
      <c r="B2531" s="241"/>
      <c r="C2531"/>
      <c r="D2531"/>
      <c r="E2531"/>
      <c r="F2531"/>
    </row>
    <row r="2532" spans="1:6" ht="14.25">
      <c r="A2532"/>
      <c r="B2532" s="241"/>
      <c r="C2532"/>
      <c r="D2532"/>
      <c r="E2532"/>
      <c r="F2532"/>
    </row>
    <row r="2533" spans="1:6" ht="14.25">
      <c r="A2533"/>
      <c r="B2533" s="241"/>
      <c r="C2533"/>
      <c r="D2533"/>
      <c r="E2533"/>
      <c r="F2533"/>
    </row>
    <row r="2534" spans="1:6" ht="14.25">
      <c r="A2534"/>
      <c r="B2534" s="241"/>
      <c r="C2534"/>
      <c r="D2534"/>
      <c r="E2534"/>
      <c r="F2534"/>
    </row>
    <row r="2535" spans="1:6" ht="14.25">
      <c r="A2535"/>
      <c r="B2535" s="241"/>
      <c r="C2535"/>
      <c r="D2535"/>
      <c r="E2535"/>
      <c r="F2535"/>
    </row>
    <row r="2536" spans="1:6" ht="14.25">
      <c r="A2536"/>
      <c r="B2536" s="241"/>
      <c r="C2536"/>
      <c r="D2536"/>
      <c r="E2536"/>
      <c r="F2536"/>
    </row>
    <row r="2537" spans="1:6" ht="14.25">
      <c r="A2537"/>
      <c r="B2537" s="241"/>
      <c r="C2537"/>
      <c r="D2537"/>
      <c r="E2537"/>
      <c r="F2537"/>
    </row>
    <row r="2538" spans="1:6" ht="14.25">
      <c r="A2538"/>
      <c r="B2538" s="241"/>
      <c r="C2538"/>
      <c r="D2538"/>
      <c r="E2538"/>
      <c r="F2538"/>
    </row>
    <row r="2539" spans="1:6" ht="14.25">
      <c r="A2539"/>
      <c r="B2539" s="241"/>
      <c r="C2539"/>
      <c r="D2539"/>
      <c r="E2539"/>
      <c r="F2539"/>
    </row>
    <row r="2540" spans="1:6" ht="14.25">
      <c r="A2540"/>
      <c r="B2540" s="241"/>
      <c r="C2540"/>
      <c r="D2540"/>
      <c r="E2540"/>
      <c r="F2540"/>
    </row>
    <row r="2541" spans="1:6" ht="14.25">
      <c r="A2541"/>
      <c r="B2541" s="241"/>
      <c r="C2541"/>
      <c r="D2541"/>
      <c r="E2541"/>
      <c r="F2541"/>
    </row>
    <row r="2542" spans="1:6" ht="14.25">
      <c r="A2542"/>
      <c r="B2542" s="241"/>
      <c r="C2542"/>
      <c r="D2542"/>
      <c r="E2542"/>
      <c r="F2542"/>
    </row>
    <row r="2543" spans="1:6" ht="14.25">
      <c r="A2543"/>
      <c r="B2543" s="241"/>
      <c r="C2543"/>
      <c r="D2543"/>
      <c r="E2543"/>
      <c r="F2543"/>
    </row>
    <row r="2544" spans="1:6" ht="14.25">
      <c r="A2544"/>
      <c r="B2544" s="241"/>
      <c r="C2544"/>
      <c r="D2544"/>
      <c r="E2544"/>
      <c r="F2544"/>
    </row>
    <row r="2545" spans="1:6" ht="14.25">
      <c r="A2545"/>
      <c r="B2545" s="241"/>
      <c r="C2545"/>
      <c r="D2545"/>
      <c r="E2545"/>
      <c r="F2545"/>
    </row>
    <row r="2546" spans="1:6" ht="14.25">
      <c r="A2546"/>
      <c r="B2546" s="241"/>
      <c r="C2546"/>
      <c r="D2546"/>
      <c r="E2546"/>
      <c r="F2546"/>
    </row>
    <row r="2547" spans="1:6" ht="14.25">
      <c r="A2547"/>
      <c r="B2547" s="241"/>
      <c r="C2547"/>
      <c r="D2547"/>
      <c r="E2547"/>
      <c r="F2547"/>
    </row>
    <row r="2548" spans="1:6" ht="14.25">
      <c r="A2548"/>
      <c r="B2548" s="241"/>
      <c r="C2548"/>
      <c r="D2548"/>
      <c r="E2548"/>
      <c r="F2548"/>
    </row>
    <row r="2549" spans="1:6" ht="14.25">
      <c r="A2549"/>
      <c r="B2549" s="241"/>
      <c r="C2549"/>
      <c r="D2549"/>
      <c r="E2549"/>
      <c r="F2549"/>
    </row>
    <row r="2550" spans="1:6" ht="14.25">
      <c r="A2550"/>
      <c r="B2550" s="241"/>
      <c r="C2550"/>
      <c r="D2550"/>
      <c r="E2550"/>
      <c r="F2550"/>
    </row>
    <row r="2551" spans="1:6" ht="14.25">
      <c r="A2551"/>
      <c r="B2551" s="241"/>
      <c r="C2551"/>
      <c r="D2551"/>
      <c r="E2551"/>
      <c r="F2551"/>
    </row>
    <row r="2552" spans="1:6" ht="14.25">
      <c r="A2552"/>
      <c r="B2552" s="241"/>
      <c r="C2552"/>
      <c r="D2552"/>
      <c r="E2552"/>
      <c r="F2552"/>
    </row>
    <row r="2553" spans="1:6" ht="14.25">
      <c r="A2553"/>
      <c r="B2553" s="241"/>
      <c r="C2553"/>
      <c r="D2553"/>
      <c r="E2553"/>
      <c r="F2553"/>
    </row>
    <row r="2554" spans="1:6" ht="14.25">
      <c r="A2554"/>
      <c r="B2554" s="241"/>
      <c r="C2554"/>
      <c r="D2554"/>
      <c r="E2554"/>
      <c r="F2554"/>
    </row>
    <row r="2555" spans="1:6" ht="14.25">
      <c r="A2555"/>
      <c r="B2555" s="241"/>
      <c r="C2555"/>
      <c r="D2555"/>
      <c r="E2555"/>
      <c r="F2555"/>
    </row>
    <row r="2556" spans="1:6" ht="14.25">
      <c r="A2556"/>
      <c r="B2556" s="241"/>
      <c r="C2556"/>
      <c r="D2556"/>
      <c r="E2556"/>
      <c r="F2556"/>
    </row>
    <row r="2557" spans="1:6" ht="14.25">
      <c r="A2557"/>
      <c r="B2557" s="241"/>
      <c r="C2557"/>
      <c r="D2557"/>
      <c r="E2557"/>
      <c r="F2557"/>
    </row>
    <row r="2558" spans="1:6" ht="14.25">
      <c r="A2558"/>
      <c r="B2558" s="241"/>
      <c r="C2558"/>
      <c r="D2558"/>
      <c r="E2558"/>
      <c r="F2558"/>
    </row>
    <row r="2559" spans="1:6" ht="14.25">
      <c r="A2559"/>
      <c r="B2559" s="241"/>
      <c r="C2559"/>
      <c r="D2559"/>
      <c r="E2559"/>
      <c r="F2559"/>
    </row>
    <row r="2560" spans="1:6" ht="14.25">
      <c r="A2560"/>
      <c r="B2560" s="241"/>
      <c r="C2560"/>
      <c r="D2560"/>
      <c r="E2560"/>
      <c r="F2560"/>
    </row>
    <row r="2561" spans="1:6" ht="14.25">
      <c r="A2561"/>
      <c r="B2561" s="241"/>
      <c r="C2561"/>
      <c r="D2561"/>
      <c r="E2561"/>
      <c r="F2561"/>
    </row>
    <row r="2562" spans="1:6" ht="14.25">
      <c r="A2562"/>
      <c r="B2562" s="241"/>
      <c r="C2562"/>
      <c r="D2562"/>
      <c r="E2562"/>
      <c r="F2562"/>
    </row>
    <row r="2563" spans="1:6" ht="14.25">
      <c r="A2563"/>
      <c r="B2563" s="241"/>
      <c r="C2563"/>
      <c r="D2563"/>
      <c r="E2563"/>
      <c r="F2563"/>
    </row>
    <row r="2564" spans="1:6" ht="14.25">
      <c r="A2564"/>
      <c r="B2564" s="241"/>
      <c r="C2564"/>
      <c r="D2564"/>
      <c r="E2564"/>
      <c r="F2564"/>
    </row>
    <row r="2565" spans="1:6" ht="14.25">
      <c r="A2565"/>
      <c r="B2565" s="241"/>
      <c r="C2565"/>
      <c r="D2565"/>
      <c r="E2565"/>
      <c r="F2565"/>
    </row>
    <row r="2566" spans="1:6" ht="14.25">
      <c r="A2566"/>
      <c r="B2566" s="241"/>
      <c r="C2566"/>
      <c r="D2566"/>
      <c r="E2566"/>
      <c r="F2566"/>
    </row>
    <row r="2567" spans="1:6" ht="14.25">
      <c r="A2567"/>
      <c r="B2567" s="241"/>
      <c r="C2567"/>
      <c r="D2567"/>
      <c r="E2567"/>
      <c r="F2567"/>
    </row>
    <row r="2568" spans="1:6" ht="14.25">
      <c r="A2568"/>
      <c r="B2568" s="241"/>
      <c r="C2568"/>
      <c r="D2568"/>
      <c r="E2568"/>
      <c r="F2568"/>
    </row>
    <row r="2569" spans="1:6" ht="14.25">
      <c r="A2569"/>
      <c r="B2569" s="241"/>
      <c r="C2569"/>
      <c r="D2569"/>
      <c r="E2569"/>
      <c r="F2569"/>
    </row>
    <row r="2570" spans="1:6" ht="14.25">
      <c r="A2570"/>
      <c r="B2570" s="241"/>
      <c r="C2570"/>
      <c r="D2570"/>
      <c r="E2570"/>
      <c r="F2570"/>
    </row>
    <row r="2571" spans="1:6" ht="14.25">
      <c r="A2571"/>
      <c r="B2571" s="241"/>
      <c r="C2571"/>
      <c r="D2571"/>
      <c r="E2571"/>
      <c r="F2571"/>
    </row>
    <row r="2572" spans="1:6" ht="14.25">
      <c r="A2572"/>
      <c r="B2572" s="241"/>
      <c r="C2572"/>
      <c r="D2572"/>
      <c r="E2572"/>
      <c r="F2572"/>
    </row>
    <row r="2573" spans="1:6" ht="14.25">
      <c r="A2573"/>
      <c r="B2573" s="241"/>
      <c r="C2573"/>
      <c r="D2573"/>
      <c r="E2573"/>
      <c r="F2573"/>
    </row>
    <row r="2574" spans="1:6" ht="14.25">
      <c r="A2574"/>
      <c r="B2574" s="241"/>
      <c r="C2574"/>
      <c r="D2574"/>
      <c r="E2574"/>
      <c r="F2574"/>
    </row>
    <row r="2575" spans="1:6" ht="14.25">
      <c r="A2575"/>
      <c r="B2575" s="241"/>
      <c r="C2575"/>
      <c r="D2575"/>
      <c r="E2575"/>
      <c r="F2575"/>
    </row>
    <row r="2576" spans="1:6" ht="14.25">
      <c r="A2576"/>
      <c r="B2576" s="241"/>
      <c r="C2576"/>
      <c r="D2576"/>
      <c r="E2576"/>
      <c r="F2576"/>
    </row>
    <row r="2577" spans="1:6" ht="14.25">
      <c r="A2577"/>
      <c r="B2577" s="241"/>
      <c r="C2577"/>
      <c r="D2577"/>
      <c r="E2577"/>
      <c r="F2577"/>
    </row>
    <row r="2578" spans="1:6" ht="14.25">
      <c r="A2578"/>
      <c r="B2578" s="241"/>
      <c r="C2578"/>
      <c r="D2578"/>
      <c r="E2578"/>
      <c r="F2578"/>
    </row>
    <row r="2579" spans="1:6" ht="14.25">
      <c r="A2579"/>
      <c r="B2579" s="241"/>
      <c r="C2579"/>
      <c r="D2579"/>
      <c r="E2579"/>
      <c r="F2579"/>
    </row>
    <row r="2580" spans="1:6" ht="14.25">
      <c r="A2580"/>
      <c r="B2580" s="241"/>
      <c r="C2580"/>
      <c r="D2580"/>
      <c r="E2580"/>
      <c r="F2580"/>
    </row>
    <row r="2581" spans="1:6" ht="14.25">
      <c r="A2581"/>
      <c r="B2581" s="241"/>
      <c r="C2581"/>
      <c r="D2581"/>
      <c r="E2581"/>
      <c r="F2581"/>
    </row>
    <row r="2582" spans="1:6" ht="14.25">
      <c r="A2582"/>
      <c r="B2582" s="241"/>
      <c r="C2582"/>
      <c r="D2582"/>
      <c r="E2582"/>
      <c r="F2582"/>
    </row>
    <row r="2583" spans="1:6" ht="14.25">
      <c r="A2583"/>
      <c r="B2583" s="241"/>
      <c r="C2583"/>
      <c r="D2583"/>
      <c r="E2583"/>
      <c r="F2583"/>
    </row>
    <row r="2584" spans="1:6" ht="14.25">
      <c r="A2584"/>
      <c r="B2584" s="241"/>
      <c r="C2584"/>
      <c r="D2584"/>
      <c r="E2584"/>
      <c r="F2584"/>
    </row>
    <row r="2585" spans="1:6" ht="14.25">
      <c r="A2585"/>
      <c r="B2585" s="241"/>
      <c r="C2585"/>
      <c r="D2585"/>
      <c r="E2585"/>
      <c r="F2585"/>
    </row>
    <row r="2586" spans="1:6" ht="14.25">
      <c r="A2586"/>
      <c r="B2586" s="241"/>
      <c r="C2586"/>
      <c r="D2586"/>
      <c r="E2586"/>
      <c r="F2586"/>
    </row>
    <row r="2587" spans="1:6" ht="14.25">
      <c r="A2587"/>
      <c r="B2587" s="241"/>
      <c r="C2587"/>
      <c r="D2587"/>
      <c r="E2587"/>
      <c r="F2587"/>
    </row>
    <row r="2588" spans="1:6" ht="14.25">
      <c r="A2588"/>
      <c r="B2588" s="241"/>
      <c r="C2588"/>
      <c r="D2588"/>
      <c r="E2588"/>
      <c r="F2588"/>
    </row>
    <row r="2589" spans="1:6" ht="14.25">
      <c r="A2589"/>
      <c r="B2589" s="241"/>
      <c r="C2589"/>
      <c r="D2589"/>
      <c r="E2589"/>
      <c r="F2589"/>
    </row>
    <row r="2590" spans="1:6" ht="14.25">
      <c r="A2590"/>
      <c r="B2590" s="241"/>
      <c r="C2590"/>
      <c r="D2590"/>
      <c r="E2590"/>
      <c r="F2590"/>
    </row>
    <row r="2591" spans="1:6" ht="14.25">
      <c r="A2591"/>
      <c r="B2591" s="241"/>
      <c r="C2591"/>
      <c r="D2591"/>
      <c r="E2591"/>
      <c r="F2591"/>
    </row>
    <row r="2592" spans="1:6" ht="14.25">
      <c r="A2592"/>
      <c r="B2592" s="241"/>
      <c r="C2592"/>
      <c r="D2592"/>
      <c r="E2592"/>
      <c r="F2592"/>
    </row>
    <row r="2593" spans="1:6" ht="14.25">
      <c r="A2593"/>
      <c r="B2593" s="241"/>
      <c r="C2593"/>
      <c r="D2593"/>
      <c r="E2593"/>
      <c r="F2593"/>
    </row>
    <row r="2594" spans="1:6" ht="14.25">
      <c r="A2594"/>
      <c r="B2594" s="241"/>
      <c r="C2594"/>
      <c r="D2594"/>
      <c r="E2594"/>
      <c r="F2594"/>
    </row>
    <row r="2595" spans="1:6" ht="14.25">
      <c r="A2595"/>
      <c r="B2595" s="241"/>
      <c r="C2595"/>
      <c r="D2595"/>
      <c r="E2595"/>
      <c r="F2595"/>
    </row>
    <row r="2596" spans="1:6" ht="14.25">
      <c r="A2596"/>
      <c r="B2596" s="241"/>
      <c r="C2596"/>
      <c r="D2596"/>
      <c r="E2596"/>
      <c r="F2596"/>
    </row>
    <row r="2597" spans="1:6" ht="14.25">
      <c r="A2597"/>
      <c r="B2597" s="241"/>
      <c r="C2597"/>
      <c r="D2597"/>
      <c r="E2597"/>
      <c r="F2597"/>
    </row>
    <row r="2598" spans="1:6" ht="14.25">
      <c r="A2598"/>
      <c r="B2598" s="241"/>
      <c r="C2598"/>
      <c r="D2598"/>
      <c r="E2598"/>
      <c r="F2598"/>
    </row>
    <row r="2599" spans="1:6" ht="14.25">
      <c r="A2599"/>
      <c r="B2599" s="241"/>
      <c r="C2599"/>
      <c r="D2599"/>
      <c r="E2599"/>
      <c r="F2599"/>
    </row>
    <row r="2600" spans="1:6" ht="14.25">
      <c r="A2600"/>
      <c r="B2600" s="241"/>
      <c r="C2600"/>
      <c r="D2600"/>
      <c r="E2600"/>
      <c r="F2600"/>
    </row>
    <row r="2601" spans="1:6" ht="14.25">
      <c r="A2601"/>
      <c r="B2601" s="241"/>
      <c r="C2601"/>
      <c r="D2601"/>
      <c r="E2601"/>
      <c r="F2601"/>
    </row>
    <row r="2602" spans="1:6" ht="14.25">
      <c r="A2602"/>
      <c r="B2602" s="241"/>
      <c r="C2602"/>
      <c r="D2602"/>
      <c r="E2602"/>
      <c r="F2602"/>
    </row>
    <row r="2603" spans="1:6" ht="14.25">
      <c r="A2603"/>
      <c r="B2603" s="241"/>
      <c r="C2603"/>
      <c r="D2603"/>
      <c r="E2603"/>
      <c r="F2603"/>
    </row>
    <row r="2604" spans="1:6" ht="14.25">
      <c r="A2604"/>
      <c r="B2604" s="241"/>
      <c r="C2604"/>
      <c r="D2604"/>
      <c r="E2604"/>
      <c r="F2604"/>
    </row>
    <row r="2605" spans="1:6" ht="14.25">
      <c r="A2605"/>
      <c r="B2605" s="241"/>
      <c r="C2605"/>
      <c r="D2605"/>
      <c r="E2605"/>
      <c r="F2605"/>
    </row>
    <row r="2606" spans="1:6" ht="14.25">
      <c r="A2606"/>
      <c r="B2606" s="241"/>
      <c r="C2606"/>
      <c r="D2606"/>
      <c r="E2606"/>
      <c r="F2606"/>
    </row>
    <row r="2607" spans="1:6" ht="14.25">
      <c r="A2607"/>
      <c r="B2607" s="241"/>
      <c r="C2607"/>
      <c r="D2607"/>
      <c r="E2607"/>
      <c r="F2607"/>
    </row>
    <row r="2608" spans="1:6" ht="14.25">
      <c r="A2608"/>
      <c r="B2608" s="241"/>
      <c r="C2608"/>
      <c r="D2608"/>
      <c r="E2608"/>
      <c r="F2608"/>
    </row>
    <row r="2609" spans="1:6" ht="14.25">
      <c r="A2609"/>
      <c r="B2609" s="241"/>
      <c r="C2609"/>
      <c r="D2609"/>
      <c r="E2609"/>
      <c r="F2609"/>
    </row>
    <row r="2610" spans="1:6" ht="14.25">
      <c r="A2610"/>
      <c r="B2610" s="241"/>
      <c r="C2610"/>
      <c r="D2610"/>
      <c r="E2610"/>
      <c r="F2610"/>
    </row>
    <row r="2611" spans="1:6" ht="14.25">
      <c r="A2611"/>
      <c r="B2611" s="241"/>
      <c r="C2611"/>
      <c r="D2611"/>
      <c r="E2611"/>
      <c r="F2611"/>
    </row>
    <row r="2612" spans="1:6" ht="14.25">
      <c r="A2612"/>
      <c r="B2612" s="241"/>
      <c r="C2612"/>
      <c r="D2612"/>
      <c r="E2612"/>
      <c r="F2612"/>
    </row>
    <row r="2613" spans="1:6" ht="14.25">
      <c r="A2613"/>
      <c r="B2613" s="241"/>
      <c r="C2613"/>
      <c r="D2613"/>
      <c r="E2613"/>
      <c r="F2613"/>
    </row>
    <row r="2614" spans="1:6" ht="14.25">
      <c r="A2614"/>
      <c r="B2614" s="241"/>
      <c r="C2614"/>
      <c r="D2614"/>
      <c r="E2614"/>
      <c r="F2614"/>
    </row>
    <row r="2615" spans="1:6" ht="14.25">
      <c r="A2615"/>
      <c r="B2615" s="241"/>
      <c r="C2615"/>
      <c r="D2615"/>
      <c r="E2615"/>
      <c r="F2615"/>
    </row>
    <row r="2616" spans="1:6" ht="14.25">
      <c r="A2616"/>
      <c r="B2616" s="241"/>
      <c r="C2616"/>
      <c r="D2616"/>
      <c r="E2616"/>
      <c r="F2616"/>
    </row>
    <row r="2617" spans="1:6" ht="14.25">
      <c r="A2617"/>
      <c r="B2617" s="241"/>
      <c r="C2617"/>
      <c r="D2617"/>
      <c r="E2617"/>
      <c r="F2617"/>
    </row>
    <row r="2618" spans="1:6" ht="14.25">
      <c r="A2618"/>
      <c r="B2618" s="241"/>
      <c r="C2618"/>
      <c r="D2618"/>
      <c r="E2618"/>
      <c r="F2618"/>
    </row>
    <row r="2619" spans="1:6" ht="14.25">
      <c r="A2619"/>
      <c r="B2619" s="241"/>
      <c r="C2619"/>
      <c r="D2619"/>
      <c r="E2619"/>
      <c r="F2619"/>
    </row>
    <row r="2620" spans="1:6" ht="14.25">
      <c r="A2620"/>
      <c r="B2620" s="241"/>
      <c r="C2620"/>
      <c r="D2620"/>
      <c r="E2620"/>
      <c r="F2620"/>
    </row>
    <row r="2621" spans="1:6" ht="14.25">
      <c r="A2621"/>
      <c r="B2621" s="241"/>
      <c r="C2621"/>
      <c r="D2621"/>
      <c r="E2621"/>
      <c r="F2621"/>
    </row>
    <row r="2622" spans="1:6" ht="14.25">
      <c r="A2622"/>
      <c r="B2622" s="241"/>
      <c r="C2622"/>
      <c r="D2622"/>
      <c r="E2622"/>
      <c r="F2622"/>
    </row>
    <row r="2623" spans="1:6" ht="14.25">
      <c r="A2623"/>
      <c r="B2623" s="241"/>
      <c r="C2623"/>
      <c r="D2623"/>
      <c r="E2623"/>
      <c r="F2623"/>
    </row>
    <row r="2624" spans="1:6" ht="14.25">
      <c r="A2624"/>
      <c r="B2624" s="241"/>
      <c r="C2624"/>
      <c r="D2624"/>
      <c r="E2624"/>
      <c r="F2624"/>
    </row>
    <row r="2625" spans="1:6" ht="14.25">
      <c r="A2625"/>
      <c r="B2625" s="241"/>
      <c r="C2625"/>
      <c r="D2625"/>
      <c r="E2625"/>
      <c r="F2625"/>
    </row>
    <row r="2626" spans="1:6" ht="14.25">
      <c r="A2626"/>
      <c r="B2626" s="241"/>
      <c r="C2626"/>
      <c r="D2626"/>
      <c r="E2626"/>
      <c r="F2626"/>
    </row>
    <row r="2627" spans="1:6" ht="14.25">
      <c r="A2627"/>
      <c r="B2627" s="241"/>
      <c r="C2627"/>
      <c r="D2627"/>
      <c r="E2627"/>
      <c r="F2627"/>
    </row>
    <row r="2628" spans="1:6" ht="14.25">
      <c r="A2628"/>
      <c r="B2628" s="241"/>
      <c r="C2628"/>
      <c r="D2628"/>
      <c r="E2628"/>
      <c r="F2628"/>
    </row>
    <row r="2629" spans="1:6" ht="14.25">
      <c r="A2629"/>
      <c r="B2629" s="241"/>
      <c r="C2629"/>
      <c r="D2629"/>
      <c r="E2629"/>
      <c r="F2629"/>
    </row>
    <row r="2630" spans="1:6" ht="14.25">
      <c r="A2630"/>
      <c r="B2630" s="241"/>
      <c r="C2630"/>
      <c r="D2630"/>
      <c r="E2630"/>
      <c r="F2630"/>
    </row>
    <row r="2631" spans="1:6" ht="14.25">
      <c r="A2631"/>
      <c r="B2631" s="241"/>
      <c r="C2631"/>
      <c r="D2631"/>
      <c r="E2631"/>
      <c r="F2631"/>
    </row>
    <row r="2632" spans="1:6" ht="14.25">
      <c r="A2632"/>
      <c r="B2632" s="241"/>
      <c r="C2632"/>
      <c r="D2632"/>
      <c r="E2632"/>
      <c r="F2632"/>
    </row>
    <row r="2633" spans="1:6" ht="14.25">
      <c r="A2633"/>
      <c r="B2633" s="241"/>
      <c r="C2633"/>
      <c r="D2633"/>
      <c r="E2633"/>
      <c r="F2633"/>
    </row>
    <row r="2634" spans="1:6" ht="14.25">
      <c r="A2634"/>
      <c r="B2634" s="241"/>
      <c r="C2634"/>
      <c r="D2634"/>
      <c r="E2634"/>
      <c r="F2634"/>
    </row>
    <row r="2635" spans="1:6" ht="14.25">
      <c r="A2635"/>
      <c r="B2635" s="241"/>
      <c r="C2635"/>
      <c r="D2635"/>
      <c r="E2635"/>
      <c r="F2635"/>
    </row>
    <row r="2636" spans="1:6" ht="14.25">
      <c r="A2636"/>
      <c r="B2636" s="241"/>
      <c r="C2636"/>
      <c r="D2636"/>
      <c r="E2636"/>
      <c r="F2636"/>
    </row>
    <row r="2637" spans="1:6" ht="14.25">
      <c r="A2637"/>
      <c r="B2637" s="241"/>
      <c r="C2637"/>
      <c r="D2637"/>
      <c r="E2637"/>
      <c r="F2637"/>
    </row>
    <row r="2638" spans="1:6" ht="14.25">
      <c r="A2638"/>
      <c r="B2638" s="241"/>
      <c r="C2638"/>
      <c r="D2638"/>
      <c r="E2638"/>
      <c r="F2638"/>
    </row>
    <row r="2639" spans="1:6" ht="14.25">
      <c r="A2639"/>
      <c r="B2639" s="241"/>
      <c r="C2639"/>
      <c r="D2639"/>
      <c r="E2639"/>
      <c r="F2639"/>
    </row>
    <row r="2640" spans="1:6" ht="14.25">
      <c r="A2640"/>
      <c r="B2640" s="241"/>
      <c r="C2640"/>
      <c r="D2640"/>
      <c r="E2640"/>
      <c r="F2640"/>
    </row>
    <row r="2641" spans="1:6" ht="14.25">
      <c r="A2641"/>
      <c r="B2641" s="241"/>
      <c r="C2641"/>
      <c r="D2641"/>
      <c r="E2641"/>
      <c r="F2641"/>
    </row>
    <row r="2642" spans="1:6" ht="14.25">
      <c r="A2642"/>
      <c r="B2642" s="241"/>
      <c r="C2642"/>
      <c r="D2642"/>
      <c r="E2642"/>
      <c r="F2642"/>
    </row>
    <row r="2643" spans="1:6" ht="14.25">
      <c r="A2643"/>
      <c r="B2643" s="241"/>
      <c r="C2643"/>
      <c r="D2643"/>
      <c r="E2643"/>
      <c r="F2643"/>
    </row>
    <row r="2644" spans="1:6" ht="14.25">
      <c r="A2644"/>
      <c r="B2644" s="241"/>
      <c r="C2644"/>
      <c r="D2644"/>
      <c r="E2644"/>
      <c r="F2644"/>
    </row>
    <row r="2645" spans="1:6" ht="14.25">
      <c r="A2645"/>
      <c r="B2645" s="241"/>
      <c r="C2645"/>
      <c r="D2645"/>
      <c r="E2645"/>
      <c r="F2645"/>
    </row>
    <row r="2646" spans="1:6" ht="14.25">
      <c r="A2646"/>
      <c r="B2646" s="241"/>
      <c r="C2646"/>
      <c r="D2646"/>
      <c r="E2646"/>
      <c r="F2646"/>
    </row>
    <row r="2647" spans="1:6" ht="14.25">
      <c r="A2647"/>
      <c r="B2647" s="241"/>
      <c r="C2647"/>
      <c r="D2647"/>
      <c r="E2647"/>
      <c r="F2647"/>
    </row>
    <row r="2648" spans="1:6" ht="14.25">
      <c r="A2648"/>
      <c r="B2648" s="241"/>
      <c r="C2648"/>
      <c r="D2648"/>
      <c r="E2648"/>
      <c r="F2648"/>
    </row>
    <row r="2649" spans="1:6" ht="14.25">
      <c r="A2649"/>
      <c r="B2649" s="241"/>
      <c r="C2649"/>
      <c r="D2649"/>
      <c r="E2649"/>
      <c r="F2649"/>
    </row>
    <row r="2650" spans="1:6" ht="14.25">
      <c r="A2650"/>
      <c r="B2650" s="241"/>
      <c r="C2650"/>
      <c r="D2650"/>
      <c r="E2650"/>
      <c r="F2650"/>
    </row>
    <row r="2651" spans="1:6" ht="14.25">
      <c r="A2651"/>
      <c r="B2651" s="241"/>
      <c r="C2651"/>
      <c r="D2651"/>
      <c r="E2651"/>
      <c r="F2651"/>
    </row>
    <row r="2652" spans="1:6" ht="14.25">
      <c r="A2652"/>
      <c r="B2652" s="241"/>
      <c r="C2652"/>
      <c r="D2652"/>
      <c r="E2652"/>
      <c r="F2652"/>
    </row>
    <row r="2653" spans="1:6" ht="14.25">
      <c r="A2653"/>
      <c r="B2653" s="241"/>
      <c r="C2653"/>
      <c r="D2653"/>
      <c r="E2653"/>
      <c r="F2653"/>
    </row>
    <row r="2654" spans="1:6" ht="14.25">
      <c r="A2654"/>
      <c r="B2654" s="241"/>
      <c r="C2654"/>
      <c r="D2654"/>
      <c r="E2654"/>
      <c r="F2654"/>
    </row>
    <row r="2655" spans="1:6" ht="14.25">
      <c r="A2655"/>
      <c r="B2655" s="241"/>
      <c r="C2655"/>
      <c r="D2655"/>
      <c r="E2655"/>
      <c r="F2655"/>
    </row>
    <row r="2656" spans="1:6" ht="14.25">
      <c r="A2656"/>
      <c r="B2656" s="241"/>
      <c r="C2656"/>
      <c r="D2656"/>
      <c r="E2656"/>
      <c r="F2656"/>
    </row>
    <row r="2657" spans="1:6" ht="14.25">
      <c r="A2657"/>
      <c r="B2657" s="241"/>
      <c r="C2657"/>
      <c r="D2657"/>
      <c r="E2657"/>
      <c r="F2657"/>
    </row>
    <row r="2658" spans="1:6" ht="14.25">
      <c r="A2658"/>
      <c r="B2658" s="241"/>
      <c r="C2658"/>
      <c r="D2658"/>
      <c r="E2658"/>
      <c r="F2658"/>
    </row>
    <row r="2659" spans="1:6" ht="14.25">
      <c r="A2659"/>
      <c r="B2659" s="241"/>
      <c r="C2659"/>
      <c r="D2659"/>
      <c r="E2659"/>
      <c r="F2659"/>
    </row>
    <row r="2660" spans="1:6" ht="14.25">
      <c r="A2660"/>
      <c r="B2660" s="241"/>
      <c r="C2660"/>
      <c r="D2660"/>
      <c r="E2660"/>
      <c r="F2660"/>
    </row>
    <row r="2661" spans="1:6" ht="14.25">
      <c r="A2661"/>
      <c r="B2661" s="241"/>
      <c r="C2661"/>
      <c r="D2661"/>
      <c r="E2661"/>
      <c r="F2661"/>
    </row>
    <row r="2662" spans="1:6" ht="14.25">
      <c r="A2662"/>
      <c r="B2662" s="241"/>
      <c r="C2662"/>
      <c r="D2662"/>
      <c r="E2662"/>
      <c r="F2662"/>
    </row>
    <row r="2663" spans="1:6" ht="14.25">
      <c r="A2663"/>
      <c r="B2663" s="241"/>
      <c r="C2663"/>
      <c r="D2663"/>
      <c r="E2663"/>
      <c r="F2663"/>
    </row>
    <row r="2664" spans="1:6" ht="14.25">
      <c r="A2664"/>
      <c r="B2664" s="241"/>
      <c r="C2664"/>
      <c r="D2664"/>
      <c r="E2664"/>
      <c r="F2664"/>
    </row>
    <row r="2665" spans="1:6" ht="14.25">
      <c r="A2665"/>
      <c r="B2665" s="241"/>
      <c r="C2665"/>
      <c r="D2665"/>
      <c r="E2665"/>
      <c r="F2665"/>
    </row>
    <row r="2666" spans="1:6" ht="14.25">
      <c r="A2666"/>
      <c r="B2666" s="241"/>
      <c r="C2666"/>
      <c r="D2666"/>
      <c r="E2666"/>
      <c r="F2666"/>
    </row>
    <row r="2667" spans="1:6" ht="14.25">
      <c r="A2667"/>
      <c r="B2667" s="241"/>
      <c r="C2667"/>
      <c r="D2667"/>
      <c r="E2667"/>
      <c r="F2667"/>
    </row>
    <row r="2668" spans="1:6" ht="14.25">
      <c r="A2668"/>
      <c r="B2668" s="241"/>
      <c r="C2668"/>
      <c r="D2668"/>
      <c r="E2668"/>
      <c r="F2668"/>
    </row>
    <row r="2669" spans="1:6" ht="14.25">
      <c r="A2669"/>
      <c r="B2669" s="241"/>
      <c r="C2669"/>
      <c r="D2669"/>
      <c r="E2669"/>
      <c r="F2669"/>
    </row>
    <row r="2670" spans="1:6" ht="14.25">
      <c r="A2670"/>
      <c r="B2670" s="241"/>
      <c r="C2670"/>
      <c r="D2670"/>
      <c r="E2670"/>
      <c r="F2670"/>
    </row>
    <row r="2671" spans="1:6" ht="14.25">
      <c r="A2671"/>
      <c r="B2671" s="241"/>
      <c r="C2671"/>
      <c r="D2671"/>
      <c r="E2671"/>
      <c r="F2671"/>
    </row>
    <row r="2672" spans="1:6" ht="14.25">
      <c r="A2672"/>
      <c r="B2672" s="241"/>
      <c r="C2672"/>
      <c r="D2672"/>
      <c r="E2672"/>
      <c r="F2672"/>
    </row>
    <row r="2673" spans="1:6" ht="14.25">
      <c r="A2673"/>
      <c r="B2673" s="241"/>
      <c r="C2673"/>
      <c r="D2673"/>
      <c r="E2673"/>
      <c r="F2673"/>
    </row>
    <row r="2674" spans="1:6" ht="14.25">
      <c r="A2674"/>
      <c r="B2674" s="241"/>
      <c r="C2674"/>
      <c r="D2674"/>
      <c r="E2674"/>
      <c r="F2674"/>
    </row>
    <row r="2675" spans="1:6" ht="14.25">
      <c r="A2675"/>
      <c r="B2675" s="241"/>
      <c r="C2675"/>
      <c r="D2675"/>
      <c r="E2675"/>
      <c r="F2675"/>
    </row>
    <row r="2676" spans="1:6" ht="14.25">
      <c r="A2676"/>
      <c r="B2676" s="241"/>
      <c r="C2676"/>
      <c r="D2676"/>
      <c r="E2676"/>
      <c r="F2676"/>
    </row>
    <row r="2677" spans="1:6" ht="14.25">
      <c r="A2677"/>
      <c r="B2677" s="241"/>
      <c r="C2677"/>
      <c r="D2677"/>
      <c r="E2677"/>
      <c r="F2677"/>
    </row>
    <row r="2678" spans="1:6" ht="14.25">
      <c r="A2678"/>
      <c r="B2678" s="241"/>
      <c r="C2678"/>
      <c r="D2678"/>
      <c r="E2678"/>
      <c r="F2678"/>
    </row>
    <row r="2679" spans="1:6" ht="14.25">
      <c r="A2679"/>
      <c r="B2679" s="241"/>
      <c r="C2679"/>
      <c r="D2679"/>
      <c r="E2679"/>
      <c r="F2679"/>
    </row>
    <row r="2680" spans="1:6" ht="14.25">
      <c r="A2680"/>
      <c r="B2680" s="241"/>
      <c r="C2680"/>
      <c r="D2680"/>
      <c r="E2680"/>
      <c r="F2680"/>
    </row>
    <row r="2681" spans="1:6" ht="14.25">
      <c r="A2681"/>
      <c r="B2681" s="241"/>
      <c r="C2681"/>
      <c r="D2681"/>
      <c r="E2681"/>
      <c r="F2681"/>
    </row>
    <row r="2682" spans="1:6" ht="14.25">
      <c r="A2682"/>
      <c r="B2682" s="241"/>
      <c r="C2682"/>
      <c r="D2682"/>
      <c r="E2682"/>
      <c r="F2682"/>
    </row>
    <row r="2683" spans="1:6" ht="14.25">
      <c r="A2683"/>
      <c r="B2683" s="241"/>
      <c r="C2683"/>
      <c r="D2683"/>
      <c r="E2683"/>
      <c r="F2683"/>
    </row>
    <row r="2684" spans="1:6" ht="14.25">
      <c r="A2684"/>
      <c r="B2684" s="241"/>
      <c r="C2684"/>
      <c r="D2684"/>
      <c r="E2684"/>
      <c r="F2684"/>
    </row>
    <row r="2685" spans="1:6" ht="14.25">
      <c r="A2685"/>
      <c r="B2685" s="241"/>
      <c r="C2685"/>
      <c r="D2685"/>
      <c r="E2685"/>
      <c r="F2685"/>
    </row>
    <row r="2686" spans="1:6" ht="14.25">
      <c r="A2686"/>
      <c r="B2686" s="241"/>
      <c r="C2686"/>
      <c r="D2686"/>
      <c r="E2686"/>
      <c r="F2686"/>
    </row>
    <row r="2687" spans="1:6" ht="14.25">
      <c r="A2687"/>
      <c r="B2687" s="241"/>
      <c r="C2687"/>
      <c r="D2687"/>
      <c r="E2687"/>
      <c r="F2687"/>
    </row>
    <row r="2688" spans="1:6" ht="14.25">
      <c r="A2688"/>
      <c r="B2688" s="241"/>
      <c r="C2688"/>
      <c r="D2688"/>
      <c r="E2688"/>
      <c r="F2688"/>
    </row>
    <row r="2689" spans="1:6" ht="14.25">
      <c r="A2689"/>
      <c r="B2689" s="241"/>
      <c r="C2689"/>
      <c r="D2689"/>
      <c r="E2689"/>
      <c r="F2689"/>
    </row>
    <row r="2690" spans="1:6" ht="14.25">
      <c r="A2690"/>
      <c r="B2690" s="241"/>
      <c r="C2690"/>
      <c r="D2690"/>
      <c r="E2690"/>
      <c r="F2690"/>
    </row>
    <row r="2691" spans="1:6" ht="14.25">
      <c r="A2691"/>
      <c r="B2691" s="241"/>
      <c r="C2691"/>
      <c r="D2691"/>
      <c r="E2691"/>
      <c r="F2691"/>
    </row>
    <row r="2692" spans="1:6" ht="14.25">
      <c r="A2692"/>
      <c r="B2692" s="241"/>
      <c r="C2692"/>
      <c r="D2692"/>
      <c r="E2692"/>
      <c r="F2692"/>
    </row>
    <row r="2693" spans="1:6" ht="14.25">
      <c r="A2693"/>
      <c r="B2693" s="241"/>
      <c r="C2693"/>
      <c r="D2693"/>
      <c r="E2693"/>
      <c r="F2693"/>
    </row>
    <row r="2694" spans="1:6" ht="14.25">
      <c r="A2694"/>
      <c r="B2694" s="241"/>
      <c r="C2694"/>
      <c r="D2694"/>
      <c r="E2694"/>
      <c r="F2694"/>
    </row>
    <row r="2695" spans="1:6" ht="14.25">
      <c r="A2695"/>
      <c r="B2695" s="241"/>
      <c r="C2695"/>
      <c r="D2695"/>
      <c r="E2695"/>
      <c r="F2695"/>
    </row>
    <row r="2696" spans="1:6" ht="14.25">
      <c r="A2696"/>
      <c r="B2696" s="241"/>
      <c r="C2696"/>
      <c r="D2696"/>
      <c r="E2696"/>
      <c r="F2696"/>
    </row>
    <row r="2697" spans="1:6" ht="14.25">
      <c r="A2697"/>
      <c r="B2697" s="241"/>
      <c r="C2697"/>
      <c r="D2697"/>
      <c r="E2697"/>
      <c r="F2697"/>
    </row>
    <row r="2698" spans="1:6" ht="14.25">
      <c r="A2698"/>
      <c r="B2698" s="241"/>
      <c r="C2698"/>
      <c r="D2698"/>
      <c r="E2698"/>
      <c r="F2698"/>
    </row>
    <row r="2699" spans="1:6" ht="14.25">
      <c r="A2699"/>
      <c r="B2699" s="241"/>
      <c r="C2699"/>
      <c r="D2699"/>
      <c r="E2699"/>
      <c r="F2699"/>
    </row>
    <row r="2700" spans="1:6" ht="14.25">
      <c r="A2700"/>
      <c r="B2700" s="241"/>
      <c r="C2700"/>
      <c r="D2700"/>
      <c r="E2700"/>
      <c r="F2700"/>
    </row>
    <row r="2701" spans="1:6" ht="14.25">
      <c r="A2701"/>
      <c r="B2701" s="241"/>
      <c r="C2701"/>
      <c r="D2701"/>
      <c r="E2701"/>
      <c r="F2701"/>
    </row>
    <row r="2702" spans="1:6" ht="14.25">
      <c r="A2702"/>
      <c r="B2702" s="241"/>
      <c r="C2702"/>
      <c r="D2702"/>
      <c r="E2702"/>
      <c r="F2702"/>
    </row>
    <row r="2703" spans="1:6" ht="14.25">
      <c r="A2703"/>
      <c r="B2703" s="241"/>
      <c r="C2703"/>
      <c r="D2703"/>
      <c r="E2703"/>
      <c r="F2703"/>
    </row>
    <row r="2704" spans="1:6" ht="14.25">
      <c r="A2704"/>
      <c r="B2704" s="241"/>
      <c r="C2704"/>
      <c r="D2704"/>
      <c r="E2704"/>
      <c r="F2704"/>
    </row>
    <row r="2705" spans="1:6" ht="14.25">
      <c r="A2705"/>
      <c r="B2705" s="241"/>
      <c r="C2705"/>
      <c r="D2705"/>
      <c r="E2705"/>
      <c r="F2705"/>
    </row>
    <row r="2706" spans="1:6" ht="14.25">
      <c r="A2706"/>
      <c r="B2706" s="241"/>
      <c r="C2706"/>
      <c r="D2706"/>
      <c r="E2706"/>
      <c r="F2706"/>
    </row>
    <row r="2707" spans="1:6" ht="14.25">
      <c r="A2707"/>
      <c r="B2707" s="241"/>
      <c r="C2707"/>
      <c r="D2707"/>
      <c r="E2707"/>
      <c r="F2707"/>
    </row>
    <row r="2708" spans="1:6" ht="14.25">
      <c r="A2708"/>
      <c r="B2708" s="241"/>
      <c r="C2708"/>
      <c r="D2708"/>
      <c r="E2708"/>
      <c r="F2708"/>
    </row>
    <row r="2709" spans="1:6" ht="14.25">
      <c r="A2709"/>
      <c r="B2709" s="241"/>
      <c r="C2709"/>
      <c r="D2709"/>
      <c r="E2709"/>
      <c r="F2709"/>
    </row>
    <row r="2710" spans="1:6" ht="14.25">
      <c r="A2710"/>
      <c r="B2710" s="241"/>
      <c r="C2710"/>
      <c r="D2710"/>
      <c r="E2710"/>
      <c r="F2710"/>
    </row>
    <row r="2711" spans="1:6" ht="14.25">
      <c r="A2711"/>
      <c r="B2711" s="241"/>
      <c r="C2711"/>
      <c r="D2711"/>
      <c r="E2711"/>
      <c r="F2711"/>
    </row>
    <row r="2712" spans="1:6" ht="14.25">
      <c r="A2712"/>
      <c r="B2712" s="241"/>
      <c r="C2712"/>
      <c r="D2712"/>
      <c r="E2712"/>
      <c r="F2712"/>
    </row>
    <row r="2713" spans="1:6" ht="14.25">
      <c r="A2713"/>
      <c r="B2713" s="241"/>
      <c r="C2713"/>
      <c r="D2713"/>
      <c r="E2713"/>
      <c r="F2713"/>
    </row>
    <row r="2714" spans="1:6" ht="14.25">
      <c r="A2714"/>
      <c r="B2714" s="241"/>
      <c r="C2714"/>
      <c r="D2714"/>
      <c r="E2714"/>
      <c r="F2714"/>
    </row>
    <row r="2715" spans="1:6" ht="14.25">
      <c r="A2715"/>
      <c r="B2715" s="241"/>
      <c r="C2715"/>
      <c r="D2715"/>
      <c r="E2715"/>
      <c r="F2715"/>
    </row>
    <row r="2716" spans="1:6" ht="14.25">
      <c r="A2716"/>
      <c r="B2716" s="241"/>
      <c r="C2716"/>
      <c r="D2716"/>
      <c r="E2716"/>
      <c r="F2716"/>
    </row>
    <row r="2717" spans="1:6" ht="14.25">
      <c r="A2717"/>
      <c r="B2717" s="241"/>
      <c r="C2717"/>
      <c r="D2717"/>
      <c r="E2717"/>
      <c r="F2717"/>
    </row>
    <row r="2718" spans="1:6" ht="14.25">
      <c r="A2718"/>
      <c r="B2718" s="241"/>
      <c r="C2718"/>
      <c r="D2718"/>
      <c r="E2718"/>
      <c r="F2718"/>
    </row>
    <row r="2719" spans="1:6" ht="14.25">
      <c r="A2719"/>
      <c r="B2719" s="241"/>
      <c r="C2719"/>
      <c r="D2719"/>
      <c r="E2719"/>
      <c r="F2719"/>
    </row>
    <row r="2720" spans="1:6" ht="14.25">
      <c r="A2720"/>
      <c r="B2720" s="241"/>
      <c r="C2720"/>
      <c r="D2720"/>
      <c r="E2720"/>
      <c r="F2720"/>
    </row>
    <row r="2721" spans="1:6" ht="14.25">
      <c r="A2721"/>
      <c r="B2721" s="241"/>
      <c r="C2721"/>
      <c r="D2721"/>
      <c r="E2721"/>
      <c r="F2721"/>
    </row>
    <row r="2722" spans="1:6" ht="14.25">
      <c r="A2722"/>
      <c r="B2722" s="241"/>
      <c r="C2722"/>
      <c r="D2722"/>
      <c r="E2722"/>
      <c r="F2722"/>
    </row>
    <row r="2723" spans="1:6" ht="14.25">
      <c r="A2723"/>
      <c r="B2723" s="241"/>
      <c r="C2723"/>
      <c r="D2723"/>
      <c r="E2723"/>
      <c r="F2723"/>
    </row>
    <row r="2724" spans="1:6" ht="14.25">
      <c r="A2724"/>
      <c r="B2724" s="241"/>
      <c r="C2724"/>
      <c r="D2724"/>
      <c r="E2724"/>
      <c r="F2724"/>
    </row>
    <row r="2725" spans="1:6" ht="14.25">
      <c r="A2725"/>
      <c r="B2725" s="241"/>
      <c r="C2725"/>
      <c r="D2725"/>
      <c r="E2725"/>
      <c r="F2725"/>
    </row>
    <row r="2726" spans="1:6" ht="14.25">
      <c r="A2726"/>
      <c r="B2726" s="241"/>
      <c r="C2726"/>
      <c r="D2726"/>
      <c r="E2726"/>
      <c r="F2726"/>
    </row>
    <row r="2727" spans="1:6" ht="14.25">
      <c r="A2727"/>
      <c r="B2727" s="241"/>
      <c r="C2727"/>
      <c r="D2727"/>
      <c r="E2727"/>
      <c r="F2727"/>
    </row>
    <row r="2728" spans="1:6" ht="14.25">
      <c r="A2728"/>
      <c r="B2728" s="241"/>
      <c r="C2728"/>
      <c r="D2728"/>
      <c r="E2728"/>
      <c r="F2728"/>
    </row>
    <row r="2729" spans="1:6" ht="14.25">
      <c r="A2729"/>
      <c r="B2729" s="241"/>
      <c r="C2729"/>
      <c r="D2729"/>
      <c r="E2729"/>
      <c r="F2729"/>
    </row>
    <row r="2730" spans="1:6" ht="14.25">
      <c r="A2730"/>
      <c r="B2730" s="241"/>
      <c r="C2730"/>
      <c r="D2730"/>
      <c r="E2730"/>
      <c r="F2730"/>
    </row>
    <row r="2731" spans="1:6" ht="14.25">
      <c r="A2731"/>
      <c r="B2731" s="241"/>
      <c r="C2731"/>
      <c r="D2731"/>
      <c r="E2731"/>
      <c r="F2731"/>
    </row>
    <row r="2732" spans="1:6" ht="14.25">
      <c r="A2732"/>
      <c r="B2732" s="241"/>
      <c r="C2732"/>
      <c r="D2732"/>
      <c r="E2732"/>
      <c r="F2732"/>
    </row>
    <row r="2733" spans="1:6" ht="14.25">
      <c r="A2733"/>
      <c r="B2733" s="241"/>
      <c r="C2733"/>
      <c r="D2733"/>
      <c r="E2733"/>
      <c r="F2733"/>
    </row>
    <row r="2734" spans="1:6" ht="14.25">
      <c r="A2734"/>
      <c r="B2734" s="241"/>
      <c r="C2734"/>
      <c r="D2734"/>
      <c r="E2734"/>
      <c r="F2734"/>
    </row>
    <row r="2735" spans="1:6" ht="14.25">
      <c r="A2735"/>
      <c r="B2735" s="241"/>
      <c r="C2735"/>
      <c r="D2735"/>
      <c r="E2735"/>
      <c r="F2735"/>
    </row>
    <row r="2736" spans="1:6" ht="14.25">
      <c r="A2736"/>
      <c r="B2736" s="241"/>
      <c r="C2736"/>
      <c r="D2736"/>
      <c r="E2736"/>
      <c r="F2736"/>
    </row>
    <row r="2737" spans="1:6" ht="14.25">
      <c r="A2737"/>
      <c r="B2737" s="241"/>
      <c r="C2737"/>
      <c r="D2737"/>
      <c r="E2737"/>
      <c r="F2737"/>
    </row>
    <row r="2738" spans="1:6" ht="14.25">
      <c r="A2738"/>
      <c r="B2738" s="241"/>
      <c r="C2738"/>
      <c r="D2738"/>
      <c r="E2738"/>
      <c r="F2738"/>
    </row>
    <row r="2739" spans="1:6" ht="14.25">
      <c r="A2739"/>
      <c r="B2739" s="241"/>
      <c r="C2739"/>
      <c r="D2739"/>
      <c r="E2739"/>
      <c r="F2739"/>
    </row>
    <row r="2740" spans="1:6" ht="14.25">
      <c r="A2740"/>
      <c r="B2740" s="241"/>
      <c r="C2740"/>
      <c r="D2740"/>
      <c r="E2740"/>
      <c r="F2740"/>
    </row>
    <row r="2741" spans="1:6" ht="14.25">
      <c r="A2741"/>
      <c r="B2741" s="241"/>
      <c r="C2741"/>
      <c r="D2741"/>
      <c r="E2741"/>
      <c r="F2741"/>
    </row>
    <row r="2742" spans="1:6" ht="14.25">
      <c r="A2742"/>
      <c r="B2742" s="241"/>
      <c r="C2742"/>
      <c r="D2742"/>
      <c r="E2742"/>
      <c r="F2742"/>
    </row>
    <row r="2743" spans="1:6" ht="14.25">
      <c r="A2743"/>
      <c r="B2743" s="241"/>
      <c r="C2743"/>
      <c r="D2743"/>
      <c r="E2743"/>
      <c r="F2743"/>
    </row>
    <row r="2744" spans="1:6" ht="14.25">
      <c r="A2744"/>
      <c r="B2744" s="241"/>
      <c r="C2744"/>
      <c r="D2744"/>
      <c r="E2744"/>
      <c r="F2744"/>
    </row>
    <row r="2745" spans="1:6" ht="14.25">
      <c r="A2745"/>
      <c r="B2745" s="241"/>
      <c r="C2745"/>
      <c r="D2745"/>
      <c r="E2745"/>
      <c r="F2745"/>
    </row>
    <row r="2746" spans="1:6" ht="14.25">
      <c r="A2746"/>
      <c r="B2746" s="241"/>
      <c r="C2746"/>
      <c r="D2746"/>
      <c r="E2746"/>
      <c r="F2746"/>
    </row>
    <row r="2747" spans="1:6" ht="14.25">
      <c r="A2747"/>
      <c r="B2747" s="241"/>
      <c r="C2747"/>
      <c r="D2747"/>
      <c r="E2747"/>
      <c r="F2747"/>
    </row>
    <row r="2748" spans="1:6" ht="14.25">
      <c r="A2748"/>
      <c r="B2748" s="241"/>
      <c r="C2748"/>
      <c r="D2748"/>
      <c r="E2748"/>
      <c r="F2748"/>
    </row>
    <row r="2749" spans="1:6" ht="14.25">
      <c r="A2749"/>
      <c r="B2749" s="241"/>
      <c r="C2749"/>
      <c r="D2749"/>
      <c r="E2749"/>
      <c r="F2749"/>
    </row>
    <row r="2750" spans="1:6" ht="14.25">
      <c r="A2750"/>
      <c r="B2750" s="241"/>
      <c r="C2750"/>
      <c r="D2750"/>
      <c r="E2750"/>
      <c r="F2750"/>
    </row>
    <row r="2751" spans="1:6" ht="14.25">
      <c r="A2751"/>
      <c r="B2751" s="241"/>
      <c r="C2751"/>
      <c r="D2751"/>
      <c r="E2751"/>
      <c r="F2751"/>
    </row>
    <row r="2752" spans="1:6" ht="14.25">
      <c r="A2752"/>
      <c r="B2752" s="241"/>
      <c r="C2752"/>
      <c r="D2752"/>
      <c r="E2752"/>
      <c r="F2752"/>
    </row>
    <row r="2753" spans="1:6" ht="14.25">
      <c r="A2753"/>
      <c r="B2753" s="241"/>
      <c r="C2753"/>
      <c r="D2753"/>
      <c r="E2753"/>
      <c r="F2753"/>
    </row>
    <row r="2754" spans="1:6" ht="14.25">
      <c r="A2754"/>
      <c r="B2754" s="241"/>
      <c r="C2754"/>
      <c r="D2754"/>
      <c r="E2754"/>
      <c r="F2754"/>
    </row>
    <row r="2755" spans="1:6" ht="14.25">
      <c r="A2755"/>
      <c r="B2755" s="241"/>
      <c r="C2755"/>
      <c r="D2755"/>
      <c r="E2755"/>
      <c r="F2755"/>
    </row>
    <row r="2756" spans="1:6" ht="14.25">
      <c r="A2756"/>
      <c r="B2756" s="241"/>
      <c r="C2756"/>
      <c r="D2756"/>
      <c r="E2756"/>
      <c r="F2756"/>
    </row>
    <row r="2757" spans="1:6" ht="14.25">
      <c r="A2757"/>
      <c r="B2757" s="241"/>
      <c r="C2757"/>
      <c r="D2757"/>
      <c r="E2757"/>
      <c r="F2757"/>
    </row>
    <row r="2758" spans="1:6" ht="14.25">
      <c r="A2758"/>
      <c r="B2758" s="241"/>
      <c r="C2758"/>
      <c r="D2758"/>
      <c r="E2758"/>
      <c r="F2758"/>
    </row>
    <row r="2759" spans="1:6" ht="14.25">
      <c r="A2759"/>
      <c r="B2759" s="241"/>
      <c r="C2759"/>
      <c r="D2759"/>
      <c r="E2759"/>
      <c r="F2759"/>
    </row>
    <row r="2760" spans="1:6" ht="14.25">
      <c r="A2760"/>
      <c r="B2760" s="241"/>
      <c r="C2760"/>
      <c r="D2760"/>
      <c r="E2760"/>
      <c r="F2760"/>
    </row>
    <row r="2761" spans="1:6" ht="14.25">
      <c r="A2761"/>
      <c r="B2761" s="241"/>
      <c r="C2761"/>
      <c r="D2761"/>
      <c r="E2761"/>
      <c r="F2761"/>
    </row>
    <row r="2762" spans="1:6" ht="14.25">
      <c r="A2762"/>
      <c r="B2762" s="241"/>
      <c r="C2762"/>
      <c r="D2762"/>
      <c r="E2762"/>
      <c r="F2762"/>
    </row>
    <row r="2763" spans="1:6" ht="14.25">
      <c r="A2763"/>
      <c r="B2763" s="241"/>
      <c r="C2763"/>
      <c r="D2763"/>
      <c r="E2763"/>
      <c r="F2763"/>
    </row>
    <row r="2764" spans="1:6" ht="14.25">
      <c r="A2764"/>
      <c r="B2764" s="241"/>
      <c r="C2764"/>
      <c r="D2764"/>
      <c r="E2764"/>
      <c r="F2764"/>
    </row>
    <row r="2765" spans="1:6" ht="14.25">
      <c r="A2765"/>
      <c r="B2765" s="241"/>
      <c r="C2765"/>
      <c r="D2765"/>
      <c r="E2765"/>
      <c r="F2765"/>
    </row>
    <row r="2766" spans="1:6" ht="14.25">
      <c r="A2766"/>
      <c r="B2766" s="241"/>
      <c r="C2766"/>
      <c r="D2766"/>
      <c r="E2766"/>
      <c r="F2766"/>
    </row>
    <row r="2767" spans="1:6" ht="14.25">
      <c r="A2767"/>
      <c r="B2767" s="241"/>
      <c r="C2767"/>
      <c r="D2767"/>
      <c r="E2767"/>
      <c r="F2767"/>
    </row>
    <row r="2768" spans="1:6" ht="14.25">
      <c r="A2768"/>
      <c r="B2768" s="241"/>
      <c r="C2768"/>
      <c r="D2768"/>
      <c r="E2768"/>
      <c r="F2768"/>
    </row>
    <row r="2769" spans="1:6" ht="14.25">
      <c r="A2769"/>
      <c r="B2769" s="241"/>
      <c r="C2769"/>
      <c r="D2769"/>
      <c r="E2769"/>
      <c r="F2769"/>
    </row>
    <row r="2770" spans="1:6" ht="14.25">
      <c r="A2770"/>
      <c r="B2770" s="241"/>
      <c r="C2770"/>
      <c r="D2770"/>
      <c r="E2770"/>
      <c r="F2770"/>
    </row>
    <row r="2771" spans="1:6" ht="14.25">
      <c r="A2771"/>
      <c r="B2771" s="241"/>
      <c r="C2771"/>
      <c r="D2771"/>
      <c r="E2771"/>
      <c r="F2771"/>
    </row>
    <row r="2772" spans="1:6" ht="14.25">
      <c r="A2772"/>
      <c r="B2772" s="241"/>
      <c r="C2772"/>
      <c r="D2772"/>
      <c r="E2772"/>
      <c r="F2772"/>
    </row>
    <row r="2773" spans="1:6" ht="14.25">
      <c r="A2773"/>
      <c r="B2773" s="241"/>
      <c r="C2773"/>
      <c r="D2773"/>
      <c r="E2773"/>
      <c r="F2773"/>
    </row>
    <row r="2774" spans="1:6" ht="14.25">
      <c r="A2774"/>
      <c r="B2774" s="241"/>
      <c r="C2774"/>
      <c r="D2774"/>
      <c r="E2774"/>
      <c r="F2774"/>
    </row>
    <row r="2775" spans="1:6" ht="14.25">
      <c r="A2775"/>
      <c r="B2775" s="241"/>
      <c r="C2775"/>
      <c r="D2775"/>
      <c r="E2775"/>
      <c r="F2775"/>
    </row>
    <row r="2776" spans="1:6" ht="14.25">
      <c r="A2776"/>
      <c r="B2776" s="241"/>
      <c r="C2776"/>
      <c r="D2776"/>
      <c r="E2776"/>
      <c r="F2776"/>
    </row>
    <row r="2777" spans="1:6" ht="14.25">
      <c r="A2777"/>
      <c r="B2777" s="241"/>
      <c r="C2777"/>
      <c r="D2777"/>
      <c r="E2777"/>
      <c r="F2777"/>
    </row>
    <row r="2778" spans="1:6" ht="14.25">
      <c r="A2778"/>
      <c r="B2778" s="241"/>
      <c r="C2778"/>
      <c r="D2778"/>
      <c r="E2778"/>
      <c r="F2778"/>
    </row>
    <row r="2779" spans="1:6" ht="14.25">
      <c r="A2779"/>
      <c r="B2779" s="241"/>
      <c r="C2779"/>
      <c r="D2779"/>
      <c r="E2779"/>
      <c r="F2779"/>
    </row>
    <row r="2780" spans="1:6" ht="14.25">
      <c r="A2780"/>
      <c r="B2780" s="241"/>
      <c r="C2780"/>
      <c r="D2780"/>
      <c r="E2780"/>
      <c r="F2780"/>
    </row>
    <row r="2781" spans="1:6" ht="14.25">
      <c r="A2781"/>
      <c r="B2781" s="241"/>
      <c r="C2781"/>
      <c r="D2781"/>
      <c r="E2781"/>
      <c r="F2781"/>
    </row>
    <row r="2782" spans="1:6" ht="14.25">
      <c r="A2782"/>
      <c r="B2782" s="241"/>
      <c r="C2782"/>
      <c r="D2782"/>
      <c r="E2782"/>
      <c r="F2782"/>
    </row>
    <row r="2783" spans="1:6" ht="14.25">
      <c r="A2783"/>
      <c r="B2783" s="241"/>
      <c r="C2783"/>
      <c r="D2783"/>
      <c r="E2783"/>
      <c r="F2783"/>
    </row>
    <row r="2784" spans="1:6" ht="14.25">
      <c r="A2784"/>
      <c r="B2784" s="241"/>
      <c r="C2784"/>
      <c r="D2784"/>
      <c r="E2784"/>
      <c r="F2784"/>
    </row>
    <row r="2785" spans="1:6" ht="14.25">
      <c r="A2785"/>
      <c r="B2785" s="241"/>
      <c r="C2785"/>
      <c r="D2785"/>
      <c r="E2785"/>
      <c r="F2785"/>
    </row>
    <row r="2786" spans="1:6" ht="14.25">
      <c r="A2786"/>
      <c r="B2786" s="241"/>
      <c r="C2786"/>
      <c r="D2786"/>
      <c r="E2786"/>
      <c r="F2786"/>
    </row>
    <row r="2787" spans="1:6" ht="14.25">
      <c r="A2787"/>
      <c r="B2787" s="241"/>
      <c r="C2787"/>
      <c r="D2787"/>
      <c r="E2787"/>
      <c r="F2787"/>
    </row>
    <row r="2788" spans="1:6" ht="14.25">
      <c r="A2788"/>
      <c r="B2788" s="241"/>
      <c r="C2788"/>
      <c r="D2788"/>
      <c r="E2788"/>
      <c r="F2788"/>
    </row>
    <row r="2789" spans="1:6" ht="14.25">
      <c r="A2789"/>
      <c r="B2789" s="241"/>
      <c r="C2789"/>
      <c r="D2789"/>
      <c r="E2789"/>
      <c r="F2789"/>
    </row>
    <row r="2790" spans="1:6" ht="14.25">
      <c r="A2790"/>
      <c r="B2790" s="241"/>
      <c r="C2790"/>
      <c r="D2790"/>
      <c r="E2790"/>
      <c r="F2790"/>
    </row>
    <row r="2791" spans="1:6" ht="14.25">
      <c r="A2791"/>
      <c r="B2791" s="241"/>
      <c r="C2791"/>
      <c r="D2791"/>
      <c r="E2791"/>
      <c r="F2791"/>
    </row>
    <row r="2792" spans="1:6" ht="14.25">
      <c r="A2792"/>
      <c r="B2792" s="241"/>
      <c r="C2792"/>
      <c r="D2792"/>
      <c r="E2792"/>
      <c r="F2792"/>
    </row>
    <row r="2793" spans="1:6" ht="14.25">
      <c r="A2793"/>
      <c r="B2793" s="241"/>
      <c r="C2793"/>
      <c r="D2793"/>
      <c r="E2793"/>
      <c r="F2793"/>
    </row>
    <row r="2794" spans="1:6" ht="14.25">
      <c r="A2794"/>
      <c r="B2794" s="241"/>
      <c r="C2794"/>
      <c r="D2794"/>
      <c r="E2794"/>
      <c r="F2794"/>
    </row>
    <row r="2795" spans="1:6" ht="14.25">
      <c r="A2795"/>
      <c r="B2795" s="241"/>
      <c r="C2795"/>
      <c r="D2795"/>
      <c r="E2795"/>
      <c r="F2795"/>
    </row>
    <row r="2796" spans="1:6" ht="14.25">
      <c r="A2796"/>
      <c r="B2796" s="241"/>
      <c r="C2796"/>
      <c r="D2796"/>
      <c r="E2796"/>
      <c r="F2796"/>
    </row>
    <row r="2797" spans="1:6" ht="14.25">
      <c r="A2797"/>
      <c r="B2797" s="241"/>
      <c r="C2797"/>
      <c r="D2797"/>
      <c r="E2797"/>
      <c r="F2797"/>
    </row>
    <row r="2798" spans="1:6" ht="14.25">
      <c r="A2798"/>
      <c r="B2798" s="241"/>
      <c r="C2798"/>
      <c r="D2798"/>
      <c r="E2798"/>
      <c r="F2798"/>
    </row>
    <row r="2799" spans="1:6" ht="14.25">
      <c r="A2799"/>
      <c r="B2799" s="241"/>
      <c r="C2799"/>
      <c r="D2799"/>
      <c r="E2799"/>
      <c r="F2799"/>
    </row>
    <row r="2800" spans="1:6" ht="14.25">
      <c r="A2800"/>
      <c r="B2800" s="241"/>
      <c r="C2800"/>
      <c r="D2800"/>
      <c r="E2800"/>
      <c r="F2800"/>
    </row>
    <row r="2801" spans="1:6" ht="14.25">
      <c r="A2801"/>
      <c r="B2801" s="241"/>
      <c r="C2801"/>
      <c r="D2801"/>
      <c r="E2801"/>
      <c r="F2801"/>
    </row>
    <row r="2802" spans="1:6" ht="14.25">
      <c r="A2802"/>
      <c r="B2802" s="241"/>
      <c r="C2802"/>
      <c r="D2802"/>
      <c r="E2802"/>
      <c r="F2802"/>
    </row>
    <row r="2803" spans="1:6" ht="14.25">
      <c r="A2803"/>
      <c r="B2803" s="241"/>
      <c r="C2803"/>
      <c r="D2803"/>
      <c r="E2803"/>
      <c r="F2803"/>
    </row>
    <row r="2804" spans="1:6" ht="14.25">
      <c r="A2804"/>
      <c r="B2804" s="241"/>
      <c r="C2804"/>
      <c r="D2804"/>
      <c r="E2804"/>
      <c r="F2804"/>
    </row>
    <row r="2805" spans="1:6" ht="14.25">
      <c r="A2805"/>
      <c r="B2805" s="241"/>
      <c r="C2805"/>
      <c r="D2805"/>
      <c r="E2805"/>
      <c r="F2805"/>
    </row>
    <row r="2806" spans="1:6" ht="14.25">
      <c r="A2806"/>
      <c r="B2806" s="241"/>
      <c r="C2806"/>
      <c r="D2806"/>
      <c r="E2806"/>
      <c r="F2806"/>
    </row>
    <row r="2807" spans="1:6" ht="14.25">
      <c r="A2807"/>
      <c r="B2807" s="241"/>
      <c r="C2807"/>
      <c r="D2807"/>
      <c r="E2807"/>
      <c r="F2807"/>
    </row>
    <row r="2808" spans="1:6" ht="14.25">
      <c r="A2808"/>
      <c r="B2808" s="241"/>
      <c r="C2808"/>
      <c r="D2808"/>
      <c r="E2808"/>
      <c r="F2808"/>
    </row>
    <row r="2809" spans="1:6" ht="14.25">
      <c r="A2809"/>
      <c r="B2809" s="241"/>
      <c r="C2809"/>
      <c r="D2809"/>
      <c r="E2809"/>
      <c r="F2809"/>
    </row>
    <row r="2810" spans="1:6" ht="14.25">
      <c r="A2810"/>
      <c r="B2810" s="241"/>
      <c r="C2810"/>
      <c r="D2810"/>
      <c r="E2810"/>
      <c r="F2810"/>
    </row>
    <row r="2811" spans="1:6" ht="14.25">
      <c r="A2811"/>
      <c r="B2811" s="241"/>
      <c r="C2811"/>
      <c r="D2811"/>
      <c r="E2811"/>
      <c r="F2811"/>
    </row>
    <row r="2812" spans="1:6" ht="14.25">
      <c r="A2812"/>
      <c r="B2812" s="241"/>
      <c r="C2812"/>
      <c r="D2812"/>
      <c r="E2812"/>
      <c r="F2812"/>
    </row>
    <row r="2813" spans="1:6" ht="14.25">
      <c r="A2813"/>
      <c r="B2813" s="241"/>
      <c r="C2813"/>
      <c r="D2813"/>
      <c r="E2813"/>
      <c r="F2813"/>
    </row>
    <row r="2814" spans="1:6" ht="14.25">
      <c r="A2814"/>
      <c r="B2814" s="241"/>
      <c r="C2814"/>
      <c r="D2814"/>
      <c r="E2814"/>
      <c r="F2814"/>
    </row>
    <row r="2815" spans="1:6" ht="14.25">
      <c r="A2815"/>
      <c r="B2815" s="241"/>
      <c r="C2815"/>
      <c r="D2815"/>
      <c r="E2815"/>
      <c r="F2815"/>
    </row>
    <row r="2816" spans="1:6" ht="14.25">
      <c r="A2816"/>
      <c r="B2816" s="241"/>
      <c r="C2816"/>
      <c r="D2816"/>
      <c r="E2816"/>
      <c r="F2816"/>
    </row>
    <row r="2817" spans="1:6" ht="14.25">
      <c r="A2817"/>
      <c r="B2817" s="241"/>
      <c r="C2817"/>
      <c r="D2817"/>
      <c r="E2817"/>
      <c r="F2817"/>
    </row>
    <row r="2818" spans="1:6" ht="14.25">
      <c r="A2818"/>
      <c r="B2818" s="241"/>
      <c r="C2818"/>
      <c r="D2818"/>
      <c r="E2818"/>
      <c r="F2818"/>
    </row>
    <row r="2819" spans="1:6" ht="14.25">
      <c r="A2819"/>
      <c r="B2819" s="241"/>
      <c r="C2819"/>
      <c r="D2819"/>
      <c r="E2819"/>
      <c r="F2819"/>
    </row>
    <row r="2820" spans="1:6" ht="14.25">
      <c r="A2820"/>
      <c r="B2820" s="241"/>
      <c r="C2820"/>
      <c r="D2820"/>
      <c r="E2820"/>
      <c r="F2820"/>
    </row>
    <row r="2821" spans="1:6" ht="14.25">
      <c r="A2821"/>
      <c r="B2821" s="241"/>
      <c r="C2821"/>
      <c r="D2821"/>
      <c r="E2821"/>
      <c r="F2821"/>
    </row>
    <row r="2822" spans="1:6" ht="14.25">
      <c r="A2822"/>
      <c r="B2822" s="241"/>
      <c r="C2822"/>
      <c r="D2822"/>
      <c r="E2822"/>
      <c r="F2822"/>
    </row>
    <row r="2823" spans="1:6" ht="14.25">
      <c r="A2823"/>
      <c r="B2823" s="241"/>
      <c r="C2823"/>
      <c r="D2823"/>
      <c r="E2823"/>
      <c r="F2823"/>
    </row>
    <row r="2824" spans="1:6" ht="14.25">
      <c r="A2824"/>
      <c r="B2824" s="241"/>
      <c r="C2824"/>
      <c r="D2824"/>
      <c r="E2824"/>
      <c r="F2824"/>
    </row>
    <row r="2825" spans="1:6" ht="14.25">
      <c r="A2825"/>
      <c r="B2825" s="241"/>
      <c r="C2825"/>
      <c r="D2825"/>
      <c r="E2825"/>
      <c r="F2825"/>
    </row>
    <row r="2826" spans="1:6" ht="14.25">
      <c r="A2826"/>
      <c r="B2826" s="241"/>
      <c r="C2826"/>
      <c r="D2826"/>
      <c r="E2826"/>
      <c r="F2826"/>
    </row>
    <row r="2827" spans="1:6" ht="14.25">
      <c r="A2827"/>
      <c r="B2827" s="241"/>
      <c r="C2827"/>
      <c r="D2827"/>
      <c r="E2827"/>
      <c r="F2827"/>
    </row>
    <row r="2828" spans="1:6" ht="14.25">
      <c r="A2828"/>
      <c r="B2828" s="241"/>
      <c r="C2828"/>
      <c r="D2828"/>
      <c r="E2828"/>
      <c r="F2828"/>
    </row>
    <row r="2829" spans="1:6" ht="14.25">
      <c r="A2829"/>
      <c r="B2829" s="241"/>
      <c r="C2829"/>
      <c r="D2829"/>
      <c r="E2829"/>
      <c r="F2829"/>
    </row>
    <row r="2830" spans="1:6" ht="14.25">
      <c r="A2830"/>
      <c r="B2830" s="241"/>
      <c r="C2830"/>
      <c r="D2830"/>
      <c r="E2830"/>
      <c r="F2830"/>
    </row>
    <row r="2831" spans="1:6" ht="14.25">
      <c r="A2831"/>
      <c r="B2831" s="241"/>
      <c r="C2831"/>
      <c r="D2831"/>
      <c r="E2831"/>
      <c r="F2831"/>
    </row>
    <row r="2832" spans="1:6" ht="14.25">
      <c r="A2832"/>
      <c r="B2832" s="241"/>
      <c r="C2832"/>
      <c r="D2832"/>
      <c r="E2832"/>
      <c r="F2832"/>
    </row>
    <row r="2833" spans="1:6" ht="14.25">
      <c r="A2833"/>
      <c r="B2833" s="241"/>
      <c r="C2833"/>
      <c r="D2833"/>
      <c r="E2833"/>
      <c r="F2833"/>
    </row>
    <row r="2834" spans="1:6" ht="14.25">
      <c r="A2834"/>
      <c r="B2834" s="241"/>
      <c r="C2834"/>
      <c r="D2834"/>
      <c r="E2834"/>
      <c r="F2834"/>
    </row>
    <row r="2835" spans="1:6" ht="14.25">
      <c r="A2835"/>
      <c r="B2835" s="241"/>
      <c r="C2835"/>
      <c r="D2835"/>
      <c r="E2835"/>
      <c r="F2835"/>
    </row>
    <row r="2836" spans="1:6" ht="14.25">
      <c r="A2836"/>
      <c r="B2836" s="241"/>
      <c r="C2836"/>
      <c r="D2836"/>
      <c r="E2836"/>
      <c r="F2836"/>
    </row>
    <row r="2837" spans="1:6" ht="14.25">
      <c r="A2837"/>
      <c r="B2837" s="241"/>
      <c r="C2837"/>
      <c r="D2837"/>
      <c r="E2837"/>
      <c r="F2837"/>
    </row>
    <row r="2838" spans="1:6" ht="14.25">
      <c r="A2838"/>
      <c r="B2838" s="241"/>
      <c r="C2838"/>
      <c r="D2838"/>
      <c r="E2838"/>
      <c r="F2838"/>
    </row>
    <row r="2839" spans="1:6" ht="14.25">
      <c r="A2839"/>
      <c r="B2839" s="241"/>
      <c r="C2839"/>
      <c r="D2839"/>
      <c r="E2839"/>
      <c r="F2839"/>
    </row>
    <row r="2840" spans="1:6" ht="14.25">
      <c r="A2840"/>
      <c r="B2840" s="241"/>
      <c r="C2840"/>
      <c r="D2840"/>
      <c r="E2840"/>
      <c r="F2840"/>
    </row>
    <row r="2841" spans="1:6" ht="14.25">
      <c r="A2841"/>
      <c r="B2841" s="241"/>
      <c r="C2841"/>
      <c r="D2841"/>
      <c r="E2841"/>
      <c r="F2841"/>
    </row>
    <row r="2842" spans="1:6" ht="14.25">
      <c r="A2842"/>
      <c r="B2842" s="241"/>
      <c r="C2842"/>
      <c r="D2842"/>
      <c r="E2842"/>
      <c r="F2842"/>
    </row>
    <row r="2843" spans="1:6" ht="14.25">
      <c r="A2843"/>
      <c r="B2843" s="241"/>
      <c r="C2843"/>
      <c r="D2843"/>
      <c r="E2843"/>
      <c r="F2843"/>
    </row>
    <row r="2844" spans="1:6" ht="14.25">
      <c r="A2844"/>
      <c r="B2844" s="241"/>
      <c r="C2844"/>
      <c r="D2844"/>
      <c r="E2844"/>
      <c r="F2844"/>
    </row>
    <row r="2845" spans="1:6" ht="14.25">
      <c r="A2845"/>
      <c r="B2845" s="241"/>
      <c r="C2845"/>
      <c r="D2845"/>
      <c r="E2845"/>
      <c r="F2845"/>
    </row>
    <row r="2846" spans="1:6" ht="14.25">
      <c r="A2846"/>
      <c r="B2846" s="241"/>
      <c r="C2846"/>
      <c r="D2846"/>
      <c r="E2846"/>
      <c r="F2846"/>
    </row>
    <row r="2847" spans="1:6" ht="14.25">
      <c r="A2847"/>
      <c r="B2847" s="241"/>
      <c r="C2847"/>
      <c r="D2847"/>
      <c r="E2847"/>
      <c r="F2847"/>
    </row>
    <row r="2848" spans="1:6" ht="14.25">
      <c r="A2848"/>
      <c r="B2848" s="241"/>
      <c r="C2848"/>
      <c r="D2848"/>
      <c r="E2848"/>
      <c r="F2848"/>
    </row>
    <row r="2849" spans="1:6" ht="14.25">
      <c r="A2849"/>
      <c r="B2849" s="241"/>
      <c r="C2849"/>
      <c r="D2849"/>
      <c r="E2849"/>
      <c r="F2849"/>
    </row>
    <row r="2850" spans="1:6" ht="14.25">
      <c r="A2850"/>
      <c r="B2850" s="241"/>
      <c r="C2850"/>
      <c r="D2850"/>
      <c r="E2850"/>
      <c r="F2850"/>
    </row>
    <row r="2851" spans="1:6" ht="14.25">
      <c r="A2851"/>
      <c r="B2851" s="241"/>
      <c r="C2851"/>
      <c r="D2851"/>
      <c r="E2851"/>
      <c r="F2851"/>
    </row>
    <row r="2852" spans="1:6" ht="14.25">
      <c r="A2852"/>
      <c r="B2852" s="241"/>
      <c r="C2852"/>
      <c r="D2852"/>
      <c r="E2852"/>
      <c r="F2852"/>
    </row>
    <row r="2853" spans="1:6" ht="14.25">
      <c r="A2853"/>
      <c r="B2853" s="241"/>
      <c r="C2853"/>
      <c r="D2853"/>
      <c r="E2853"/>
      <c r="F2853"/>
    </row>
    <row r="2854" spans="1:6" ht="14.25">
      <c r="A2854"/>
      <c r="B2854" s="241"/>
      <c r="C2854"/>
      <c r="D2854"/>
      <c r="E2854"/>
      <c r="F2854"/>
    </row>
    <row r="2855" spans="1:6" ht="14.25">
      <c r="A2855"/>
      <c r="B2855" s="241"/>
      <c r="C2855"/>
      <c r="D2855"/>
      <c r="E2855"/>
      <c r="F2855"/>
    </row>
    <row r="2856" spans="1:6" ht="14.25">
      <c r="A2856"/>
      <c r="B2856" s="241"/>
      <c r="C2856"/>
      <c r="D2856"/>
      <c r="E2856"/>
      <c r="F2856"/>
    </row>
    <row r="2857" spans="1:6" ht="14.25">
      <c r="A2857"/>
      <c r="B2857" s="241"/>
      <c r="C2857"/>
      <c r="D2857"/>
      <c r="E2857"/>
      <c r="F2857"/>
    </row>
    <row r="2858" spans="1:6" ht="14.25">
      <c r="A2858"/>
      <c r="B2858" s="241"/>
      <c r="C2858"/>
      <c r="D2858"/>
      <c r="E2858"/>
      <c r="F2858"/>
    </row>
    <row r="2859" spans="1:6" ht="14.25">
      <c r="A2859"/>
      <c r="B2859" s="241"/>
      <c r="C2859"/>
      <c r="D2859"/>
      <c r="E2859"/>
      <c r="F2859"/>
    </row>
    <row r="2860" spans="1:6" ht="14.25">
      <c r="A2860"/>
      <c r="B2860" s="241"/>
      <c r="C2860"/>
      <c r="D2860"/>
      <c r="E2860"/>
      <c r="F2860"/>
    </row>
    <row r="2861" spans="1:6" ht="14.25">
      <c r="A2861"/>
      <c r="B2861" s="241"/>
      <c r="C2861"/>
      <c r="D2861"/>
      <c r="E2861"/>
      <c r="F2861"/>
    </row>
    <row r="2862" spans="1:6" ht="14.25">
      <c r="A2862"/>
      <c r="B2862" s="241"/>
      <c r="C2862"/>
      <c r="D2862"/>
      <c r="E2862"/>
      <c r="F2862"/>
    </row>
    <row r="2863" spans="1:6" ht="14.25">
      <c r="A2863"/>
      <c r="B2863" s="241"/>
      <c r="C2863"/>
      <c r="D2863"/>
      <c r="E2863"/>
      <c r="F2863"/>
    </row>
    <row r="2864" spans="1:6" ht="14.25">
      <c r="A2864"/>
      <c r="B2864" s="241"/>
      <c r="C2864"/>
      <c r="D2864"/>
      <c r="E2864"/>
      <c r="F2864"/>
    </row>
    <row r="2865" spans="1:6" ht="14.25">
      <c r="A2865"/>
      <c r="B2865" s="241"/>
      <c r="C2865"/>
      <c r="D2865"/>
      <c r="E2865"/>
      <c r="F2865"/>
    </row>
    <row r="2866" spans="1:6" ht="14.25">
      <c r="A2866"/>
      <c r="B2866" s="241"/>
      <c r="C2866"/>
      <c r="D2866"/>
      <c r="E2866"/>
      <c r="F2866"/>
    </row>
    <row r="2867" spans="1:6" ht="14.25">
      <c r="A2867"/>
      <c r="B2867" s="241"/>
      <c r="C2867"/>
      <c r="D2867"/>
      <c r="E2867"/>
      <c r="F2867"/>
    </row>
    <row r="2868" spans="1:6" ht="14.25">
      <c r="A2868"/>
      <c r="B2868" s="241"/>
      <c r="C2868"/>
      <c r="D2868"/>
      <c r="E2868"/>
      <c r="F2868"/>
    </row>
    <row r="2869" spans="1:6" ht="14.25">
      <c r="A2869"/>
      <c r="B2869" s="241"/>
      <c r="C2869"/>
      <c r="D2869"/>
      <c r="E2869"/>
      <c r="F2869"/>
    </row>
    <row r="2870" spans="1:6" ht="14.25">
      <c r="A2870"/>
      <c r="B2870" s="241"/>
      <c r="C2870"/>
      <c r="D2870"/>
      <c r="E2870"/>
      <c r="F2870"/>
    </row>
    <row r="2871" spans="1:6" ht="14.25">
      <c r="A2871"/>
      <c r="B2871" s="241"/>
      <c r="C2871"/>
      <c r="D2871"/>
      <c r="E2871"/>
      <c r="F2871"/>
    </row>
    <row r="2872" spans="1:6" ht="14.25">
      <c r="A2872"/>
      <c r="B2872" s="241"/>
      <c r="C2872"/>
      <c r="D2872"/>
      <c r="E2872"/>
      <c r="F2872"/>
    </row>
    <row r="2873" spans="1:6" ht="14.25">
      <c r="A2873"/>
      <c r="B2873" s="241"/>
      <c r="C2873"/>
      <c r="D2873"/>
      <c r="E2873"/>
      <c r="F2873"/>
    </row>
    <row r="2874" spans="1:6" ht="14.25">
      <c r="A2874"/>
      <c r="B2874" s="241"/>
      <c r="C2874"/>
      <c r="D2874"/>
      <c r="E2874"/>
      <c r="F2874"/>
    </row>
    <row r="2875" spans="1:6" ht="14.25">
      <c r="A2875"/>
      <c r="B2875" s="241"/>
      <c r="C2875"/>
      <c r="D2875"/>
      <c r="E2875"/>
      <c r="F2875"/>
    </row>
    <row r="2876" spans="1:6" ht="14.25">
      <c r="A2876"/>
      <c r="B2876" s="241"/>
      <c r="C2876"/>
      <c r="D2876"/>
      <c r="E2876"/>
      <c r="F2876"/>
    </row>
    <row r="2877" spans="1:6" ht="14.25">
      <c r="A2877"/>
      <c r="B2877" s="241"/>
      <c r="C2877"/>
      <c r="D2877"/>
      <c r="E2877"/>
      <c r="F2877"/>
    </row>
    <row r="2878" spans="1:6" ht="14.25">
      <c r="A2878"/>
      <c r="B2878" s="241"/>
      <c r="C2878"/>
      <c r="D2878"/>
      <c r="E2878"/>
      <c r="F2878"/>
    </row>
    <row r="2879" spans="1:6" ht="14.25">
      <c r="A2879"/>
      <c r="B2879" s="241"/>
      <c r="C2879"/>
      <c r="D2879"/>
      <c r="E2879"/>
      <c r="F2879"/>
    </row>
    <row r="2880" spans="1:6" ht="14.25">
      <c r="A2880"/>
      <c r="B2880" s="241"/>
      <c r="C2880"/>
      <c r="D2880"/>
      <c r="E2880"/>
      <c r="F2880"/>
    </row>
    <row r="2881" spans="1:6" ht="14.25">
      <c r="A2881"/>
      <c r="B2881" s="241"/>
      <c r="C2881"/>
      <c r="D2881"/>
      <c r="E2881"/>
      <c r="F2881"/>
    </row>
    <row r="2882" spans="1:6" ht="14.25">
      <c r="A2882"/>
      <c r="B2882" s="241"/>
      <c r="C2882"/>
      <c r="D2882"/>
      <c r="E2882"/>
      <c r="F2882"/>
    </row>
    <row r="2883" spans="1:6" ht="14.25">
      <c r="A2883"/>
      <c r="B2883" s="241"/>
      <c r="C2883"/>
      <c r="D2883"/>
      <c r="E2883"/>
      <c r="F2883"/>
    </row>
    <row r="2884" spans="1:6" ht="14.25">
      <c r="A2884"/>
      <c r="B2884" s="241"/>
      <c r="C2884"/>
      <c r="D2884"/>
      <c r="E2884"/>
      <c r="F2884"/>
    </row>
    <row r="2885" spans="1:6" ht="14.25">
      <c r="A2885"/>
      <c r="B2885" s="241"/>
      <c r="C2885"/>
      <c r="D2885"/>
      <c r="E2885"/>
      <c r="F2885"/>
    </row>
    <row r="2886" spans="1:6" ht="14.25">
      <c r="A2886"/>
      <c r="B2886" s="241"/>
      <c r="C2886"/>
      <c r="D2886"/>
      <c r="E2886"/>
      <c r="F2886"/>
    </row>
    <row r="2887" spans="1:6" ht="14.25">
      <c r="A2887"/>
      <c r="B2887" s="241"/>
      <c r="C2887"/>
      <c r="D2887"/>
      <c r="E2887"/>
      <c r="F2887"/>
    </row>
    <row r="2888" spans="1:6" ht="14.25">
      <c r="A2888"/>
      <c r="B2888" s="241"/>
      <c r="C2888"/>
      <c r="D2888"/>
      <c r="E2888"/>
      <c r="F2888"/>
    </row>
    <row r="2889" spans="1:6" ht="14.25">
      <c r="A2889"/>
      <c r="B2889" s="241"/>
      <c r="C2889"/>
      <c r="D2889"/>
      <c r="E2889"/>
      <c r="F2889"/>
    </row>
    <row r="2890" spans="1:6" ht="14.25">
      <c r="A2890"/>
      <c r="B2890" s="241"/>
      <c r="C2890"/>
      <c r="D2890"/>
      <c r="E2890"/>
      <c r="F2890"/>
    </row>
    <row r="2891" spans="1:6" ht="14.25">
      <c r="A2891"/>
      <c r="B2891" s="241"/>
      <c r="C2891"/>
      <c r="D2891"/>
      <c r="E2891"/>
      <c r="F2891"/>
    </row>
    <row r="2892" spans="1:6" ht="14.25">
      <c r="A2892"/>
      <c r="B2892" s="241"/>
      <c r="C2892"/>
      <c r="D2892"/>
      <c r="E2892"/>
      <c r="F2892"/>
    </row>
    <row r="2893" spans="1:6" ht="14.25">
      <c r="A2893"/>
      <c r="B2893" s="241"/>
      <c r="C2893"/>
      <c r="D2893"/>
      <c r="E2893"/>
      <c r="F2893"/>
    </row>
    <row r="2894" spans="1:6" ht="14.25">
      <c r="A2894"/>
      <c r="B2894" s="241"/>
      <c r="C2894"/>
      <c r="D2894"/>
      <c r="E2894"/>
      <c r="F2894"/>
    </row>
    <row r="2895" spans="1:6" ht="14.25">
      <c r="A2895"/>
      <c r="B2895" s="241"/>
      <c r="C2895"/>
      <c r="D2895"/>
      <c r="E2895"/>
      <c r="F2895"/>
    </row>
    <row r="2896" spans="1:6" ht="14.25">
      <c r="A2896"/>
      <c r="B2896" s="241"/>
      <c r="C2896"/>
      <c r="D2896"/>
      <c r="E2896"/>
      <c r="F2896"/>
    </row>
    <row r="2897" spans="1:6" ht="14.25">
      <c r="A2897"/>
      <c r="B2897" s="241"/>
      <c r="C2897"/>
      <c r="D2897"/>
      <c r="E2897"/>
      <c r="F2897"/>
    </row>
    <row r="2898" spans="1:6" ht="14.25">
      <c r="A2898"/>
      <c r="B2898" s="241"/>
      <c r="C2898"/>
      <c r="D2898"/>
      <c r="E2898"/>
      <c r="F2898"/>
    </row>
    <row r="2899" spans="1:6" ht="14.25">
      <c r="A2899"/>
      <c r="B2899" s="241"/>
      <c r="C2899"/>
      <c r="D2899"/>
      <c r="E2899"/>
      <c r="F2899"/>
    </row>
    <row r="2900" spans="1:6" ht="14.25">
      <c r="A2900"/>
      <c r="B2900" s="241"/>
      <c r="C2900"/>
      <c r="D2900"/>
      <c r="E2900"/>
      <c r="F2900"/>
    </row>
    <row r="2901" spans="1:6" ht="14.25">
      <c r="A2901"/>
      <c r="B2901" s="241"/>
      <c r="C2901"/>
      <c r="D2901"/>
      <c r="E2901"/>
      <c r="F2901"/>
    </row>
    <row r="2902" spans="1:6" ht="14.25">
      <c r="A2902"/>
      <c r="B2902" s="241"/>
      <c r="C2902"/>
      <c r="D2902"/>
      <c r="E2902"/>
      <c r="F2902"/>
    </row>
    <row r="2903" spans="1:6" ht="14.25">
      <c r="A2903"/>
      <c r="B2903" s="241"/>
      <c r="C2903"/>
      <c r="D2903"/>
      <c r="E2903"/>
      <c r="F2903"/>
    </row>
    <row r="2904" spans="1:6" ht="14.25">
      <c r="A2904"/>
      <c r="B2904" s="241"/>
      <c r="C2904"/>
      <c r="D2904"/>
      <c r="E2904"/>
      <c r="F2904"/>
    </row>
    <row r="2905" spans="1:6" ht="14.25">
      <c r="A2905"/>
      <c r="B2905" s="241"/>
      <c r="C2905"/>
      <c r="D2905"/>
      <c r="E2905"/>
      <c r="F2905"/>
    </row>
    <row r="2906" spans="1:6" ht="14.25">
      <c r="A2906"/>
      <c r="B2906" s="241"/>
      <c r="C2906"/>
      <c r="D2906"/>
      <c r="E2906"/>
      <c r="F2906"/>
    </row>
    <row r="2907" spans="1:6" ht="14.25">
      <c r="A2907"/>
      <c r="B2907" s="241"/>
      <c r="C2907"/>
      <c r="D2907"/>
      <c r="E2907"/>
      <c r="F2907"/>
    </row>
    <row r="2908" spans="1:6" ht="14.25">
      <c r="A2908"/>
      <c r="B2908" s="241"/>
      <c r="C2908"/>
      <c r="D2908"/>
      <c r="E2908"/>
      <c r="F2908"/>
    </row>
    <row r="2909" spans="1:6" ht="14.25">
      <c r="A2909"/>
      <c r="B2909" s="241"/>
      <c r="C2909"/>
      <c r="D2909"/>
      <c r="E2909"/>
      <c r="F2909"/>
    </row>
    <row r="2910" spans="1:6" ht="14.25">
      <c r="A2910"/>
      <c r="B2910" s="241"/>
      <c r="C2910"/>
      <c r="D2910"/>
      <c r="E2910"/>
      <c r="F2910"/>
    </row>
    <row r="2911" spans="1:6" ht="14.25">
      <c r="A2911"/>
      <c r="B2911" s="241"/>
      <c r="C2911"/>
      <c r="D2911"/>
      <c r="E2911"/>
      <c r="F2911"/>
    </row>
    <row r="2912" spans="1:6" ht="14.25">
      <c r="A2912"/>
      <c r="B2912" s="241"/>
      <c r="C2912"/>
      <c r="D2912"/>
      <c r="E2912"/>
      <c r="F2912"/>
    </row>
    <row r="2913" spans="1:6" ht="14.25">
      <c r="A2913"/>
      <c r="B2913" s="241"/>
      <c r="C2913"/>
      <c r="D2913"/>
      <c r="E2913"/>
      <c r="F2913"/>
    </row>
    <row r="2914" spans="1:6" ht="14.25">
      <c r="A2914"/>
      <c r="B2914" s="241"/>
      <c r="C2914"/>
      <c r="D2914"/>
      <c r="E2914"/>
      <c r="F2914"/>
    </row>
    <row r="2915" spans="1:6" ht="14.25">
      <c r="A2915"/>
      <c r="B2915" s="241"/>
      <c r="C2915"/>
      <c r="D2915"/>
      <c r="E2915"/>
      <c r="F2915"/>
    </row>
    <row r="2916" spans="1:6" ht="14.25">
      <c r="A2916"/>
      <c r="B2916" s="241"/>
      <c r="C2916"/>
      <c r="D2916"/>
      <c r="E2916"/>
      <c r="F2916"/>
    </row>
    <row r="2917" spans="1:6" ht="14.25">
      <c r="A2917"/>
      <c r="B2917" s="241"/>
      <c r="C2917"/>
      <c r="D2917"/>
      <c r="E2917"/>
      <c r="F2917"/>
    </row>
    <row r="2918" spans="1:6" ht="14.25">
      <c r="A2918"/>
      <c r="B2918" s="241"/>
      <c r="C2918"/>
      <c r="D2918"/>
      <c r="E2918"/>
      <c r="F2918"/>
    </row>
    <row r="2919" spans="1:6" ht="14.25">
      <c r="A2919"/>
      <c r="B2919" s="241"/>
      <c r="C2919"/>
      <c r="D2919"/>
      <c r="E2919"/>
      <c r="F2919"/>
    </row>
    <row r="2920" spans="1:6" ht="14.25">
      <c r="A2920"/>
      <c r="B2920" s="241"/>
      <c r="C2920"/>
      <c r="D2920"/>
      <c r="E2920"/>
      <c r="F2920"/>
    </row>
    <row r="2921" spans="1:6" ht="14.25">
      <c r="A2921"/>
      <c r="B2921" s="241"/>
      <c r="C2921"/>
      <c r="D2921"/>
      <c r="E2921"/>
      <c r="F2921"/>
    </row>
    <row r="2922" spans="1:6" ht="14.25">
      <c r="A2922"/>
      <c r="B2922" s="241"/>
      <c r="C2922"/>
      <c r="D2922"/>
      <c r="E2922"/>
      <c r="F2922"/>
    </row>
    <row r="2923" spans="1:6" ht="14.25">
      <c r="A2923"/>
      <c r="B2923" s="241"/>
      <c r="C2923"/>
      <c r="D2923"/>
      <c r="E2923"/>
      <c r="F2923"/>
    </row>
    <row r="2924" spans="1:6" ht="14.25">
      <c r="A2924"/>
      <c r="B2924" s="241"/>
      <c r="C2924"/>
      <c r="D2924"/>
      <c r="E2924"/>
      <c r="F2924"/>
    </row>
    <row r="2925" spans="1:6" ht="14.25">
      <c r="A2925"/>
      <c r="B2925" s="241"/>
      <c r="C2925"/>
      <c r="D2925"/>
      <c r="E2925"/>
      <c r="F2925"/>
    </row>
    <row r="2926" spans="1:6" ht="14.25">
      <c r="A2926"/>
      <c r="B2926" s="241"/>
      <c r="C2926"/>
      <c r="D2926"/>
      <c r="E2926"/>
      <c r="F2926"/>
    </row>
    <row r="2927" spans="1:6" ht="14.25">
      <c r="A2927"/>
      <c r="B2927" s="241"/>
      <c r="C2927"/>
      <c r="D2927"/>
      <c r="E2927"/>
      <c r="F2927"/>
    </row>
    <row r="2928" spans="1:6" ht="14.25">
      <c r="A2928"/>
      <c r="B2928" s="241"/>
      <c r="C2928"/>
      <c r="D2928"/>
      <c r="E2928"/>
      <c r="F2928"/>
    </row>
    <row r="2929" spans="1:6" ht="14.25">
      <c r="A2929"/>
      <c r="B2929" s="241"/>
      <c r="C2929"/>
      <c r="D2929"/>
      <c r="E2929"/>
      <c r="F2929"/>
    </row>
    <row r="2930" spans="1:6" ht="14.25">
      <c r="A2930"/>
      <c r="B2930" s="241"/>
      <c r="C2930"/>
      <c r="D2930"/>
      <c r="E2930"/>
      <c r="F2930"/>
    </row>
    <row r="2931" spans="1:6" ht="14.25">
      <c r="A2931"/>
      <c r="B2931" s="241"/>
      <c r="C2931"/>
      <c r="D2931"/>
      <c r="E2931"/>
      <c r="F2931"/>
    </row>
    <row r="2932" spans="1:6" ht="14.25">
      <c r="A2932"/>
      <c r="B2932" s="241"/>
      <c r="C2932"/>
      <c r="D2932"/>
      <c r="E2932"/>
      <c r="F2932"/>
    </row>
    <row r="2933" spans="1:6" ht="14.25">
      <c r="A2933"/>
      <c r="B2933" s="241"/>
      <c r="C2933"/>
      <c r="D2933"/>
      <c r="E2933"/>
      <c r="F2933"/>
    </row>
    <row r="2934" spans="1:6" ht="14.25">
      <c r="A2934"/>
      <c r="B2934" s="241"/>
      <c r="C2934"/>
      <c r="D2934"/>
      <c r="E2934"/>
      <c r="F2934"/>
    </row>
    <row r="2935" spans="1:6" ht="14.25">
      <c r="A2935"/>
      <c r="B2935" s="241"/>
      <c r="C2935"/>
      <c r="D2935"/>
      <c r="E2935"/>
      <c r="F2935"/>
    </row>
    <row r="2936" spans="1:6" ht="14.25">
      <c r="A2936"/>
      <c r="B2936" s="241"/>
      <c r="C2936"/>
      <c r="D2936"/>
      <c r="E2936"/>
      <c r="F2936"/>
    </row>
    <row r="2937" spans="1:6" ht="14.25">
      <c r="A2937"/>
      <c r="B2937" s="241"/>
      <c r="C2937"/>
      <c r="D2937"/>
      <c r="E2937"/>
      <c r="F2937"/>
    </row>
    <row r="2938" spans="1:6" ht="14.25">
      <c r="A2938"/>
      <c r="B2938" s="241"/>
      <c r="C2938"/>
      <c r="D2938"/>
      <c r="E2938"/>
      <c r="F2938"/>
    </row>
    <row r="2939" spans="1:6" ht="14.25">
      <c r="A2939"/>
      <c r="B2939" s="241"/>
      <c r="C2939"/>
      <c r="D2939"/>
      <c r="E2939"/>
      <c r="F2939"/>
    </row>
    <row r="2940" spans="1:6" ht="14.25">
      <c r="A2940"/>
      <c r="B2940" s="241"/>
      <c r="C2940"/>
      <c r="D2940"/>
      <c r="E2940"/>
      <c r="F2940"/>
    </row>
    <row r="2941" spans="1:6" ht="14.25">
      <c r="A2941"/>
      <c r="B2941" s="241"/>
      <c r="C2941"/>
      <c r="D2941"/>
      <c r="E2941"/>
      <c r="F2941"/>
    </row>
    <row r="2942" spans="1:6" ht="14.25">
      <c r="A2942"/>
      <c r="B2942" s="241"/>
      <c r="C2942"/>
      <c r="D2942"/>
      <c r="E2942"/>
      <c r="F2942"/>
    </row>
    <row r="2943" spans="1:6" ht="14.25">
      <c r="A2943"/>
      <c r="B2943" s="241"/>
      <c r="C2943"/>
      <c r="D2943"/>
      <c r="E2943"/>
      <c r="F2943"/>
    </row>
    <row r="2944" spans="1:6" ht="14.25">
      <c r="A2944"/>
      <c r="B2944" s="241"/>
      <c r="C2944"/>
      <c r="D2944"/>
      <c r="E2944"/>
      <c r="F2944"/>
    </row>
    <row r="2945" spans="1:6" ht="14.25">
      <c r="A2945"/>
      <c r="B2945" s="241"/>
      <c r="C2945"/>
      <c r="D2945"/>
      <c r="E2945"/>
      <c r="F2945"/>
    </row>
    <row r="2946" spans="1:6" ht="14.25">
      <c r="A2946"/>
      <c r="B2946" s="241"/>
      <c r="C2946"/>
      <c r="D2946"/>
      <c r="E2946"/>
      <c r="F2946"/>
    </row>
    <row r="2947" spans="1:6" ht="14.25">
      <c r="A2947"/>
      <c r="B2947" s="241"/>
      <c r="C2947"/>
      <c r="D2947"/>
      <c r="E2947"/>
      <c r="F2947"/>
    </row>
    <row r="2948" spans="1:6" ht="14.25">
      <c r="A2948"/>
      <c r="B2948" s="241"/>
      <c r="C2948"/>
      <c r="D2948"/>
      <c r="E2948"/>
      <c r="F2948"/>
    </row>
    <row r="2949" spans="1:6" ht="14.25">
      <c r="A2949"/>
      <c r="B2949" s="241"/>
      <c r="C2949"/>
      <c r="D2949"/>
      <c r="E2949"/>
      <c r="F2949"/>
    </row>
    <row r="2950" spans="1:6" ht="14.25">
      <c r="A2950"/>
      <c r="B2950" s="241"/>
      <c r="C2950"/>
      <c r="D2950"/>
      <c r="E2950"/>
      <c r="F2950"/>
    </row>
    <row r="2951" spans="1:6" ht="14.25">
      <c r="A2951"/>
      <c r="B2951" s="241"/>
      <c r="C2951"/>
      <c r="D2951"/>
      <c r="E2951"/>
      <c r="F2951"/>
    </row>
    <row r="2952" spans="1:6" ht="14.25">
      <c r="A2952"/>
      <c r="B2952" s="241"/>
      <c r="C2952"/>
      <c r="D2952"/>
      <c r="E2952"/>
      <c r="F2952"/>
    </row>
    <row r="2953" spans="1:6" ht="14.25">
      <c r="A2953"/>
      <c r="B2953" s="241"/>
      <c r="C2953"/>
      <c r="D2953"/>
      <c r="E2953"/>
      <c r="F2953"/>
    </row>
    <row r="2954" spans="1:6" ht="14.25">
      <c r="A2954"/>
      <c r="B2954" s="241"/>
      <c r="C2954"/>
      <c r="D2954"/>
      <c r="E2954"/>
      <c r="F2954"/>
    </row>
    <row r="2955" spans="1:6" ht="14.25">
      <c r="A2955"/>
      <c r="B2955" s="241"/>
      <c r="C2955"/>
      <c r="D2955"/>
      <c r="E2955"/>
      <c r="F2955"/>
    </row>
    <row r="2956" spans="1:6" ht="14.25">
      <c r="A2956"/>
      <c r="B2956" s="241"/>
      <c r="C2956"/>
      <c r="D2956"/>
      <c r="E2956"/>
      <c r="F2956"/>
    </row>
    <row r="2957" spans="1:6" ht="14.25">
      <c r="A2957"/>
      <c r="B2957" s="241"/>
      <c r="C2957"/>
      <c r="D2957"/>
      <c r="E2957"/>
      <c r="F2957"/>
    </row>
    <row r="2958" spans="1:6" ht="14.25">
      <c r="A2958"/>
      <c r="B2958" s="241"/>
      <c r="C2958"/>
      <c r="D2958"/>
      <c r="E2958"/>
      <c r="F2958"/>
    </row>
    <row r="2959" spans="1:6" ht="14.25">
      <c r="A2959"/>
      <c r="B2959" s="241"/>
      <c r="C2959"/>
      <c r="D2959"/>
      <c r="E2959"/>
      <c r="F2959"/>
    </row>
    <row r="2960" spans="1:6" ht="14.25">
      <c r="A2960"/>
      <c r="B2960" s="241"/>
      <c r="C2960"/>
      <c r="D2960"/>
      <c r="E2960"/>
      <c r="F2960"/>
    </row>
    <row r="2961" spans="1:6" ht="14.25">
      <c r="A2961"/>
      <c r="B2961" s="241"/>
      <c r="C2961"/>
      <c r="D2961"/>
      <c r="E2961"/>
      <c r="F2961"/>
    </row>
    <row r="2962" spans="1:6" ht="14.25">
      <c r="A2962"/>
      <c r="B2962" s="241"/>
      <c r="C2962"/>
      <c r="D2962"/>
      <c r="E2962"/>
      <c r="F2962"/>
    </row>
    <row r="2963" spans="1:6" ht="14.25">
      <c r="A2963"/>
      <c r="B2963" s="241"/>
      <c r="C2963"/>
      <c r="D2963"/>
      <c r="E2963"/>
      <c r="F2963"/>
    </row>
    <row r="2964" spans="1:6" ht="14.25">
      <c r="A2964"/>
      <c r="B2964" s="241"/>
      <c r="C2964"/>
      <c r="D2964"/>
      <c r="E2964"/>
      <c r="F2964"/>
    </row>
    <row r="2965" spans="1:6" ht="14.25">
      <c r="A2965"/>
      <c r="B2965" s="241"/>
      <c r="C2965"/>
      <c r="D2965"/>
      <c r="E2965"/>
      <c r="F2965"/>
    </row>
    <row r="2966" spans="1:6" ht="14.25">
      <c r="A2966"/>
      <c r="B2966" s="241"/>
      <c r="C2966"/>
      <c r="D2966"/>
      <c r="E2966"/>
      <c r="F2966"/>
    </row>
    <row r="2967" spans="1:6" ht="14.25">
      <c r="A2967"/>
      <c r="B2967" s="241"/>
      <c r="C2967"/>
      <c r="D2967"/>
      <c r="E2967"/>
      <c r="F2967"/>
    </row>
    <row r="2968" spans="1:6" ht="14.25">
      <c r="A2968"/>
      <c r="B2968" s="241"/>
      <c r="C2968"/>
      <c r="D2968"/>
      <c r="E2968"/>
      <c r="F2968"/>
    </row>
    <row r="2969" spans="1:6" ht="14.25">
      <c r="A2969"/>
      <c r="B2969" s="241"/>
      <c r="C2969"/>
      <c r="D2969"/>
      <c r="E2969"/>
      <c r="F2969"/>
    </row>
    <row r="2970" spans="1:6" ht="14.25">
      <c r="A2970"/>
      <c r="B2970" s="241"/>
      <c r="C2970"/>
      <c r="D2970"/>
      <c r="E2970"/>
      <c r="F2970"/>
    </row>
    <row r="2971" spans="1:6" ht="14.25">
      <c r="A2971"/>
      <c r="B2971" s="241"/>
      <c r="C2971"/>
      <c r="D2971"/>
      <c r="E2971"/>
      <c r="F2971"/>
    </row>
    <row r="2972" spans="1:6" ht="14.25">
      <c r="A2972"/>
      <c r="B2972" s="241"/>
      <c r="C2972"/>
      <c r="D2972"/>
      <c r="E2972"/>
      <c r="F2972"/>
    </row>
    <row r="2973" spans="1:6" ht="14.25">
      <c r="A2973"/>
      <c r="B2973" s="241"/>
      <c r="C2973"/>
      <c r="D2973"/>
      <c r="E2973"/>
      <c r="F2973"/>
    </row>
    <row r="2974" spans="1:6" ht="14.25">
      <c r="A2974"/>
      <c r="B2974" s="241"/>
      <c r="C2974"/>
      <c r="D2974"/>
      <c r="E2974"/>
      <c r="F2974"/>
    </row>
    <row r="2975" spans="1:6" ht="14.25">
      <c r="A2975"/>
      <c r="B2975" s="241"/>
      <c r="C2975"/>
      <c r="D2975"/>
      <c r="E2975"/>
      <c r="F2975"/>
    </row>
    <row r="2976" spans="1:6" ht="14.25">
      <c r="A2976"/>
      <c r="B2976" s="241"/>
      <c r="C2976"/>
      <c r="D2976"/>
      <c r="E2976"/>
      <c r="F2976"/>
    </row>
    <row r="2977" spans="1:6" ht="14.25">
      <c r="A2977"/>
      <c r="B2977" s="241"/>
      <c r="C2977"/>
      <c r="D2977"/>
      <c r="E2977"/>
      <c r="F2977"/>
    </row>
    <row r="2978" spans="1:6" ht="14.25">
      <c r="A2978"/>
      <c r="B2978" s="241"/>
      <c r="C2978"/>
      <c r="D2978"/>
      <c r="E2978"/>
      <c r="F2978"/>
    </row>
    <row r="2979" spans="1:6" ht="14.25">
      <c r="A2979"/>
      <c r="B2979" s="241"/>
      <c r="C2979"/>
      <c r="D2979"/>
      <c r="E2979"/>
      <c r="F2979"/>
    </row>
    <row r="2980" spans="1:6" ht="14.25">
      <c r="A2980"/>
      <c r="B2980" s="241"/>
      <c r="C2980"/>
      <c r="D2980"/>
      <c r="E2980"/>
      <c r="F2980"/>
    </row>
    <row r="2981" spans="1:6" ht="14.25">
      <c r="A2981"/>
      <c r="B2981" s="241"/>
      <c r="C2981"/>
      <c r="D2981"/>
      <c r="E2981"/>
      <c r="F2981"/>
    </row>
    <row r="2982" spans="1:6" ht="14.25">
      <c r="A2982"/>
      <c r="B2982" s="241"/>
      <c r="C2982"/>
      <c r="D2982"/>
      <c r="E2982"/>
      <c r="F2982"/>
    </row>
    <row r="2983" spans="1:6" ht="14.25">
      <c r="A2983"/>
      <c r="B2983" s="241"/>
      <c r="C2983"/>
      <c r="D2983"/>
      <c r="E2983"/>
      <c r="F2983"/>
    </row>
    <row r="2984" spans="1:6" ht="14.25">
      <c r="A2984"/>
      <c r="B2984" s="241"/>
      <c r="C2984"/>
      <c r="D2984"/>
      <c r="E2984"/>
      <c r="F2984"/>
    </row>
    <row r="2985" spans="1:6" ht="14.25">
      <c r="A2985"/>
      <c r="B2985" s="241"/>
      <c r="C2985"/>
      <c r="D2985"/>
      <c r="E2985"/>
      <c r="F2985"/>
    </row>
    <row r="2986" spans="1:6" ht="14.25">
      <c r="A2986"/>
      <c r="B2986" s="241"/>
      <c r="C2986"/>
      <c r="D2986"/>
      <c r="E2986"/>
      <c r="F2986"/>
    </row>
    <row r="2987" spans="1:6" ht="14.25">
      <c r="A2987"/>
      <c r="B2987" s="241"/>
      <c r="C2987"/>
      <c r="D2987"/>
      <c r="E2987"/>
      <c r="F2987"/>
    </row>
    <row r="2988" spans="1:6" ht="14.25">
      <c r="A2988"/>
      <c r="B2988" s="241"/>
      <c r="C2988"/>
      <c r="D2988"/>
      <c r="E2988"/>
      <c r="F2988"/>
    </row>
    <row r="2989" spans="1:6" ht="14.25">
      <c r="A2989"/>
      <c r="B2989" s="241"/>
      <c r="C2989"/>
      <c r="D2989"/>
      <c r="E2989"/>
      <c r="F2989"/>
    </row>
    <row r="2990" spans="1:6" ht="14.25">
      <c r="A2990"/>
      <c r="B2990" s="241"/>
      <c r="C2990"/>
      <c r="D2990"/>
      <c r="E2990"/>
      <c r="F2990"/>
    </row>
    <row r="2991" spans="1:6" ht="14.25">
      <c r="A2991"/>
      <c r="B2991" s="241"/>
      <c r="C2991"/>
      <c r="D2991"/>
      <c r="E2991"/>
      <c r="F2991"/>
    </row>
    <row r="2992" spans="1:6" ht="14.25">
      <c r="A2992"/>
      <c r="B2992" s="241"/>
      <c r="C2992"/>
      <c r="D2992"/>
      <c r="E2992"/>
      <c r="F2992"/>
    </row>
    <row r="2993" spans="1:6" ht="14.25">
      <c r="A2993"/>
      <c r="B2993" s="241"/>
      <c r="C2993"/>
      <c r="D2993"/>
      <c r="E2993"/>
      <c r="F2993"/>
    </row>
    <row r="2994" spans="1:6" ht="14.25">
      <c r="A2994"/>
      <c r="B2994" s="241"/>
      <c r="C2994"/>
      <c r="D2994"/>
      <c r="E2994"/>
      <c r="F2994"/>
    </row>
    <row r="2995" spans="1:6" ht="14.25">
      <c r="A2995"/>
      <c r="B2995" s="241"/>
      <c r="C2995"/>
      <c r="D2995"/>
      <c r="E2995"/>
      <c r="F2995"/>
    </row>
    <row r="2996" spans="1:6" ht="14.25">
      <c r="A2996"/>
      <c r="B2996" s="241"/>
      <c r="C2996"/>
      <c r="D2996"/>
      <c r="E2996"/>
      <c r="F2996"/>
    </row>
    <row r="2997" spans="1:6" ht="14.25">
      <c r="A2997"/>
      <c r="B2997" s="241"/>
      <c r="C2997"/>
      <c r="D2997"/>
      <c r="E2997"/>
      <c r="F2997"/>
    </row>
    <row r="2998" spans="1:6" ht="14.25">
      <c r="A2998"/>
      <c r="B2998" s="241"/>
      <c r="C2998"/>
      <c r="D2998"/>
      <c r="E2998"/>
      <c r="F2998"/>
    </row>
    <row r="2999" spans="1:6" ht="14.25">
      <c r="A2999"/>
      <c r="B2999" s="241"/>
      <c r="C2999"/>
      <c r="D2999"/>
      <c r="E2999"/>
      <c r="F2999"/>
    </row>
    <row r="3000" spans="1:6" ht="14.25">
      <c r="A3000"/>
      <c r="B3000" s="241"/>
      <c r="C3000"/>
      <c r="D3000"/>
      <c r="E3000"/>
      <c r="F3000"/>
    </row>
    <row r="3001" spans="1:6" ht="14.25">
      <c r="A3001"/>
      <c r="B3001" s="241"/>
      <c r="C3001"/>
      <c r="D3001"/>
      <c r="E3001"/>
      <c r="F3001"/>
    </row>
    <row r="3002" spans="1:6" ht="14.25">
      <c r="A3002"/>
      <c r="B3002" s="241"/>
      <c r="C3002"/>
      <c r="D3002"/>
      <c r="E3002"/>
      <c r="F3002"/>
    </row>
    <row r="3003" spans="1:6" ht="14.25">
      <c r="A3003"/>
      <c r="B3003" s="241"/>
      <c r="C3003"/>
      <c r="D3003"/>
      <c r="E3003"/>
      <c r="F3003"/>
    </row>
    <row r="3004" spans="1:6" ht="14.25">
      <c r="A3004"/>
      <c r="B3004" s="241"/>
      <c r="C3004"/>
      <c r="D3004"/>
      <c r="E3004"/>
      <c r="F3004"/>
    </row>
    <row r="3005" spans="1:6" ht="14.25">
      <c r="A3005"/>
      <c r="B3005" s="241"/>
      <c r="C3005"/>
      <c r="D3005"/>
      <c r="E3005"/>
      <c r="F3005"/>
    </row>
    <row r="3006" spans="1:6" ht="14.25">
      <c r="A3006"/>
      <c r="B3006" s="241"/>
      <c r="C3006"/>
      <c r="D3006"/>
      <c r="E3006"/>
      <c r="F3006"/>
    </row>
    <row r="3007" spans="1:6" ht="14.25">
      <c r="A3007"/>
      <c r="B3007" s="241"/>
      <c r="C3007"/>
      <c r="D3007"/>
      <c r="E3007"/>
      <c r="F3007"/>
    </row>
    <row r="3008" spans="1:6" ht="14.25">
      <c r="A3008"/>
      <c r="B3008" s="241"/>
      <c r="C3008"/>
      <c r="D3008"/>
      <c r="E3008"/>
      <c r="F3008"/>
    </row>
    <row r="3009" spans="1:6" ht="14.25">
      <c r="A3009"/>
      <c r="B3009" s="241"/>
      <c r="C3009"/>
      <c r="D3009"/>
      <c r="E3009"/>
      <c r="F3009"/>
    </row>
    <row r="3010" spans="1:6" ht="14.25">
      <c r="A3010"/>
      <c r="B3010" s="241"/>
      <c r="C3010"/>
      <c r="D3010"/>
      <c r="E3010"/>
      <c r="F3010"/>
    </row>
    <row r="3011" spans="1:6" ht="14.25">
      <c r="A3011"/>
      <c r="B3011" s="241"/>
      <c r="C3011"/>
      <c r="D3011"/>
      <c r="E3011"/>
      <c r="F3011"/>
    </row>
    <row r="3012" spans="1:6" ht="14.25">
      <c r="A3012"/>
      <c r="B3012" s="241"/>
      <c r="C3012"/>
      <c r="D3012"/>
      <c r="E3012"/>
      <c r="F3012"/>
    </row>
    <row r="3013" spans="1:6" ht="14.25">
      <c r="A3013"/>
      <c r="B3013" s="241"/>
      <c r="C3013"/>
      <c r="D3013"/>
      <c r="E3013"/>
      <c r="F3013"/>
    </row>
    <row r="3014" spans="1:6" ht="14.25">
      <c r="A3014"/>
      <c r="B3014" s="241"/>
      <c r="C3014"/>
      <c r="D3014"/>
      <c r="E3014"/>
      <c r="F3014"/>
    </row>
    <row r="3015" spans="1:6" ht="14.25">
      <c r="A3015"/>
      <c r="B3015" s="241"/>
      <c r="C3015"/>
      <c r="D3015"/>
      <c r="E3015"/>
      <c r="F3015"/>
    </row>
    <row r="3016" spans="1:6" ht="14.25">
      <c r="A3016"/>
      <c r="B3016" s="241"/>
      <c r="C3016"/>
      <c r="D3016"/>
      <c r="E3016"/>
      <c r="F3016"/>
    </row>
    <row r="3017" spans="1:6" ht="14.25">
      <c r="A3017"/>
      <c r="B3017" s="241"/>
      <c r="C3017"/>
      <c r="D3017"/>
      <c r="E3017"/>
      <c r="F3017"/>
    </row>
    <row r="3018" spans="1:6" ht="14.25">
      <c r="A3018"/>
      <c r="B3018" s="241"/>
      <c r="C3018"/>
      <c r="D3018"/>
      <c r="E3018"/>
      <c r="F3018"/>
    </row>
    <row r="3019" spans="1:6" ht="14.25">
      <c r="A3019"/>
      <c r="B3019" s="241"/>
      <c r="C3019"/>
      <c r="D3019"/>
      <c r="E3019"/>
      <c r="F3019"/>
    </row>
    <row r="3020" spans="1:6" ht="14.25">
      <c r="A3020"/>
      <c r="B3020" s="241"/>
      <c r="C3020"/>
      <c r="D3020"/>
      <c r="E3020"/>
      <c r="F3020"/>
    </row>
    <row r="3021" spans="1:6" ht="14.25">
      <c r="A3021"/>
      <c r="B3021" s="241"/>
      <c r="C3021"/>
      <c r="D3021"/>
      <c r="E3021"/>
      <c r="F3021"/>
    </row>
    <row r="3022" spans="1:6" ht="14.25">
      <c r="A3022"/>
      <c r="B3022" s="241"/>
      <c r="C3022"/>
      <c r="D3022"/>
      <c r="E3022"/>
      <c r="F3022"/>
    </row>
    <row r="3023" spans="1:6" ht="14.25">
      <c r="A3023"/>
      <c r="B3023" s="241"/>
      <c r="C3023"/>
      <c r="D3023"/>
      <c r="E3023"/>
      <c r="F3023"/>
    </row>
    <row r="3024" spans="1:6" ht="14.25">
      <c r="A3024"/>
      <c r="B3024" s="241"/>
      <c r="C3024"/>
      <c r="D3024"/>
      <c r="E3024"/>
      <c r="F3024"/>
    </row>
    <row r="3025" spans="1:6" ht="14.25">
      <c r="A3025"/>
      <c r="B3025" s="241"/>
      <c r="C3025"/>
      <c r="D3025"/>
      <c r="E3025"/>
      <c r="F3025"/>
    </row>
    <row r="3026" spans="1:6" ht="14.25">
      <c r="A3026"/>
      <c r="B3026" s="241"/>
      <c r="C3026"/>
      <c r="D3026"/>
      <c r="E3026"/>
      <c r="F3026"/>
    </row>
    <row r="3027" spans="1:6" ht="14.25">
      <c r="A3027"/>
      <c r="B3027" s="241"/>
      <c r="C3027"/>
      <c r="D3027"/>
      <c r="E3027"/>
      <c r="F3027"/>
    </row>
    <row r="3028" spans="1:6" ht="14.25">
      <c r="A3028"/>
      <c r="B3028" s="241"/>
      <c r="C3028"/>
      <c r="D3028"/>
      <c r="E3028"/>
      <c r="F3028"/>
    </row>
    <row r="3029" spans="1:6" ht="14.25">
      <c r="A3029"/>
      <c r="B3029" s="241"/>
      <c r="C3029"/>
      <c r="D3029"/>
      <c r="E3029"/>
      <c r="F3029"/>
    </row>
    <row r="3030" spans="1:6" ht="14.25">
      <c r="A3030"/>
      <c r="B3030" s="241"/>
      <c r="C3030"/>
      <c r="D3030"/>
      <c r="E3030"/>
      <c r="F3030"/>
    </row>
    <row r="3031" spans="1:6" ht="14.25">
      <c r="A3031"/>
      <c r="B3031" s="241"/>
      <c r="C3031"/>
      <c r="D3031"/>
      <c r="E3031"/>
      <c r="F3031"/>
    </row>
    <row r="3032" spans="1:6" ht="14.25">
      <c r="A3032"/>
      <c r="B3032" s="241"/>
      <c r="C3032"/>
      <c r="D3032"/>
      <c r="E3032"/>
      <c r="F3032"/>
    </row>
    <row r="3033" spans="1:6" ht="14.25">
      <c r="A3033"/>
      <c r="B3033" s="241"/>
      <c r="C3033"/>
      <c r="D3033"/>
      <c r="E3033"/>
      <c r="F3033"/>
    </row>
    <row r="3034" spans="1:6" ht="14.25">
      <c r="A3034"/>
      <c r="B3034" s="241"/>
      <c r="C3034"/>
      <c r="D3034"/>
      <c r="E3034"/>
      <c r="F3034"/>
    </row>
    <row r="3035" spans="1:6" ht="14.25">
      <c r="A3035"/>
      <c r="B3035" s="241"/>
      <c r="C3035"/>
      <c r="D3035"/>
      <c r="E3035"/>
      <c r="F3035"/>
    </row>
    <row r="3036" spans="1:6" ht="14.25">
      <c r="A3036"/>
      <c r="B3036" s="241"/>
      <c r="C3036"/>
      <c r="D3036"/>
      <c r="E3036"/>
      <c r="F3036"/>
    </row>
    <row r="3037" spans="1:6" ht="14.25">
      <c r="A3037"/>
      <c r="B3037" s="241"/>
      <c r="C3037"/>
      <c r="D3037"/>
      <c r="E3037"/>
      <c r="F3037"/>
    </row>
    <row r="3038" spans="1:6" ht="14.25">
      <c r="A3038"/>
      <c r="B3038" s="241"/>
      <c r="C3038"/>
      <c r="D3038"/>
      <c r="E3038"/>
      <c r="F3038"/>
    </row>
    <row r="3039" spans="1:6" ht="14.25">
      <c r="A3039"/>
      <c r="B3039" s="241"/>
      <c r="C3039"/>
      <c r="D3039"/>
      <c r="E3039"/>
      <c r="F3039"/>
    </row>
    <row r="3040" spans="1:6" ht="14.25">
      <c r="A3040"/>
      <c r="B3040" s="241"/>
      <c r="C3040"/>
      <c r="D3040"/>
      <c r="E3040"/>
      <c r="F3040"/>
    </row>
    <row r="3041" spans="1:6" ht="14.25">
      <c r="A3041"/>
      <c r="B3041" s="241"/>
      <c r="C3041"/>
      <c r="D3041"/>
      <c r="E3041"/>
      <c r="F3041"/>
    </row>
    <row r="3042" spans="1:6" ht="14.25">
      <c r="A3042"/>
      <c r="B3042" s="241"/>
      <c r="C3042"/>
      <c r="D3042"/>
      <c r="E3042"/>
      <c r="F3042"/>
    </row>
    <row r="3043" spans="1:6" ht="14.25">
      <c r="A3043"/>
      <c r="B3043" s="241"/>
      <c r="C3043"/>
      <c r="D3043"/>
      <c r="E3043"/>
      <c r="F3043"/>
    </row>
    <row r="3044" spans="1:6" ht="14.25">
      <c r="A3044"/>
      <c r="B3044" s="241"/>
      <c r="C3044"/>
      <c r="D3044"/>
      <c r="E3044"/>
      <c r="F3044"/>
    </row>
    <row r="3045" spans="1:6" ht="14.25">
      <c r="A3045"/>
      <c r="B3045" s="241"/>
      <c r="C3045"/>
      <c r="D3045"/>
      <c r="E3045"/>
      <c r="F3045"/>
    </row>
    <row r="3046" spans="1:6" ht="14.25">
      <c r="A3046"/>
      <c r="B3046" s="241"/>
      <c r="C3046"/>
      <c r="D3046"/>
      <c r="E3046"/>
      <c r="F3046"/>
    </row>
    <row r="3047" spans="1:6" ht="14.25">
      <c r="A3047"/>
      <c r="B3047" s="241"/>
      <c r="C3047"/>
      <c r="D3047"/>
      <c r="E3047"/>
      <c r="F3047"/>
    </row>
    <row r="3048" spans="1:6" ht="14.25">
      <c r="A3048"/>
      <c r="B3048" s="241"/>
      <c r="C3048"/>
      <c r="D3048"/>
      <c r="E3048"/>
      <c r="F3048"/>
    </row>
    <row r="3049" spans="1:6" ht="14.25">
      <c r="A3049"/>
      <c r="B3049" s="241"/>
      <c r="C3049"/>
      <c r="D3049"/>
      <c r="E3049"/>
      <c r="F3049"/>
    </row>
    <row r="3050" spans="1:6" ht="14.25">
      <c r="A3050"/>
      <c r="B3050" s="241"/>
      <c r="C3050"/>
      <c r="D3050"/>
      <c r="E3050"/>
      <c r="F3050"/>
    </row>
    <row r="3051" spans="1:6" ht="14.25">
      <c r="A3051"/>
      <c r="B3051" s="241"/>
      <c r="C3051"/>
      <c r="D3051"/>
      <c r="E3051"/>
      <c r="F3051"/>
    </row>
    <row r="3052" spans="1:6" ht="14.25">
      <c r="A3052"/>
      <c r="B3052" s="241"/>
      <c r="C3052"/>
      <c r="D3052"/>
      <c r="E3052"/>
      <c r="F3052"/>
    </row>
    <row r="3053" spans="1:6" ht="14.25">
      <c r="A3053"/>
      <c r="B3053" s="241"/>
      <c r="C3053"/>
      <c r="D3053"/>
      <c r="E3053"/>
      <c r="F3053"/>
    </row>
    <row r="3054" spans="1:6" ht="14.25">
      <c r="A3054"/>
      <c r="B3054" s="241"/>
      <c r="C3054"/>
      <c r="D3054"/>
      <c r="E3054"/>
      <c r="F3054"/>
    </row>
    <row r="3055" spans="1:6" ht="14.25">
      <c r="A3055"/>
      <c r="B3055" s="241"/>
      <c r="C3055"/>
      <c r="D3055"/>
      <c r="E3055"/>
      <c r="F3055"/>
    </row>
    <row r="3056" spans="1:6" ht="14.25">
      <c r="A3056"/>
      <c r="B3056" s="241"/>
      <c r="C3056"/>
      <c r="D3056"/>
      <c r="E3056"/>
      <c r="F3056"/>
    </row>
    <row r="3057" spans="1:6" ht="14.25">
      <c r="A3057"/>
      <c r="B3057" s="241"/>
      <c r="C3057"/>
      <c r="D3057"/>
      <c r="E3057"/>
      <c r="F3057"/>
    </row>
    <row r="3058" spans="1:6" ht="14.25">
      <c r="A3058"/>
      <c r="B3058" s="241"/>
      <c r="C3058"/>
      <c r="D3058"/>
      <c r="E3058"/>
      <c r="F3058"/>
    </row>
    <row r="3059" spans="1:6" ht="14.25">
      <c r="A3059"/>
      <c r="B3059" s="241"/>
      <c r="C3059"/>
      <c r="D3059"/>
      <c r="E3059"/>
      <c r="F3059"/>
    </row>
    <row r="3060" spans="1:6" ht="14.25">
      <c r="A3060"/>
      <c r="B3060" s="241"/>
      <c r="C3060"/>
      <c r="D3060"/>
      <c r="E3060"/>
      <c r="F3060"/>
    </row>
    <row r="3061" spans="1:6" ht="14.25">
      <c r="A3061"/>
      <c r="B3061" s="241"/>
      <c r="C3061"/>
      <c r="D3061"/>
      <c r="E3061"/>
      <c r="F3061"/>
    </row>
    <row r="3062" spans="1:6" ht="14.25">
      <c r="A3062"/>
      <c r="B3062" s="241"/>
      <c r="C3062"/>
      <c r="D3062"/>
      <c r="E3062"/>
      <c r="F3062"/>
    </row>
    <row r="3063" spans="1:6" ht="14.25">
      <c r="A3063"/>
      <c r="B3063" s="241"/>
      <c r="C3063"/>
      <c r="D3063"/>
      <c r="E3063"/>
      <c r="F3063"/>
    </row>
    <row r="3064" spans="1:6" ht="14.25">
      <c r="A3064"/>
      <c r="B3064" s="241"/>
      <c r="C3064"/>
      <c r="D3064"/>
      <c r="E3064"/>
      <c r="F3064"/>
    </row>
    <row r="3065" spans="1:6" ht="14.25">
      <c r="A3065"/>
      <c r="B3065" s="241"/>
      <c r="C3065"/>
      <c r="D3065"/>
      <c r="E3065"/>
      <c r="F3065"/>
    </row>
    <row r="3066" spans="1:6" ht="14.25">
      <c r="A3066"/>
      <c r="B3066" s="241"/>
      <c r="C3066"/>
      <c r="D3066"/>
      <c r="E3066"/>
      <c r="F3066"/>
    </row>
    <row r="3067" spans="1:6" ht="14.25">
      <c r="A3067"/>
      <c r="B3067" s="241"/>
      <c r="C3067"/>
      <c r="D3067"/>
      <c r="E3067"/>
      <c r="F3067"/>
    </row>
    <row r="3068" spans="1:6" ht="14.25">
      <c r="A3068"/>
      <c r="B3068" s="241"/>
      <c r="C3068"/>
      <c r="D3068"/>
      <c r="E3068"/>
      <c r="F3068"/>
    </row>
    <row r="3069" spans="1:6" ht="14.25">
      <c r="A3069"/>
      <c r="B3069" s="241"/>
      <c r="C3069"/>
      <c r="D3069"/>
      <c r="E3069"/>
      <c r="F3069"/>
    </row>
    <row r="3070" spans="1:6" ht="14.25">
      <c r="A3070"/>
      <c r="B3070" s="241"/>
      <c r="C3070"/>
      <c r="D3070"/>
      <c r="E3070"/>
      <c r="F3070"/>
    </row>
    <row r="3071" spans="1:6" ht="14.25">
      <c r="A3071"/>
      <c r="B3071" s="241"/>
      <c r="C3071"/>
      <c r="D3071"/>
      <c r="E3071"/>
      <c r="F3071"/>
    </row>
    <row r="3072" spans="1:6" ht="14.25">
      <c r="A3072"/>
      <c r="B3072" s="241"/>
      <c r="C3072"/>
      <c r="D3072"/>
      <c r="E3072"/>
      <c r="F3072"/>
    </row>
    <row r="3073" spans="1:6" ht="14.25">
      <c r="A3073"/>
      <c r="B3073" s="241"/>
      <c r="C3073"/>
      <c r="D3073"/>
      <c r="E3073"/>
      <c r="F3073"/>
    </row>
    <row r="3074" spans="1:6" ht="14.25">
      <c r="A3074"/>
      <c r="B3074" s="241"/>
      <c r="C3074"/>
      <c r="D3074"/>
      <c r="E3074"/>
      <c r="F3074"/>
    </row>
    <row r="3075" spans="1:6" ht="14.25">
      <c r="A3075"/>
      <c r="B3075" s="241"/>
      <c r="C3075"/>
      <c r="D3075"/>
      <c r="E3075"/>
      <c r="F3075"/>
    </row>
    <row r="3076" spans="1:6" ht="14.25">
      <c r="A3076"/>
      <c r="B3076" s="241"/>
      <c r="C3076"/>
      <c r="D3076"/>
      <c r="E3076"/>
      <c r="F3076"/>
    </row>
    <row r="3077" spans="1:6" ht="14.25">
      <c r="A3077"/>
      <c r="B3077" s="241"/>
      <c r="C3077"/>
      <c r="D3077"/>
      <c r="E3077"/>
      <c r="F3077"/>
    </row>
    <row r="3078" spans="1:6" ht="14.25">
      <c r="A3078"/>
      <c r="B3078" s="241"/>
      <c r="C3078"/>
      <c r="D3078"/>
      <c r="E3078"/>
      <c r="F3078"/>
    </row>
    <row r="3079" spans="1:6" ht="14.25">
      <c r="A3079"/>
      <c r="B3079" s="241"/>
      <c r="C3079"/>
      <c r="D3079"/>
      <c r="E3079"/>
      <c r="F3079"/>
    </row>
    <row r="3080" spans="1:6" ht="14.25">
      <c r="A3080"/>
      <c r="B3080" s="241"/>
      <c r="C3080"/>
      <c r="D3080"/>
      <c r="E3080"/>
      <c r="F3080"/>
    </row>
    <row r="3081" spans="1:6" ht="14.25">
      <c r="A3081"/>
      <c r="B3081" s="241"/>
      <c r="C3081"/>
      <c r="D3081"/>
      <c r="E3081"/>
      <c r="F3081"/>
    </row>
    <row r="3082" spans="1:6" ht="14.25">
      <c r="A3082"/>
      <c r="B3082" s="241"/>
      <c r="C3082"/>
      <c r="D3082"/>
      <c r="E3082"/>
      <c r="F3082"/>
    </row>
    <row r="3083" spans="1:6" ht="14.25">
      <c r="A3083"/>
      <c r="B3083" s="241"/>
      <c r="C3083"/>
      <c r="D3083"/>
      <c r="E3083"/>
      <c r="F3083"/>
    </row>
    <row r="3084" spans="1:6" ht="14.25">
      <c r="A3084"/>
      <c r="B3084" s="241"/>
      <c r="C3084"/>
      <c r="D3084"/>
      <c r="E3084"/>
      <c r="F3084"/>
    </row>
    <row r="3085" spans="1:6" ht="14.25">
      <c r="A3085"/>
      <c r="B3085" s="241"/>
      <c r="C3085"/>
      <c r="D3085"/>
      <c r="E3085"/>
      <c r="F3085"/>
    </row>
    <row r="3086" spans="1:6" ht="14.25">
      <c r="A3086"/>
      <c r="B3086" s="241"/>
      <c r="C3086"/>
      <c r="D3086"/>
      <c r="E3086"/>
      <c r="F3086"/>
    </row>
    <row r="3087" spans="1:6" ht="14.25">
      <c r="A3087"/>
      <c r="B3087" s="241"/>
      <c r="C3087"/>
      <c r="D3087"/>
      <c r="E3087"/>
      <c r="F3087"/>
    </row>
    <row r="3088" spans="1:6" ht="14.25">
      <c r="A3088"/>
      <c r="B3088" s="241"/>
      <c r="C3088"/>
      <c r="D3088"/>
      <c r="E3088"/>
      <c r="F3088"/>
    </row>
    <row r="3089" spans="1:6" ht="14.25">
      <c r="A3089"/>
      <c r="B3089" s="241"/>
      <c r="C3089"/>
      <c r="D3089"/>
      <c r="E3089"/>
      <c r="F3089"/>
    </row>
    <row r="3090" spans="1:6" ht="14.25">
      <c r="A3090"/>
      <c r="B3090" s="241"/>
      <c r="C3090"/>
      <c r="D3090"/>
      <c r="E3090"/>
      <c r="F3090"/>
    </row>
    <row r="3091" spans="1:6" ht="14.25">
      <c r="A3091"/>
      <c r="B3091" s="241"/>
      <c r="C3091"/>
      <c r="D3091"/>
      <c r="E3091"/>
      <c r="F3091"/>
    </row>
    <row r="3092" spans="1:6" ht="14.25">
      <c r="A3092"/>
      <c r="B3092" s="241"/>
      <c r="C3092"/>
      <c r="D3092"/>
      <c r="E3092"/>
      <c r="F3092"/>
    </row>
    <row r="3093" spans="1:6" ht="14.25">
      <c r="A3093"/>
      <c r="B3093" s="241"/>
      <c r="C3093"/>
      <c r="D3093"/>
      <c r="E3093"/>
      <c r="F3093"/>
    </row>
    <row r="3094" spans="1:6" ht="14.25">
      <c r="A3094"/>
      <c r="B3094" s="241"/>
      <c r="C3094"/>
      <c r="D3094"/>
      <c r="E3094"/>
      <c r="F3094"/>
    </row>
    <row r="3095" spans="1:6" ht="14.25">
      <c r="A3095"/>
      <c r="B3095" s="241"/>
      <c r="C3095"/>
      <c r="D3095"/>
      <c r="E3095"/>
      <c r="F3095"/>
    </row>
    <row r="3096" spans="1:6" ht="14.25">
      <c r="A3096"/>
      <c r="B3096" s="241"/>
      <c r="C3096"/>
      <c r="D3096"/>
      <c r="E3096"/>
      <c r="F3096"/>
    </row>
    <row r="3097" spans="1:6" ht="14.25">
      <c r="A3097"/>
      <c r="B3097" s="241"/>
      <c r="C3097"/>
      <c r="D3097"/>
      <c r="E3097"/>
      <c r="F3097"/>
    </row>
    <row r="3098" spans="1:6" ht="14.25">
      <c r="A3098"/>
      <c r="B3098" s="241"/>
      <c r="C3098"/>
      <c r="D3098"/>
      <c r="E3098"/>
      <c r="F3098"/>
    </row>
    <row r="3099" spans="1:6" ht="14.25">
      <c r="A3099"/>
      <c r="B3099" s="241"/>
      <c r="C3099"/>
      <c r="D3099"/>
      <c r="E3099"/>
      <c r="F3099"/>
    </row>
    <row r="3100" spans="1:6" ht="14.25">
      <c r="A3100"/>
      <c r="B3100" s="241"/>
      <c r="C3100"/>
      <c r="D3100"/>
      <c r="E3100"/>
      <c r="F3100"/>
    </row>
    <row r="3101" spans="1:6" ht="14.25">
      <c r="A3101"/>
      <c r="B3101" s="241"/>
      <c r="C3101"/>
      <c r="D3101"/>
      <c r="E3101"/>
      <c r="F3101"/>
    </row>
    <row r="3102" spans="1:6" ht="14.25">
      <c r="A3102"/>
      <c r="B3102" s="241"/>
      <c r="C3102"/>
      <c r="D3102"/>
      <c r="E3102"/>
      <c r="F3102"/>
    </row>
    <row r="3103" spans="1:6" ht="14.25">
      <c r="A3103"/>
      <c r="B3103" s="241"/>
      <c r="C3103"/>
      <c r="D3103"/>
      <c r="E3103"/>
      <c r="F3103"/>
    </row>
    <row r="3104" spans="1:6" ht="14.25">
      <c r="A3104"/>
      <c r="B3104" s="241"/>
      <c r="C3104"/>
      <c r="D3104"/>
      <c r="E3104"/>
      <c r="F3104"/>
    </row>
    <row r="3105" spans="1:6" ht="14.25">
      <c r="A3105"/>
      <c r="B3105" s="241"/>
      <c r="C3105"/>
      <c r="D3105"/>
      <c r="E3105"/>
      <c r="F3105"/>
    </row>
    <row r="3106" spans="1:6" ht="14.25">
      <c r="A3106"/>
      <c r="B3106" s="241"/>
      <c r="C3106"/>
      <c r="D3106"/>
      <c r="E3106"/>
      <c r="F3106"/>
    </row>
    <row r="3107" spans="1:6" ht="14.25">
      <c r="A3107"/>
      <c r="B3107" s="241"/>
      <c r="C3107"/>
      <c r="D3107"/>
      <c r="E3107"/>
      <c r="F3107"/>
    </row>
    <row r="3108" spans="1:6" ht="14.25">
      <c r="A3108"/>
      <c r="B3108" s="241"/>
      <c r="C3108"/>
      <c r="D3108"/>
      <c r="E3108"/>
      <c r="F3108"/>
    </row>
    <row r="3109" spans="1:6" ht="14.25">
      <c r="A3109"/>
      <c r="B3109" s="241"/>
      <c r="C3109"/>
      <c r="D3109"/>
      <c r="E3109"/>
      <c r="F3109"/>
    </row>
    <row r="3110" spans="1:6" ht="14.25">
      <c r="A3110"/>
      <c r="B3110" s="241"/>
      <c r="C3110"/>
      <c r="D3110"/>
      <c r="E3110"/>
      <c r="F3110"/>
    </row>
    <row r="3111" spans="1:6" ht="14.25">
      <c r="A3111"/>
      <c r="B3111" s="241"/>
      <c r="C3111"/>
      <c r="D3111"/>
      <c r="E3111"/>
      <c r="F3111"/>
    </row>
    <row r="3112" spans="1:6" ht="14.25">
      <c r="A3112"/>
      <c r="B3112" s="241"/>
      <c r="C3112"/>
      <c r="D3112"/>
      <c r="E3112"/>
      <c r="F3112"/>
    </row>
    <row r="3113" spans="1:6" ht="14.25">
      <c r="A3113"/>
      <c r="B3113" s="241"/>
      <c r="C3113"/>
      <c r="D3113"/>
      <c r="E3113"/>
      <c r="F3113"/>
    </row>
    <row r="3114" spans="1:6" ht="14.25">
      <c r="A3114"/>
      <c r="B3114" s="241"/>
      <c r="C3114"/>
      <c r="D3114"/>
      <c r="E3114"/>
      <c r="F3114"/>
    </row>
    <row r="3115" spans="1:6" ht="14.25">
      <c r="A3115"/>
      <c r="B3115" s="241"/>
      <c r="C3115"/>
      <c r="D3115"/>
      <c r="E3115"/>
      <c r="F3115"/>
    </row>
    <row r="3116" spans="1:6" ht="14.25">
      <c r="A3116"/>
      <c r="B3116" s="241"/>
      <c r="C3116"/>
      <c r="D3116"/>
      <c r="E3116"/>
      <c r="F3116"/>
    </row>
    <row r="3117" spans="1:6" ht="14.25">
      <c r="A3117"/>
      <c r="B3117" s="241"/>
      <c r="C3117"/>
      <c r="D3117"/>
      <c r="E3117"/>
      <c r="F3117"/>
    </row>
    <row r="3118" spans="1:6" ht="14.25">
      <c r="A3118"/>
      <c r="B3118" s="241"/>
      <c r="C3118"/>
      <c r="D3118"/>
      <c r="E3118"/>
      <c r="F3118"/>
    </row>
    <row r="3119" spans="1:6" ht="14.25">
      <c r="A3119"/>
      <c r="B3119" s="241"/>
      <c r="C3119"/>
      <c r="D3119"/>
      <c r="E3119"/>
      <c r="F3119"/>
    </row>
    <row r="3120" spans="1:6" ht="14.25">
      <c r="A3120"/>
      <c r="B3120" s="241"/>
      <c r="C3120"/>
      <c r="D3120"/>
      <c r="E3120"/>
      <c r="F3120"/>
    </row>
    <row r="3121" spans="1:6" ht="14.25">
      <c r="A3121"/>
      <c r="B3121" s="241"/>
      <c r="C3121"/>
      <c r="D3121"/>
      <c r="E3121"/>
      <c r="F3121"/>
    </row>
    <row r="3122" spans="1:6" ht="14.25">
      <c r="A3122"/>
      <c r="B3122" s="241"/>
      <c r="C3122"/>
      <c r="D3122"/>
      <c r="E3122"/>
      <c r="F3122"/>
    </row>
    <row r="3123" spans="1:6" ht="14.25">
      <c r="A3123"/>
      <c r="B3123" s="241"/>
      <c r="C3123"/>
      <c r="D3123"/>
      <c r="E3123"/>
      <c r="F3123"/>
    </row>
    <row r="3124" spans="1:6" ht="14.25">
      <c r="A3124"/>
      <c r="B3124" s="241"/>
      <c r="C3124"/>
      <c r="D3124"/>
      <c r="E3124"/>
      <c r="F3124"/>
    </row>
    <row r="3125" spans="1:6" ht="14.25">
      <c r="A3125"/>
      <c r="B3125" s="241"/>
      <c r="C3125"/>
      <c r="D3125"/>
      <c r="E3125"/>
      <c r="F3125"/>
    </row>
    <row r="3126" spans="1:6" ht="14.25">
      <c r="A3126"/>
      <c r="B3126" s="241"/>
      <c r="C3126"/>
      <c r="D3126"/>
      <c r="E3126"/>
      <c r="F3126"/>
    </row>
    <row r="3127" spans="1:6" ht="14.25">
      <c r="A3127"/>
      <c r="B3127" s="241"/>
      <c r="C3127"/>
      <c r="D3127"/>
      <c r="E3127"/>
      <c r="F3127"/>
    </row>
    <row r="3128" spans="1:6" ht="14.25">
      <c r="A3128"/>
      <c r="B3128" s="241"/>
      <c r="C3128"/>
      <c r="D3128"/>
      <c r="E3128"/>
      <c r="F3128"/>
    </row>
    <row r="3129" spans="1:6" ht="14.25">
      <c r="A3129"/>
      <c r="B3129" s="241"/>
      <c r="C3129"/>
      <c r="D3129"/>
      <c r="E3129"/>
      <c r="F3129"/>
    </row>
    <row r="3130" spans="1:6" ht="14.25">
      <c r="A3130"/>
      <c r="B3130" s="241"/>
      <c r="C3130"/>
      <c r="D3130"/>
      <c r="E3130"/>
      <c r="F3130"/>
    </row>
    <row r="3131" spans="1:6" ht="14.25">
      <c r="A3131"/>
      <c r="B3131" s="241"/>
      <c r="C3131"/>
      <c r="D3131"/>
      <c r="E3131"/>
      <c r="F3131"/>
    </row>
    <row r="3132" spans="1:6" ht="14.25">
      <c r="A3132"/>
      <c r="B3132" s="241"/>
      <c r="C3132"/>
      <c r="D3132"/>
      <c r="E3132"/>
      <c r="F3132"/>
    </row>
    <row r="3133" spans="1:6" ht="14.25">
      <c r="A3133"/>
      <c r="B3133" s="241"/>
      <c r="C3133"/>
      <c r="D3133"/>
      <c r="E3133"/>
      <c r="F3133"/>
    </row>
    <row r="3134" spans="1:6" ht="14.25">
      <c r="A3134"/>
      <c r="B3134" s="241"/>
      <c r="C3134"/>
      <c r="D3134"/>
      <c r="E3134"/>
      <c r="F3134"/>
    </row>
    <row r="3135" spans="1:6" ht="14.25">
      <c r="A3135"/>
      <c r="B3135" s="241"/>
      <c r="C3135"/>
      <c r="D3135"/>
      <c r="E3135"/>
      <c r="F3135"/>
    </row>
    <row r="3136" spans="1:6" ht="14.25">
      <c r="A3136"/>
      <c r="B3136" s="241"/>
      <c r="C3136"/>
      <c r="D3136"/>
      <c r="E3136"/>
      <c r="F3136"/>
    </row>
    <row r="3137" spans="1:6" ht="14.25">
      <c r="A3137"/>
      <c r="B3137" s="241"/>
      <c r="C3137"/>
      <c r="D3137"/>
      <c r="E3137"/>
      <c r="F3137"/>
    </row>
    <row r="3138" spans="1:6" ht="14.25">
      <c r="A3138"/>
      <c r="B3138" s="241"/>
      <c r="C3138"/>
      <c r="D3138"/>
      <c r="E3138"/>
      <c r="F3138"/>
    </row>
    <row r="3139" spans="1:6" ht="14.25">
      <c r="A3139"/>
      <c r="B3139" s="241"/>
      <c r="C3139"/>
      <c r="D3139"/>
      <c r="E3139"/>
      <c r="F3139"/>
    </row>
    <row r="3140" spans="1:6" ht="14.25">
      <c r="A3140"/>
      <c r="B3140" s="241"/>
      <c r="C3140"/>
      <c r="D3140"/>
      <c r="E3140"/>
      <c r="F3140"/>
    </row>
    <row r="3141" spans="1:6" ht="14.25">
      <c r="A3141"/>
      <c r="B3141" s="241"/>
      <c r="C3141"/>
      <c r="D3141"/>
      <c r="E3141"/>
      <c r="F3141"/>
    </row>
    <row r="3142" spans="1:6" ht="14.25">
      <c r="A3142"/>
      <c r="B3142" s="241"/>
      <c r="C3142"/>
      <c r="D3142"/>
      <c r="E3142"/>
      <c r="F3142"/>
    </row>
    <row r="3143" spans="1:6" ht="14.25">
      <c r="A3143"/>
      <c r="B3143" s="241"/>
      <c r="C3143"/>
      <c r="D3143"/>
      <c r="E3143"/>
      <c r="F3143"/>
    </row>
    <row r="3144" spans="1:6" ht="14.25">
      <c r="A3144"/>
      <c r="B3144" s="241"/>
      <c r="C3144"/>
      <c r="D3144"/>
      <c r="E3144"/>
      <c r="F3144"/>
    </row>
    <row r="3145" spans="1:6" ht="14.25">
      <c r="A3145"/>
      <c r="B3145" s="241"/>
      <c r="C3145"/>
      <c r="D3145"/>
      <c r="E3145"/>
      <c r="F3145"/>
    </row>
    <row r="3146" spans="1:6" ht="14.25">
      <c r="A3146"/>
      <c r="B3146" s="241"/>
      <c r="C3146"/>
      <c r="D3146"/>
      <c r="E3146"/>
      <c r="F3146"/>
    </row>
    <row r="3147" spans="1:6" ht="14.25">
      <c r="A3147"/>
      <c r="B3147" s="241"/>
      <c r="C3147"/>
      <c r="D3147"/>
      <c r="E3147"/>
      <c r="F3147"/>
    </row>
    <row r="3148" spans="1:6" ht="14.25">
      <c r="A3148"/>
      <c r="B3148" s="241"/>
      <c r="C3148"/>
      <c r="D3148"/>
      <c r="E3148"/>
      <c r="F3148"/>
    </row>
    <row r="3149" spans="1:6" ht="14.25">
      <c r="A3149"/>
      <c r="B3149" s="241"/>
      <c r="C3149"/>
      <c r="D3149"/>
      <c r="E3149"/>
      <c r="F3149"/>
    </row>
    <row r="3150" spans="1:6" ht="14.25">
      <c r="A3150"/>
      <c r="B3150" s="241"/>
      <c r="C3150"/>
      <c r="D3150"/>
      <c r="E3150"/>
      <c r="F3150"/>
    </row>
    <row r="3151" spans="1:6" ht="14.25">
      <c r="A3151"/>
      <c r="B3151" s="241"/>
      <c r="C3151"/>
      <c r="D3151"/>
      <c r="E3151"/>
      <c r="F3151"/>
    </row>
    <row r="3152" spans="1:6" ht="14.25">
      <c r="A3152"/>
      <c r="B3152" s="241"/>
      <c r="C3152"/>
      <c r="D3152"/>
      <c r="E3152"/>
      <c r="F3152"/>
    </row>
    <row r="3153" spans="1:6" ht="14.25">
      <c r="A3153"/>
      <c r="B3153" s="241"/>
      <c r="C3153"/>
      <c r="D3153"/>
      <c r="E3153"/>
      <c r="F3153"/>
    </row>
    <row r="3154" spans="1:6" ht="14.25">
      <c r="A3154"/>
      <c r="B3154" s="241"/>
      <c r="C3154"/>
      <c r="D3154"/>
      <c r="E3154"/>
      <c r="F3154"/>
    </row>
    <row r="3155" spans="1:6" ht="14.25">
      <c r="A3155"/>
      <c r="B3155" s="241"/>
      <c r="C3155"/>
      <c r="D3155"/>
      <c r="E3155"/>
      <c r="F3155"/>
    </row>
    <row r="3156" spans="1:6" ht="14.25">
      <c r="A3156"/>
      <c r="B3156" s="241"/>
      <c r="C3156"/>
      <c r="D3156"/>
      <c r="E3156"/>
      <c r="F3156"/>
    </row>
    <row r="3157" spans="1:6" ht="14.25">
      <c r="A3157"/>
      <c r="B3157" s="241"/>
      <c r="C3157"/>
      <c r="D3157"/>
      <c r="E3157"/>
      <c r="F3157"/>
    </row>
    <row r="3158" spans="1:6" ht="14.25">
      <c r="A3158"/>
      <c r="B3158" s="241"/>
      <c r="C3158"/>
      <c r="D3158"/>
      <c r="E3158"/>
      <c r="F3158"/>
    </row>
    <row r="3159" spans="1:6" ht="14.25">
      <c r="A3159"/>
      <c r="B3159" s="241"/>
      <c r="C3159"/>
      <c r="D3159"/>
      <c r="E3159"/>
      <c r="F3159"/>
    </row>
    <row r="3160" spans="1:6" ht="14.25">
      <c r="A3160"/>
      <c r="B3160" s="241"/>
      <c r="C3160"/>
      <c r="D3160"/>
      <c r="E3160"/>
      <c r="F3160"/>
    </row>
    <row r="3161" spans="1:6" ht="14.25">
      <c r="A3161"/>
      <c r="B3161" s="241"/>
      <c r="C3161"/>
      <c r="D3161"/>
      <c r="E3161"/>
      <c r="F3161"/>
    </row>
    <row r="3162" spans="1:6" ht="14.25">
      <c r="A3162"/>
      <c r="B3162" s="241"/>
      <c r="C3162"/>
      <c r="D3162"/>
      <c r="E3162"/>
      <c r="F3162"/>
    </row>
    <row r="3163" spans="1:6" ht="14.25">
      <c r="A3163"/>
      <c r="B3163" s="241"/>
      <c r="C3163"/>
      <c r="D3163"/>
      <c r="E3163"/>
      <c r="F3163"/>
    </row>
    <row r="3164" spans="1:6" ht="14.25">
      <c r="A3164"/>
      <c r="B3164" s="241"/>
      <c r="C3164"/>
      <c r="D3164"/>
      <c r="E3164"/>
      <c r="F3164"/>
    </row>
    <row r="3165" spans="1:6" ht="14.25">
      <c r="A3165"/>
      <c r="B3165" s="241"/>
      <c r="C3165"/>
      <c r="D3165"/>
      <c r="E3165"/>
      <c r="F3165"/>
    </row>
    <row r="3166" spans="1:6" ht="14.25">
      <c r="A3166"/>
      <c r="B3166" s="241"/>
      <c r="C3166"/>
      <c r="D3166"/>
      <c r="E3166"/>
      <c r="F3166"/>
    </row>
    <row r="3167" spans="1:6" ht="14.25">
      <c r="A3167"/>
      <c r="B3167" s="241"/>
      <c r="C3167"/>
      <c r="D3167"/>
      <c r="E3167"/>
      <c r="F3167"/>
    </row>
    <row r="3168" spans="1:6" ht="14.25">
      <c r="A3168"/>
      <c r="B3168" s="241"/>
      <c r="C3168"/>
      <c r="D3168"/>
      <c r="E3168"/>
      <c r="F3168"/>
    </row>
    <row r="3169" spans="1:6" ht="14.25">
      <c r="A3169"/>
      <c r="B3169" s="241"/>
      <c r="C3169"/>
      <c r="D3169"/>
      <c r="E3169"/>
      <c r="F3169"/>
    </row>
    <row r="3170" spans="1:6" ht="14.25">
      <c r="A3170"/>
      <c r="B3170" s="241"/>
      <c r="C3170"/>
      <c r="D3170"/>
      <c r="E3170"/>
      <c r="F3170"/>
    </row>
    <row r="3171" spans="1:6" ht="14.25">
      <c r="A3171"/>
      <c r="B3171" s="241"/>
      <c r="C3171"/>
      <c r="D3171"/>
      <c r="E3171"/>
      <c r="F3171"/>
    </row>
    <row r="3172" spans="1:6" ht="14.25">
      <c r="A3172"/>
      <c r="B3172" s="241"/>
      <c r="C3172"/>
      <c r="D3172"/>
      <c r="E3172"/>
      <c r="F3172"/>
    </row>
    <row r="3173" spans="1:6" ht="14.25">
      <c r="A3173"/>
      <c r="B3173" s="241"/>
      <c r="C3173"/>
      <c r="D3173"/>
      <c r="E3173"/>
      <c r="F3173"/>
    </row>
    <row r="3174" spans="1:6" ht="14.25">
      <c r="A3174"/>
      <c r="B3174" s="241"/>
      <c r="C3174"/>
      <c r="D3174"/>
      <c r="E3174"/>
      <c r="F3174"/>
    </row>
    <row r="3175" spans="1:6" ht="14.25">
      <c r="A3175"/>
      <c r="B3175" s="241"/>
      <c r="C3175"/>
      <c r="D3175"/>
      <c r="E3175"/>
      <c r="F3175"/>
    </row>
    <row r="3176" spans="1:6" ht="14.25">
      <c r="A3176"/>
      <c r="B3176" s="241"/>
      <c r="C3176"/>
      <c r="D3176"/>
      <c r="E3176"/>
      <c r="F3176"/>
    </row>
    <row r="3177" spans="1:6" ht="14.25">
      <c r="A3177"/>
      <c r="B3177" s="241"/>
      <c r="C3177"/>
      <c r="D3177"/>
      <c r="E3177"/>
      <c r="F3177"/>
    </row>
    <row r="3178" spans="1:6" ht="14.25">
      <c r="A3178"/>
      <c r="B3178" s="241"/>
      <c r="C3178"/>
      <c r="D3178"/>
      <c r="E3178"/>
      <c r="F3178"/>
    </row>
    <row r="3179" spans="1:6" ht="14.25">
      <c r="A3179"/>
      <c r="B3179" s="241"/>
      <c r="C3179"/>
      <c r="D3179"/>
      <c r="E3179"/>
      <c r="F3179"/>
    </row>
    <row r="3180" spans="1:6" ht="14.25">
      <c r="A3180"/>
      <c r="B3180" s="241"/>
      <c r="C3180"/>
      <c r="D3180"/>
      <c r="E3180"/>
      <c r="F3180"/>
    </row>
    <row r="3181" spans="1:6" ht="14.25">
      <c r="A3181"/>
      <c r="B3181" s="241"/>
      <c r="C3181"/>
      <c r="D3181"/>
      <c r="E3181"/>
      <c r="F3181"/>
    </row>
    <row r="3182" spans="1:6" ht="14.25">
      <c r="A3182"/>
      <c r="B3182" s="241"/>
      <c r="C3182"/>
      <c r="D3182"/>
      <c r="E3182"/>
      <c r="F3182"/>
    </row>
    <row r="3183" spans="1:6" ht="14.25">
      <c r="A3183"/>
      <c r="B3183" s="241"/>
      <c r="C3183"/>
      <c r="D3183"/>
      <c r="E3183"/>
      <c r="F3183"/>
    </row>
    <row r="3184" spans="1:6" ht="14.25">
      <c r="A3184"/>
      <c r="B3184" s="241"/>
      <c r="C3184"/>
      <c r="D3184"/>
      <c r="E3184"/>
      <c r="F3184"/>
    </row>
    <row r="3185" spans="1:6" ht="14.25">
      <c r="A3185"/>
      <c r="B3185" s="241"/>
      <c r="C3185"/>
      <c r="D3185"/>
      <c r="E3185"/>
      <c r="F3185"/>
    </row>
    <row r="3186" spans="1:6" ht="14.25">
      <c r="A3186"/>
      <c r="B3186" s="241"/>
      <c r="C3186"/>
      <c r="D3186"/>
      <c r="E3186"/>
      <c r="F3186"/>
    </row>
    <row r="3187" spans="1:6" ht="14.25">
      <c r="A3187"/>
      <c r="B3187" s="241"/>
      <c r="C3187"/>
      <c r="D3187"/>
      <c r="E3187"/>
      <c r="F3187"/>
    </row>
    <row r="3188" spans="1:6" ht="14.25">
      <c r="A3188"/>
      <c r="B3188" s="241"/>
      <c r="C3188"/>
      <c r="D3188"/>
      <c r="E3188"/>
      <c r="F3188"/>
    </row>
    <row r="3189" spans="1:6" ht="14.25">
      <c r="A3189"/>
      <c r="B3189" s="241"/>
      <c r="C3189"/>
      <c r="D3189"/>
      <c r="E3189"/>
      <c r="F3189"/>
    </row>
    <row r="3190" spans="1:6" ht="14.25">
      <c r="A3190"/>
      <c r="B3190" s="241"/>
      <c r="C3190"/>
      <c r="D3190"/>
      <c r="E3190"/>
      <c r="F3190"/>
    </row>
    <row r="3191" spans="1:6" ht="14.25">
      <c r="A3191"/>
      <c r="B3191" s="241"/>
      <c r="C3191"/>
      <c r="D3191"/>
      <c r="E3191"/>
      <c r="F3191"/>
    </row>
    <row r="3192" spans="1:6" ht="14.25">
      <c r="A3192"/>
      <c r="B3192" s="241"/>
      <c r="C3192"/>
      <c r="D3192"/>
      <c r="E3192"/>
      <c r="F3192"/>
    </row>
    <row r="3193" spans="1:6" ht="14.25">
      <c r="A3193"/>
      <c r="B3193" s="241"/>
      <c r="C3193"/>
      <c r="D3193"/>
      <c r="E3193"/>
      <c r="F3193"/>
    </row>
    <row r="3194" spans="1:6" ht="14.25">
      <c r="A3194"/>
      <c r="B3194" s="241"/>
      <c r="C3194"/>
      <c r="D3194"/>
      <c r="E3194"/>
      <c r="F3194"/>
    </row>
    <row r="3195" spans="1:6" ht="14.25">
      <c r="A3195"/>
      <c r="B3195" s="241"/>
      <c r="C3195"/>
      <c r="D3195"/>
      <c r="E3195"/>
      <c r="F3195"/>
    </row>
    <row r="3196" spans="1:6" ht="14.25">
      <c r="A3196"/>
      <c r="B3196" s="241"/>
      <c r="C3196"/>
      <c r="D3196"/>
      <c r="E3196"/>
      <c r="F3196"/>
    </row>
    <row r="3197" spans="1:6" ht="14.25">
      <c r="A3197"/>
      <c r="B3197" s="241"/>
      <c r="C3197"/>
      <c r="D3197"/>
      <c r="E3197"/>
      <c r="F3197"/>
    </row>
    <row r="3198" spans="1:6" ht="14.25">
      <c r="A3198"/>
      <c r="B3198" s="241"/>
      <c r="C3198"/>
      <c r="D3198"/>
      <c r="E3198"/>
      <c r="F3198"/>
    </row>
    <row r="3199" spans="1:6" ht="14.25">
      <c r="A3199"/>
      <c r="B3199" s="241"/>
      <c r="C3199"/>
      <c r="D3199"/>
      <c r="E3199"/>
      <c r="F3199"/>
    </row>
    <row r="3200" spans="1:6" ht="14.25">
      <c r="A3200"/>
      <c r="B3200" s="241"/>
      <c r="C3200"/>
      <c r="D3200"/>
      <c r="E3200"/>
      <c r="F3200"/>
    </row>
    <row r="3201" spans="1:6" ht="14.25">
      <c r="A3201"/>
      <c r="B3201" s="241"/>
      <c r="C3201"/>
      <c r="D3201"/>
      <c r="E3201"/>
      <c r="F3201"/>
    </row>
    <row r="3202" spans="1:6" ht="14.25">
      <c r="A3202"/>
      <c r="B3202" s="241"/>
      <c r="C3202"/>
      <c r="D3202"/>
      <c r="E3202"/>
      <c r="F3202"/>
    </row>
    <row r="3203" spans="1:6" ht="14.25">
      <c r="A3203"/>
      <c r="B3203" s="241"/>
      <c r="C3203"/>
      <c r="D3203"/>
      <c r="E3203"/>
      <c r="F3203"/>
    </row>
    <row r="3204" spans="1:6" ht="14.25">
      <c r="A3204"/>
      <c r="B3204" s="241"/>
      <c r="C3204"/>
      <c r="D3204"/>
      <c r="E3204"/>
      <c r="F3204"/>
    </row>
    <row r="3205" spans="1:6" ht="14.25">
      <c r="A3205"/>
      <c r="B3205" s="241"/>
      <c r="C3205"/>
      <c r="D3205"/>
      <c r="E3205"/>
      <c r="F3205"/>
    </row>
    <row r="3206" spans="1:6" ht="14.25">
      <c r="A3206"/>
      <c r="B3206" s="241"/>
      <c r="C3206"/>
      <c r="D3206"/>
      <c r="E3206"/>
      <c r="F3206"/>
    </row>
    <row r="3207" spans="1:6" ht="14.25">
      <c r="A3207"/>
      <c r="B3207" s="241"/>
      <c r="C3207"/>
      <c r="D3207"/>
      <c r="E3207"/>
      <c r="F3207"/>
    </row>
    <row r="3208" spans="1:6" ht="14.25">
      <c r="A3208"/>
      <c r="B3208" s="241"/>
      <c r="C3208"/>
      <c r="D3208"/>
      <c r="E3208"/>
      <c r="F3208"/>
    </row>
    <row r="3209" spans="1:6" ht="14.25">
      <c r="A3209"/>
      <c r="B3209" s="241"/>
      <c r="C3209"/>
      <c r="D3209"/>
      <c r="E3209"/>
      <c r="F3209"/>
    </row>
    <row r="3210" spans="1:6" ht="14.25">
      <c r="A3210"/>
      <c r="B3210" s="241"/>
      <c r="C3210"/>
      <c r="D3210"/>
      <c r="E3210"/>
      <c r="F3210"/>
    </row>
    <row r="3211" spans="1:6" ht="14.25">
      <c r="A3211"/>
      <c r="B3211" s="241"/>
      <c r="C3211"/>
      <c r="D3211"/>
      <c r="E3211"/>
      <c r="F3211"/>
    </row>
    <row r="3212" spans="1:6" ht="14.25">
      <c r="A3212"/>
      <c r="B3212" s="241"/>
      <c r="C3212"/>
      <c r="D3212"/>
      <c r="E3212"/>
      <c r="F3212"/>
    </row>
    <row r="3213" spans="1:6" ht="14.25">
      <c r="A3213"/>
      <c r="B3213" s="241"/>
      <c r="C3213"/>
      <c r="D3213"/>
      <c r="E3213"/>
      <c r="F3213"/>
    </row>
    <row r="3214" spans="1:6" ht="14.25">
      <c r="A3214"/>
      <c r="B3214" s="241"/>
      <c r="C3214"/>
      <c r="D3214"/>
      <c r="E3214"/>
      <c r="F3214"/>
    </row>
    <row r="3215" spans="1:6" ht="14.25">
      <c r="A3215"/>
      <c r="B3215" s="241"/>
      <c r="C3215"/>
      <c r="D3215"/>
      <c r="E3215"/>
      <c r="F3215"/>
    </row>
    <row r="3216" spans="1:6" ht="14.25">
      <c r="A3216"/>
      <c r="B3216" s="241"/>
      <c r="C3216"/>
      <c r="D3216"/>
      <c r="E3216"/>
      <c r="F3216"/>
    </row>
    <row r="3217" spans="1:6" ht="14.25">
      <c r="A3217"/>
      <c r="B3217" s="241"/>
      <c r="C3217"/>
      <c r="D3217"/>
      <c r="E3217"/>
      <c r="F3217"/>
    </row>
    <row r="3218" spans="1:6" ht="14.25">
      <c r="A3218"/>
      <c r="B3218" s="241"/>
      <c r="C3218"/>
      <c r="D3218"/>
      <c r="E3218"/>
      <c r="F3218"/>
    </row>
    <row r="3219" spans="1:6" ht="14.25">
      <c r="A3219"/>
      <c r="B3219" s="241"/>
      <c r="C3219"/>
      <c r="D3219"/>
      <c r="E3219"/>
      <c r="F3219"/>
    </row>
    <row r="3220" spans="1:6" ht="14.25">
      <c r="A3220"/>
      <c r="B3220" s="241"/>
      <c r="C3220"/>
      <c r="D3220"/>
      <c r="E3220"/>
      <c r="F3220"/>
    </row>
    <row r="3221" spans="1:6" ht="14.25">
      <c r="A3221"/>
      <c r="B3221" s="241"/>
      <c r="C3221"/>
      <c r="D3221"/>
      <c r="E3221"/>
      <c r="F3221"/>
    </row>
    <row r="3222" spans="1:6" ht="14.25">
      <c r="A3222"/>
      <c r="B3222" s="241"/>
      <c r="C3222"/>
      <c r="D3222"/>
      <c r="E3222"/>
      <c r="F3222"/>
    </row>
    <row r="3223" spans="1:6" ht="14.25">
      <c r="A3223"/>
      <c r="B3223" s="241"/>
      <c r="C3223"/>
      <c r="D3223"/>
      <c r="E3223"/>
      <c r="F3223"/>
    </row>
    <row r="3224" spans="1:6" ht="14.25">
      <c r="A3224"/>
      <c r="B3224" s="241"/>
      <c r="C3224"/>
      <c r="D3224"/>
      <c r="E3224"/>
      <c r="F3224"/>
    </row>
    <row r="3225" spans="1:6" ht="14.25">
      <c r="A3225"/>
      <c r="B3225" s="241"/>
      <c r="C3225"/>
      <c r="D3225"/>
      <c r="E3225"/>
      <c r="F3225"/>
    </row>
    <row r="3226" spans="1:6" ht="14.25">
      <c r="A3226"/>
      <c r="B3226" s="241"/>
      <c r="C3226"/>
      <c r="D3226"/>
      <c r="E3226"/>
      <c r="F3226"/>
    </row>
    <row r="3227" spans="1:6" ht="14.25">
      <c r="A3227"/>
      <c r="B3227" s="241"/>
      <c r="C3227"/>
      <c r="D3227"/>
      <c r="E3227"/>
      <c r="F3227"/>
    </row>
    <row r="3228" spans="1:6" ht="14.25">
      <c r="A3228"/>
      <c r="B3228" s="241"/>
      <c r="C3228"/>
      <c r="D3228"/>
      <c r="E3228"/>
      <c r="F3228"/>
    </row>
    <row r="3229" spans="1:6" ht="14.25">
      <c r="A3229"/>
      <c r="B3229" s="241"/>
      <c r="C3229"/>
      <c r="D3229"/>
      <c r="E3229"/>
      <c r="F3229"/>
    </row>
    <row r="3230" spans="1:6" ht="14.25">
      <c r="A3230"/>
      <c r="B3230" s="241"/>
      <c r="C3230"/>
      <c r="D3230"/>
      <c r="E3230"/>
      <c r="F3230"/>
    </row>
    <row r="3231" spans="1:6" ht="14.25">
      <c r="A3231"/>
      <c r="B3231" s="241"/>
      <c r="C3231"/>
      <c r="D3231"/>
      <c r="E3231"/>
      <c r="F3231"/>
    </row>
    <row r="3232" spans="1:6" ht="14.25">
      <c r="A3232"/>
      <c r="B3232" s="241"/>
      <c r="C3232"/>
      <c r="D3232"/>
      <c r="E3232"/>
      <c r="F3232"/>
    </row>
    <row r="3233" spans="1:6" ht="14.25">
      <c r="A3233"/>
      <c r="B3233" s="241"/>
      <c r="C3233"/>
      <c r="D3233"/>
      <c r="E3233"/>
      <c r="F3233"/>
    </row>
    <row r="3234" spans="1:6" ht="14.25">
      <c r="A3234"/>
      <c r="B3234" s="241"/>
      <c r="C3234"/>
      <c r="D3234"/>
      <c r="E3234"/>
      <c r="F3234"/>
    </row>
    <row r="3235" spans="1:6" ht="14.25">
      <c r="A3235"/>
      <c r="B3235" s="241"/>
      <c r="C3235"/>
      <c r="D3235"/>
      <c r="E3235"/>
      <c r="F3235"/>
    </row>
    <row r="3236" spans="1:6" ht="14.25">
      <c r="A3236"/>
      <c r="B3236" s="241"/>
      <c r="C3236"/>
      <c r="D3236"/>
      <c r="E3236"/>
      <c r="F3236"/>
    </row>
    <row r="3237" spans="1:6" ht="14.25">
      <c r="A3237"/>
      <c r="B3237" s="241"/>
      <c r="C3237"/>
      <c r="D3237"/>
      <c r="E3237"/>
      <c r="F3237"/>
    </row>
    <row r="3238" spans="1:6" ht="14.25">
      <c r="A3238"/>
      <c r="B3238" s="241"/>
      <c r="C3238"/>
      <c r="D3238"/>
      <c r="E3238"/>
      <c r="F3238"/>
    </row>
    <row r="3239" spans="1:6" ht="14.25">
      <c r="A3239"/>
      <c r="B3239" s="241"/>
      <c r="C3239"/>
      <c r="D3239"/>
      <c r="E3239"/>
      <c r="F3239"/>
    </row>
    <row r="3240" spans="1:6" ht="14.25">
      <c r="A3240"/>
      <c r="B3240" s="241"/>
      <c r="C3240"/>
      <c r="D3240"/>
      <c r="E3240"/>
      <c r="F3240"/>
    </row>
    <row r="3241" spans="1:6" ht="14.25">
      <c r="A3241"/>
      <c r="B3241" s="241"/>
      <c r="C3241"/>
      <c r="D3241"/>
      <c r="E3241"/>
      <c r="F3241"/>
    </row>
    <row r="3242" spans="1:6" ht="14.25">
      <c r="A3242"/>
      <c r="B3242" s="241"/>
      <c r="C3242"/>
      <c r="D3242"/>
      <c r="E3242"/>
      <c r="F3242"/>
    </row>
    <row r="3243" spans="1:6" ht="14.25">
      <c r="A3243"/>
      <c r="B3243" s="241"/>
      <c r="C3243"/>
      <c r="D3243"/>
      <c r="E3243"/>
      <c r="F3243"/>
    </row>
    <row r="3244" spans="1:6" ht="14.25">
      <c r="A3244"/>
      <c r="B3244" s="241"/>
      <c r="C3244"/>
      <c r="D3244"/>
      <c r="E3244"/>
      <c r="F3244"/>
    </row>
    <row r="3245" spans="1:6" ht="14.25">
      <c r="A3245"/>
      <c r="B3245" s="241"/>
      <c r="C3245"/>
      <c r="D3245"/>
      <c r="E3245"/>
      <c r="F3245"/>
    </row>
    <row r="3246" spans="1:6" ht="14.25">
      <c r="A3246"/>
      <c r="B3246" s="241"/>
      <c r="C3246"/>
      <c r="D3246"/>
      <c r="E3246"/>
      <c r="F3246"/>
    </row>
    <row r="3247" spans="1:6" ht="14.25">
      <c r="A3247"/>
      <c r="B3247" s="241"/>
      <c r="C3247"/>
      <c r="D3247"/>
      <c r="E3247"/>
      <c r="F3247"/>
    </row>
    <row r="3248" spans="1:6" ht="14.25">
      <c r="A3248"/>
      <c r="B3248" s="241"/>
      <c r="C3248"/>
      <c r="D3248"/>
      <c r="E3248"/>
      <c r="F3248"/>
    </row>
    <row r="3249" spans="1:6" ht="14.25">
      <c r="A3249"/>
      <c r="B3249" s="241"/>
      <c r="C3249"/>
      <c r="D3249"/>
      <c r="E3249"/>
      <c r="F3249"/>
    </row>
    <row r="3250" spans="1:6" ht="14.25">
      <c r="A3250"/>
      <c r="B3250" s="241"/>
      <c r="C3250"/>
      <c r="D3250"/>
      <c r="E3250"/>
      <c r="F3250"/>
    </row>
    <row r="3251" spans="1:6" ht="14.25">
      <c r="A3251"/>
      <c r="B3251" s="241"/>
      <c r="C3251"/>
      <c r="D3251"/>
      <c r="E3251"/>
      <c r="F3251"/>
    </row>
    <row r="3252" spans="1:6" ht="14.25">
      <c r="A3252"/>
      <c r="B3252" s="241"/>
      <c r="C3252"/>
      <c r="D3252"/>
      <c r="E3252"/>
      <c r="F3252"/>
    </row>
    <row r="3253" spans="1:6" ht="14.25">
      <c r="A3253"/>
      <c r="B3253" s="241"/>
      <c r="C3253"/>
      <c r="D3253"/>
      <c r="E3253"/>
      <c r="F3253"/>
    </row>
    <row r="3254" spans="1:6" ht="14.25">
      <c r="A3254"/>
      <c r="B3254" s="241"/>
      <c r="C3254"/>
      <c r="D3254"/>
      <c r="E3254"/>
      <c r="F3254"/>
    </row>
    <row r="3255" spans="1:6" ht="14.25">
      <c r="A3255"/>
      <c r="B3255" s="241"/>
      <c r="C3255"/>
      <c r="D3255"/>
      <c r="E3255"/>
      <c r="F3255"/>
    </row>
    <row r="3256" spans="1:6" ht="14.25">
      <c r="A3256"/>
      <c r="B3256" s="241"/>
      <c r="C3256"/>
      <c r="D3256"/>
      <c r="E3256"/>
      <c r="F3256"/>
    </row>
    <row r="3257" spans="1:6" ht="14.25">
      <c r="A3257"/>
      <c r="B3257" s="241"/>
      <c r="C3257"/>
      <c r="D3257"/>
      <c r="E3257"/>
      <c r="F3257"/>
    </row>
    <row r="3258" spans="1:6" ht="14.25">
      <c r="A3258"/>
      <c r="B3258" s="241"/>
      <c r="C3258"/>
      <c r="D3258"/>
      <c r="E3258"/>
      <c r="F3258"/>
    </row>
    <row r="3259" spans="1:6" ht="14.25">
      <c r="A3259"/>
      <c r="B3259" s="241"/>
      <c r="C3259"/>
      <c r="D3259"/>
      <c r="E3259"/>
      <c r="F3259"/>
    </row>
    <row r="3260" spans="1:6" ht="14.25">
      <c r="A3260"/>
      <c r="B3260" s="241"/>
      <c r="C3260"/>
      <c r="D3260"/>
      <c r="E3260"/>
      <c r="F3260"/>
    </row>
    <row r="3261" spans="1:6" ht="14.25">
      <c r="A3261"/>
      <c r="B3261" s="241"/>
      <c r="C3261"/>
      <c r="D3261"/>
      <c r="E3261"/>
      <c r="F3261"/>
    </row>
    <row r="3262" spans="1:6" ht="14.25">
      <c r="A3262"/>
      <c r="B3262" s="241"/>
      <c r="C3262"/>
      <c r="D3262"/>
      <c r="E3262"/>
      <c r="F3262"/>
    </row>
    <row r="3263" spans="1:6" ht="14.25">
      <c r="A3263"/>
      <c r="B3263" s="241"/>
      <c r="C3263"/>
      <c r="D3263"/>
      <c r="E3263"/>
      <c r="F3263"/>
    </row>
    <row r="3264" spans="1:6" ht="14.25">
      <c r="A3264"/>
      <c r="B3264" s="241"/>
      <c r="C3264"/>
      <c r="D3264"/>
      <c r="E3264"/>
      <c r="F3264"/>
    </row>
    <row r="3265" spans="1:6" ht="14.25">
      <c r="A3265"/>
      <c r="B3265" s="241"/>
      <c r="C3265"/>
      <c r="D3265"/>
      <c r="E3265"/>
      <c r="F3265"/>
    </row>
    <row r="3266" spans="1:6" ht="14.25">
      <c r="A3266"/>
      <c r="B3266" s="241"/>
      <c r="C3266"/>
      <c r="D3266"/>
      <c r="E3266"/>
      <c r="F3266"/>
    </row>
    <row r="3267" spans="1:6" ht="14.25">
      <c r="A3267"/>
      <c r="B3267" s="241"/>
      <c r="C3267"/>
      <c r="D3267"/>
      <c r="E3267"/>
      <c r="F3267"/>
    </row>
    <row r="3268" spans="1:6" ht="14.25">
      <c r="A3268"/>
      <c r="B3268" s="241"/>
      <c r="C3268"/>
      <c r="D3268"/>
      <c r="E3268"/>
      <c r="F3268"/>
    </row>
    <row r="3269" spans="1:6" ht="14.25">
      <c r="A3269"/>
      <c r="B3269" s="241"/>
      <c r="C3269"/>
      <c r="D3269"/>
      <c r="E3269"/>
      <c r="F3269"/>
    </row>
    <row r="3270" spans="1:6" ht="14.25">
      <c r="A3270"/>
      <c r="B3270" s="241"/>
      <c r="C3270"/>
      <c r="D3270"/>
      <c r="E3270"/>
      <c r="F3270"/>
    </row>
    <row r="3271" spans="1:6" ht="14.25">
      <c r="A3271"/>
      <c r="B3271" s="241"/>
      <c r="C3271"/>
      <c r="D3271"/>
      <c r="E3271"/>
      <c r="F3271"/>
    </row>
    <row r="3272" spans="1:6" ht="14.25">
      <c r="A3272"/>
      <c r="B3272" s="241"/>
      <c r="C3272"/>
      <c r="D3272"/>
      <c r="E3272"/>
      <c r="F3272"/>
    </row>
    <row r="3273" spans="1:6" ht="14.25">
      <c r="A3273"/>
      <c r="B3273" s="241"/>
      <c r="C3273"/>
      <c r="D3273"/>
      <c r="E3273"/>
      <c r="F3273"/>
    </row>
    <row r="3274" spans="1:6" ht="14.25">
      <c r="A3274"/>
      <c r="B3274" s="241"/>
      <c r="C3274"/>
      <c r="D3274"/>
      <c r="E3274"/>
      <c r="F3274"/>
    </row>
    <row r="3275" spans="1:6" ht="14.25">
      <c r="A3275"/>
      <c r="B3275" s="241"/>
      <c r="C3275"/>
      <c r="D3275"/>
      <c r="E3275"/>
      <c r="F3275"/>
    </row>
    <row r="3276" spans="1:6" ht="14.25">
      <c r="A3276"/>
      <c r="B3276" s="241"/>
      <c r="C3276"/>
      <c r="D3276"/>
      <c r="E3276"/>
      <c r="F3276"/>
    </row>
    <row r="3277" spans="1:6" ht="14.25">
      <c r="A3277"/>
      <c r="B3277" s="241"/>
      <c r="C3277"/>
      <c r="D3277"/>
      <c r="E3277"/>
      <c r="F3277"/>
    </row>
    <row r="3278" spans="1:6" ht="14.25">
      <c r="A3278"/>
      <c r="B3278" s="241"/>
      <c r="C3278"/>
      <c r="D3278"/>
      <c r="E3278"/>
      <c r="F3278"/>
    </row>
    <row r="3279" spans="1:6" ht="14.25">
      <c r="A3279"/>
      <c r="B3279" s="241"/>
      <c r="C3279"/>
      <c r="D3279"/>
      <c r="E3279"/>
      <c r="F3279"/>
    </row>
    <row r="3280" spans="1:6" ht="14.25">
      <c r="A3280"/>
      <c r="B3280" s="241"/>
      <c r="C3280"/>
      <c r="D3280"/>
      <c r="E3280"/>
      <c r="F3280"/>
    </row>
    <row r="3281" spans="1:6" ht="14.25">
      <c r="A3281"/>
      <c r="B3281" s="241"/>
      <c r="C3281"/>
      <c r="D3281"/>
      <c r="E3281"/>
      <c r="F3281"/>
    </row>
    <row r="3282" spans="1:6" ht="14.25">
      <c r="A3282"/>
      <c r="B3282" s="241"/>
      <c r="C3282"/>
      <c r="D3282"/>
      <c r="E3282"/>
      <c r="F3282"/>
    </row>
    <row r="3283" spans="1:6" ht="14.25">
      <c r="A3283"/>
      <c r="B3283" s="241"/>
      <c r="C3283"/>
      <c r="D3283"/>
      <c r="E3283"/>
      <c r="F3283"/>
    </row>
    <row r="3284" spans="1:6" ht="14.25">
      <c r="A3284"/>
      <c r="B3284" s="241"/>
      <c r="C3284"/>
      <c r="D3284"/>
      <c r="E3284"/>
      <c r="F3284"/>
    </row>
    <row r="3285" spans="1:6" ht="14.25">
      <c r="A3285"/>
      <c r="B3285" s="241"/>
      <c r="C3285"/>
      <c r="D3285"/>
      <c r="E3285"/>
      <c r="F3285"/>
    </row>
    <row r="3286" spans="1:6" ht="14.25">
      <c r="A3286"/>
      <c r="B3286" s="241"/>
      <c r="C3286"/>
      <c r="D3286"/>
      <c r="E3286"/>
      <c r="F3286"/>
    </row>
    <row r="3287" spans="1:6" ht="14.25">
      <c r="A3287"/>
      <c r="B3287" s="241"/>
      <c r="C3287"/>
      <c r="D3287"/>
      <c r="E3287"/>
      <c r="F3287"/>
    </row>
    <row r="3288" spans="1:6" ht="14.25">
      <c r="A3288"/>
      <c r="B3288" s="241"/>
      <c r="C3288"/>
      <c r="D3288"/>
      <c r="E3288"/>
      <c r="F3288"/>
    </row>
    <row r="3289" spans="1:6" ht="14.25">
      <c r="A3289"/>
      <c r="B3289" s="241"/>
      <c r="C3289"/>
      <c r="D3289"/>
      <c r="E3289"/>
      <c r="F3289"/>
    </row>
    <row r="3290" spans="1:6" ht="14.25">
      <c r="A3290"/>
      <c r="B3290" s="241"/>
      <c r="C3290"/>
      <c r="D3290"/>
      <c r="E3290"/>
      <c r="F3290"/>
    </row>
    <row r="3291" spans="1:6" ht="14.25">
      <c r="A3291"/>
      <c r="B3291" s="241"/>
      <c r="C3291"/>
      <c r="D3291"/>
      <c r="E3291"/>
      <c r="F3291"/>
    </row>
    <row r="3292" spans="1:6" ht="14.25">
      <c r="A3292"/>
      <c r="B3292" s="241"/>
      <c r="C3292"/>
      <c r="D3292"/>
      <c r="E3292"/>
      <c r="F3292"/>
    </row>
    <row r="3293" spans="1:6" ht="14.25">
      <c r="A3293"/>
      <c r="B3293" s="241"/>
      <c r="C3293"/>
      <c r="D3293"/>
      <c r="E3293"/>
      <c r="F3293"/>
    </row>
    <row r="3294" spans="1:6" ht="14.25">
      <c r="A3294"/>
      <c r="B3294" s="241"/>
      <c r="C3294"/>
      <c r="D3294"/>
      <c r="E3294"/>
      <c r="F3294"/>
    </row>
    <row r="3295" spans="1:6" ht="14.25">
      <c r="A3295"/>
      <c r="B3295" s="241"/>
      <c r="C3295"/>
      <c r="D3295"/>
      <c r="E3295"/>
      <c r="F3295"/>
    </row>
    <row r="3296" spans="1:6" ht="14.25">
      <c r="A3296"/>
      <c r="B3296" s="241"/>
      <c r="C3296"/>
      <c r="D3296"/>
      <c r="E3296"/>
      <c r="F3296"/>
    </row>
    <row r="3297" spans="1:6" ht="14.25">
      <c r="A3297"/>
      <c r="B3297" s="241"/>
      <c r="C3297"/>
      <c r="D3297"/>
      <c r="E3297"/>
      <c r="F3297"/>
    </row>
    <row r="3298" spans="1:6" ht="14.25">
      <c r="A3298"/>
      <c r="B3298" s="241"/>
      <c r="C3298"/>
      <c r="D3298"/>
      <c r="E3298"/>
      <c r="F3298"/>
    </row>
    <row r="3299" spans="1:6" ht="14.25">
      <c r="A3299"/>
      <c r="B3299" s="241"/>
      <c r="C3299"/>
      <c r="D3299"/>
      <c r="E3299"/>
      <c r="F3299"/>
    </row>
    <row r="3300" spans="1:6" ht="14.25">
      <c r="A3300"/>
      <c r="B3300" s="241"/>
      <c r="C3300"/>
      <c r="D3300"/>
      <c r="E3300"/>
      <c r="F3300"/>
    </row>
    <row r="3301" spans="1:6" ht="14.25">
      <c r="A3301"/>
      <c r="B3301" s="241"/>
      <c r="C3301"/>
      <c r="D3301"/>
      <c r="E3301"/>
      <c r="F3301"/>
    </row>
    <row r="3302" spans="1:6" ht="14.25">
      <c r="A3302"/>
      <c r="B3302" s="241"/>
      <c r="C3302"/>
      <c r="D3302"/>
      <c r="E3302"/>
      <c r="F3302"/>
    </row>
    <row r="3303" spans="1:6" ht="14.25">
      <c r="A3303"/>
      <c r="B3303" s="241"/>
      <c r="C3303"/>
      <c r="D3303"/>
      <c r="E3303"/>
      <c r="F3303"/>
    </row>
    <row r="3304" spans="1:6" ht="14.25">
      <c r="A3304"/>
      <c r="B3304" s="241"/>
      <c r="C3304"/>
      <c r="D3304"/>
      <c r="E3304"/>
      <c r="F3304"/>
    </row>
    <row r="3305" spans="1:6" ht="14.25">
      <c r="A3305"/>
      <c r="B3305" s="241"/>
      <c r="C3305"/>
      <c r="D3305"/>
      <c r="E3305"/>
      <c r="F3305"/>
    </row>
    <row r="3306" spans="1:6" ht="14.25">
      <c r="A3306"/>
      <c r="B3306" s="241"/>
      <c r="C3306"/>
      <c r="D3306"/>
      <c r="E3306"/>
      <c r="F3306"/>
    </row>
    <row r="3307" spans="1:6" ht="14.25">
      <c r="A3307"/>
      <c r="B3307" s="241"/>
      <c r="C3307"/>
      <c r="D3307"/>
      <c r="E3307"/>
      <c r="F3307"/>
    </row>
    <row r="3308" spans="1:6" ht="14.25">
      <c r="A3308"/>
      <c r="B3308" s="241"/>
      <c r="C3308"/>
      <c r="D3308"/>
      <c r="E3308"/>
      <c r="F3308"/>
    </row>
    <row r="3309" spans="1:6" ht="14.25">
      <c r="A3309"/>
      <c r="B3309" s="241"/>
      <c r="C3309"/>
      <c r="D3309"/>
      <c r="E3309"/>
      <c r="F3309"/>
    </row>
    <row r="3310" spans="1:6" ht="14.25">
      <c r="A3310"/>
      <c r="B3310" s="241"/>
      <c r="C3310"/>
      <c r="D3310"/>
      <c r="E3310"/>
      <c r="F3310"/>
    </row>
    <row r="3311" spans="1:6" ht="14.25">
      <c r="A3311"/>
      <c r="B3311" s="241"/>
      <c r="C3311"/>
      <c r="D3311"/>
      <c r="E3311"/>
      <c r="F3311"/>
    </row>
    <row r="3312" spans="1:6" ht="14.25">
      <c r="A3312"/>
      <c r="B3312" s="241"/>
      <c r="C3312"/>
      <c r="D3312"/>
      <c r="E3312"/>
      <c r="F3312"/>
    </row>
    <row r="3313" spans="1:6" ht="14.25">
      <c r="A3313"/>
      <c r="B3313" s="241"/>
      <c r="C3313"/>
      <c r="D3313"/>
      <c r="E3313"/>
      <c r="F3313"/>
    </row>
    <row r="3314" spans="1:6" ht="14.25">
      <c r="A3314"/>
      <c r="B3314" s="241"/>
      <c r="C3314"/>
      <c r="D3314"/>
      <c r="E3314"/>
      <c r="F3314"/>
    </row>
    <row r="3315" spans="1:6" ht="14.25">
      <c r="A3315"/>
      <c r="B3315" s="241"/>
      <c r="C3315"/>
      <c r="D3315"/>
      <c r="E3315"/>
      <c r="F3315"/>
    </row>
    <row r="3316" spans="1:6" ht="14.25">
      <c r="A3316"/>
      <c r="B3316" s="241"/>
      <c r="C3316"/>
      <c r="D3316"/>
      <c r="E3316"/>
      <c r="F3316"/>
    </row>
    <row r="3317" spans="1:6" ht="14.25">
      <c r="A3317"/>
      <c r="B3317" s="241"/>
      <c r="C3317"/>
      <c r="D3317"/>
      <c r="E3317"/>
      <c r="F3317"/>
    </row>
    <row r="3318" spans="1:6" ht="14.25">
      <c r="A3318"/>
      <c r="B3318" s="241"/>
      <c r="C3318"/>
      <c r="D3318"/>
      <c r="E3318"/>
      <c r="F3318"/>
    </row>
    <row r="3319" spans="1:6" ht="14.25">
      <c r="A3319"/>
      <c r="B3319" s="241"/>
      <c r="C3319"/>
      <c r="D3319"/>
      <c r="E3319"/>
      <c r="F3319"/>
    </row>
    <row r="3320" spans="1:6" ht="14.25">
      <c r="A3320"/>
      <c r="B3320" s="241"/>
      <c r="C3320"/>
      <c r="D3320"/>
      <c r="E3320"/>
      <c r="F3320"/>
    </row>
    <row r="3321" spans="1:6" ht="14.25">
      <c r="A3321"/>
      <c r="B3321" s="241"/>
      <c r="C3321"/>
      <c r="D3321"/>
      <c r="E3321"/>
      <c r="F3321"/>
    </row>
    <row r="3322" spans="1:6" ht="14.25">
      <c r="A3322"/>
      <c r="B3322" s="241"/>
      <c r="C3322"/>
      <c r="D3322"/>
      <c r="E3322"/>
      <c r="F3322"/>
    </row>
    <row r="3323" spans="1:6" ht="14.25">
      <c r="A3323"/>
      <c r="B3323" s="241"/>
      <c r="C3323"/>
      <c r="D3323"/>
      <c r="E3323"/>
      <c r="F3323"/>
    </row>
    <row r="3324" spans="1:6" ht="14.25">
      <c r="A3324"/>
      <c r="B3324" s="241"/>
      <c r="C3324"/>
      <c r="D3324"/>
      <c r="E3324"/>
      <c r="F3324"/>
    </row>
    <row r="3325" spans="1:6" ht="14.25">
      <c r="A3325"/>
      <c r="B3325" s="241"/>
      <c r="C3325"/>
      <c r="D3325"/>
      <c r="E3325"/>
      <c r="F3325"/>
    </row>
    <row r="3326" spans="1:6" ht="14.25">
      <c r="A3326"/>
      <c r="B3326" s="241"/>
      <c r="C3326"/>
      <c r="D3326"/>
      <c r="E3326"/>
      <c r="F3326"/>
    </row>
    <row r="3327" spans="1:6" ht="14.25">
      <c r="A3327"/>
      <c r="B3327" s="241"/>
      <c r="C3327"/>
      <c r="D3327"/>
      <c r="E3327"/>
      <c r="F3327"/>
    </row>
    <row r="3328" spans="1:6" ht="14.25">
      <c r="A3328"/>
      <c r="B3328" s="241"/>
      <c r="C3328"/>
      <c r="D3328"/>
      <c r="E3328"/>
      <c r="F3328"/>
    </row>
    <row r="3329" spans="1:6" ht="14.25">
      <c r="A3329"/>
      <c r="B3329" s="241"/>
      <c r="C3329"/>
      <c r="D3329"/>
      <c r="E3329"/>
      <c r="F3329"/>
    </row>
    <row r="3330" spans="1:6" ht="14.25">
      <c r="A3330"/>
      <c r="B3330" s="241"/>
      <c r="C3330"/>
      <c r="D3330"/>
      <c r="E3330"/>
      <c r="F3330"/>
    </row>
    <row r="3331" spans="1:6" ht="14.25">
      <c r="A3331"/>
      <c r="B3331" s="241"/>
      <c r="C3331"/>
      <c r="D3331"/>
      <c r="E3331"/>
      <c r="F3331"/>
    </row>
    <row r="3332" spans="1:6" ht="14.25">
      <c r="A3332"/>
      <c r="B3332" s="241"/>
      <c r="C3332"/>
      <c r="D3332"/>
      <c r="E3332"/>
      <c r="F3332"/>
    </row>
    <row r="3333" spans="1:6" ht="14.25">
      <c r="A3333"/>
      <c r="B3333" s="241"/>
      <c r="C3333"/>
      <c r="D3333"/>
      <c r="E3333"/>
      <c r="F3333"/>
    </row>
    <row r="3334" spans="1:6" ht="14.25">
      <c r="A3334"/>
      <c r="B3334" s="241"/>
      <c r="C3334"/>
      <c r="D3334"/>
      <c r="E3334"/>
      <c r="F3334"/>
    </row>
    <row r="3335" spans="1:6" ht="14.25">
      <c r="A3335"/>
      <c r="B3335" s="241"/>
      <c r="C3335"/>
      <c r="D3335"/>
      <c r="E3335"/>
      <c r="F3335"/>
    </row>
    <row r="3336" spans="1:6" ht="14.25">
      <c r="A3336"/>
      <c r="B3336" s="241"/>
      <c r="C3336"/>
      <c r="D3336"/>
      <c r="E3336"/>
      <c r="F3336"/>
    </row>
    <row r="3337" spans="1:6" ht="14.25">
      <c r="A3337"/>
      <c r="B3337" s="241"/>
      <c r="C3337"/>
      <c r="D3337"/>
      <c r="E3337"/>
      <c r="F3337"/>
    </row>
    <row r="3338" spans="1:6" ht="14.25">
      <c r="A3338"/>
      <c r="B3338" s="241"/>
      <c r="C3338"/>
      <c r="D3338"/>
      <c r="E3338"/>
      <c r="F3338"/>
    </row>
    <row r="3339" spans="1:6" ht="14.25">
      <c r="A3339"/>
      <c r="B3339" s="241"/>
      <c r="C3339"/>
      <c r="D3339"/>
      <c r="E3339"/>
      <c r="F3339"/>
    </row>
    <row r="3340" spans="1:6" ht="14.25">
      <c r="A3340"/>
      <c r="B3340" s="241"/>
      <c r="C3340"/>
      <c r="D3340"/>
      <c r="E3340"/>
      <c r="F3340"/>
    </row>
    <row r="3341" spans="1:6" ht="14.25">
      <c r="A3341"/>
      <c r="B3341" s="241"/>
      <c r="C3341"/>
      <c r="D3341"/>
      <c r="E3341"/>
      <c r="F3341"/>
    </row>
    <row r="3342" spans="1:6" ht="14.25">
      <c r="A3342"/>
      <c r="B3342" s="241"/>
      <c r="C3342"/>
      <c r="D3342"/>
      <c r="E3342"/>
      <c r="F3342"/>
    </row>
    <row r="3343" spans="1:6" ht="14.25">
      <c r="A3343"/>
      <c r="B3343" s="241"/>
      <c r="C3343"/>
      <c r="D3343"/>
      <c r="E3343"/>
      <c r="F3343"/>
    </row>
    <row r="3344" spans="1:6" ht="14.25">
      <c r="A3344"/>
      <c r="B3344" s="241"/>
      <c r="C3344"/>
      <c r="D3344"/>
      <c r="E3344"/>
      <c r="F3344"/>
    </row>
    <row r="3345" spans="1:6" ht="14.25">
      <c r="A3345"/>
      <c r="B3345" s="241"/>
      <c r="C3345"/>
      <c r="D3345"/>
      <c r="E3345"/>
      <c r="F3345"/>
    </row>
    <row r="3346" spans="1:6" ht="14.25">
      <c r="A3346"/>
      <c r="B3346" s="241"/>
      <c r="C3346"/>
      <c r="D3346"/>
      <c r="E3346"/>
      <c r="F3346"/>
    </row>
    <row r="3347" spans="1:6" ht="14.25">
      <c r="A3347"/>
      <c r="B3347" s="241"/>
      <c r="C3347"/>
      <c r="D3347"/>
      <c r="E3347"/>
      <c r="F3347"/>
    </row>
    <row r="3348" spans="1:6" ht="14.25">
      <c r="A3348"/>
      <c r="B3348" s="241"/>
      <c r="C3348"/>
      <c r="D3348"/>
      <c r="E3348"/>
      <c r="F3348"/>
    </row>
    <row r="3349" spans="1:6" ht="14.25">
      <c r="A3349"/>
      <c r="B3349" s="241"/>
      <c r="C3349"/>
      <c r="D3349"/>
      <c r="E3349"/>
      <c r="F3349"/>
    </row>
    <row r="3350" spans="1:6" ht="14.25">
      <c r="A3350"/>
      <c r="B3350" s="241"/>
      <c r="C3350"/>
      <c r="D3350"/>
      <c r="E3350"/>
      <c r="F3350"/>
    </row>
    <row r="3351" spans="1:6" ht="14.25">
      <c r="A3351"/>
      <c r="B3351" s="241"/>
      <c r="C3351"/>
      <c r="D3351"/>
      <c r="E3351"/>
      <c r="F3351"/>
    </row>
    <row r="3352" spans="1:6" ht="14.25">
      <c r="A3352"/>
      <c r="B3352" s="241"/>
      <c r="C3352"/>
      <c r="D3352"/>
      <c r="E3352"/>
      <c r="F3352"/>
    </row>
    <row r="3353" spans="1:6" ht="14.25">
      <c r="A3353"/>
      <c r="B3353" s="241"/>
      <c r="C3353"/>
      <c r="D3353"/>
      <c r="E3353"/>
      <c r="F3353"/>
    </row>
    <row r="3354" spans="1:6" ht="14.25">
      <c r="A3354"/>
      <c r="B3354" s="241"/>
      <c r="C3354"/>
      <c r="D3354"/>
      <c r="E3354"/>
      <c r="F3354"/>
    </row>
    <row r="3355" spans="1:6" ht="14.25">
      <c r="A3355"/>
      <c r="B3355" s="241"/>
      <c r="C3355"/>
      <c r="D3355"/>
      <c r="E3355"/>
      <c r="F3355"/>
    </row>
    <row r="3356" spans="1:6" ht="14.25">
      <c r="A3356"/>
      <c r="B3356" s="241"/>
      <c r="C3356"/>
      <c r="D3356"/>
      <c r="E3356"/>
      <c r="F3356"/>
    </row>
    <row r="3357" spans="1:6" ht="14.25">
      <c r="A3357"/>
      <c r="B3357" s="241"/>
      <c r="C3357"/>
      <c r="D3357"/>
      <c r="E3357"/>
      <c r="F3357"/>
    </row>
    <row r="3358" spans="1:6" ht="14.25">
      <c r="A3358"/>
      <c r="B3358" s="241"/>
      <c r="C3358"/>
      <c r="D3358"/>
      <c r="E3358"/>
      <c r="F3358"/>
    </row>
    <row r="3359" spans="1:6" ht="14.25">
      <c r="A3359"/>
      <c r="B3359" s="241"/>
      <c r="C3359"/>
      <c r="D3359"/>
      <c r="E3359"/>
      <c r="F3359"/>
    </row>
    <row r="3360" spans="1:6" ht="14.25">
      <c r="A3360"/>
      <c r="B3360" s="241"/>
      <c r="C3360"/>
      <c r="D3360"/>
      <c r="E3360"/>
      <c r="F3360"/>
    </row>
    <row r="3361" spans="1:6" ht="14.25">
      <c r="A3361"/>
      <c r="B3361" s="241"/>
      <c r="C3361"/>
      <c r="D3361"/>
      <c r="E3361"/>
      <c r="F3361"/>
    </row>
    <row r="3362" spans="1:6" ht="14.25">
      <c r="A3362"/>
      <c r="B3362" s="241"/>
      <c r="C3362"/>
      <c r="D3362"/>
      <c r="E3362"/>
      <c r="F3362"/>
    </row>
    <row r="3363" spans="1:6" ht="14.25">
      <c r="A3363"/>
      <c r="B3363" s="241"/>
      <c r="C3363"/>
      <c r="D3363"/>
      <c r="E3363"/>
      <c r="F3363"/>
    </row>
    <row r="3364" spans="1:6" ht="14.25">
      <c r="A3364"/>
      <c r="B3364" s="241"/>
      <c r="C3364"/>
      <c r="D3364"/>
      <c r="E3364"/>
      <c r="F3364"/>
    </row>
    <row r="3365" spans="1:6" ht="14.25">
      <c r="A3365"/>
      <c r="B3365" s="241"/>
      <c r="C3365"/>
      <c r="D3365"/>
      <c r="E3365"/>
      <c r="F3365"/>
    </row>
    <row r="3366" spans="1:6" ht="14.25">
      <c r="A3366"/>
      <c r="B3366" s="241"/>
      <c r="C3366"/>
      <c r="D3366"/>
      <c r="E3366"/>
      <c r="F3366"/>
    </row>
    <row r="3367" spans="1:6" ht="14.25">
      <c r="A3367"/>
      <c r="B3367" s="241"/>
      <c r="C3367"/>
      <c r="D3367"/>
      <c r="E3367"/>
      <c r="F3367"/>
    </row>
    <row r="3368" spans="1:6" ht="14.25">
      <c r="A3368"/>
      <c r="B3368" s="241"/>
      <c r="C3368"/>
      <c r="D3368"/>
      <c r="E3368"/>
      <c r="F3368"/>
    </row>
    <row r="3369" spans="1:6" ht="14.25">
      <c r="A3369"/>
      <c r="B3369" s="241"/>
      <c r="C3369"/>
      <c r="D3369"/>
      <c r="E3369"/>
      <c r="F3369"/>
    </row>
    <row r="3370" spans="1:6" ht="14.25">
      <c r="A3370"/>
      <c r="B3370" s="241"/>
      <c r="C3370"/>
      <c r="D3370"/>
      <c r="E3370"/>
      <c r="F3370"/>
    </row>
    <row r="3371" spans="1:6" ht="14.25">
      <c r="A3371"/>
      <c r="B3371" s="241"/>
      <c r="C3371"/>
      <c r="D3371"/>
      <c r="E3371"/>
      <c r="F3371"/>
    </row>
    <row r="3372" spans="1:6" ht="14.25">
      <c r="A3372"/>
      <c r="B3372" s="241"/>
      <c r="C3372"/>
      <c r="D3372"/>
      <c r="E3372"/>
      <c r="F3372"/>
    </row>
    <row r="3373" spans="1:6" ht="14.25">
      <c r="A3373"/>
      <c r="B3373" s="241"/>
      <c r="C3373"/>
      <c r="D3373"/>
      <c r="E3373"/>
      <c r="F3373"/>
    </row>
    <row r="3374" spans="1:6" ht="14.25">
      <c r="A3374"/>
      <c r="B3374" s="241"/>
      <c r="C3374"/>
      <c r="D3374"/>
      <c r="E3374"/>
      <c r="F3374"/>
    </row>
    <row r="3375" spans="1:6" ht="14.25">
      <c r="A3375"/>
      <c r="B3375" s="241"/>
      <c r="C3375"/>
      <c r="D3375"/>
      <c r="E3375"/>
      <c r="F3375"/>
    </row>
    <row r="3376" spans="1:6" ht="14.25">
      <c r="A3376"/>
      <c r="B3376" s="241"/>
      <c r="C3376"/>
      <c r="D3376"/>
      <c r="E3376"/>
      <c r="F3376"/>
    </row>
    <row r="3377" spans="1:6" ht="14.25">
      <c r="A3377"/>
      <c r="B3377" s="241"/>
      <c r="C3377"/>
      <c r="D3377"/>
      <c r="E3377"/>
      <c r="F3377"/>
    </row>
    <row r="3378" spans="1:6" ht="14.25">
      <c r="A3378"/>
      <c r="B3378" s="241"/>
      <c r="C3378"/>
      <c r="D3378"/>
      <c r="E3378"/>
      <c r="F3378"/>
    </row>
    <row r="3379" spans="1:6" ht="14.25">
      <c r="A3379"/>
      <c r="B3379" s="241"/>
      <c r="C3379"/>
      <c r="D3379"/>
      <c r="E3379"/>
      <c r="F3379"/>
    </row>
    <row r="3380" spans="1:6" ht="14.25">
      <c r="A3380"/>
      <c r="B3380" s="241"/>
      <c r="C3380"/>
      <c r="D3380"/>
      <c r="E3380"/>
      <c r="F3380"/>
    </row>
    <row r="3381" spans="1:6" ht="14.25">
      <c r="A3381"/>
      <c r="B3381" s="241"/>
      <c r="C3381"/>
      <c r="D3381"/>
      <c r="E3381"/>
      <c r="F3381"/>
    </row>
    <row r="3382" spans="1:6" ht="14.25">
      <c r="A3382"/>
      <c r="B3382" s="241"/>
      <c r="C3382"/>
      <c r="D3382"/>
      <c r="E3382"/>
      <c r="F3382"/>
    </row>
    <row r="3383" spans="1:6" ht="14.25">
      <c r="A3383"/>
      <c r="B3383" s="241"/>
      <c r="C3383"/>
      <c r="D3383"/>
      <c r="E3383"/>
      <c r="F3383"/>
    </row>
    <row r="3384" spans="1:6" ht="14.25">
      <c r="A3384"/>
      <c r="B3384" s="241"/>
      <c r="C3384"/>
      <c r="D3384"/>
      <c r="E3384"/>
      <c r="F3384"/>
    </row>
    <row r="3385" spans="1:6" ht="14.25">
      <c r="A3385"/>
      <c r="B3385" s="241"/>
      <c r="C3385"/>
      <c r="D3385"/>
      <c r="E3385"/>
      <c r="F3385"/>
    </row>
    <row r="3386" spans="1:6" ht="14.25">
      <c r="A3386"/>
      <c r="B3386" s="241"/>
      <c r="C3386"/>
      <c r="D3386"/>
      <c r="E3386"/>
      <c r="F3386"/>
    </row>
    <row r="3387" spans="1:6" ht="14.25">
      <c r="A3387"/>
      <c r="B3387" s="241"/>
      <c r="C3387"/>
      <c r="D3387"/>
      <c r="E3387"/>
      <c r="F3387"/>
    </row>
    <row r="3388" spans="1:6" ht="14.25">
      <c r="A3388"/>
      <c r="B3388" s="241"/>
      <c r="C3388"/>
      <c r="D3388"/>
      <c r="E3388"/>
      <c r="F3388"/>
    </row>
    <row r="3389" spans="1:6" ht="14.25">
      <c r="A3389"/>
      <c r="B3389" s="241"/>
      <c r="C3389"/>
      <c r="D3389"/>
      <c r="E3389"/>
      <c r="F3389"/>
    </row>
    <row r="3390" spans="1:6" ht="14.25">
      <c r="A3390"/>
      <c r="B3390" s="241"/>
      <c r="C3390"/>
      <c r="D3390"/>
      <c r="E3390"/>
      <c r="F3390"/>
    </row>
    <row r="3391" spans="1:6" ht="14.25">
      <c r="A3391"/>
      <c r="B3391" s="241"/>
      <c r="C3391"/>
      <c r="D3391"/>
      <c r="E3391"/>
      <c r="F3391"/>
    </row>
    <row r="3392" spans="1:6" ht="14.25">
      <c r="A3392"/>
      <c r="B3392" s="241"/>
      <c r="C3392"/>
      <c r="D3392"/>
      <c r="E3392"/>
      <c r="F3392"/>
    </row>
    <row r="3393" spans="1:6" ht="14.25">
      <c r="A3393"/>
      <c r="B3393" s="241"/>
      <c r="C3393"/>
      <c r="D3393"/>
      <c r="E3393"/>
      <c r="F3393"/>
    </row>
    <row r="3394" spans="1:6" ht="14.25">
      <c r="A3394"/>
      <c r="B3394" s="241"/>
      <c r="C3394"/>
      <c r="D3394"/>
      <c r="E3394"/>
      <c r="F3394"/>
    </row>
    <row r="3395" spans="1:6" ht="14.25">
      <c r="A3395"/>
      <c r="B3395" s="241"/>
      <c r="C3395"/>
      <c r="D3395"/>
      <c r="E3395"/>
      <c r="F3395"/>
    </row>
    <row r="3396" spans="1:6" ht="14.25">
      <c r="A3396"/>
      <c r="B3396" s="241"/>
      <c r="C3396"/>
      <c r="D3396"/>
      <c r="E3396"/>
      <c r="F3396"/>
    </row>
    <row r="3397" spans="1:6" ht="14.25">
      <c r="A3397"/>
      <c r="B3397" s="241"/>
      <c r="C3397"/>
      <c r="D3397"/>
      <c r="E3397"/>
      <c r="F3397"/>
    </row>
    <row r="3398" spans="1:6" ht="14.25">
      <c r="A3398"/>
      <c r="B3398" s="241"/>
      <c r="C3398"/>
      <c r="D3398"/>
      <c r="E3398"/>
      <c r="F3398"/>
    </row>
    <row r="3399" spans="1:6" ht="14.25">
      <c r="A3399"/>
      <c r="B3399" s="241"/>
      <c r="C3399"/>
      <c r="D3399"/>
      <c r="E3399"/>
      <c r="F3399"/>
    </row>
    <row r="3400" spans="1:6" ht="14.25">
      <c r="A3400"/>
      <c r="B3400" s="241"/>
      <c r="C3400"/>
      <c r="D3400"/>
      <c r="E3400"/>
      <c r="F3400"/>
    </row>
    <row r="3401" spans="1:6" ht="14.25">
      <c r="A3401"/>
      <c r="B3401" s="241"/>
      <c r="C3401"/>
      <c r="D3401"/>
      <c r="E3401"/>
      <c r="F3401"/>
    </row>
    <row r="3402" spans="1:6" ht="14.25">
      <c r="A3402"/>
      <c r="B3402" s="241"/>
      <c r="C3402"/>
      <c r="D3402"/>
      <c r="E3402"/>
      <c r="F3402"/>
    </row>
    <row r="3403" spans="1:6" ht="14.25">
      <c r="A3403"/>
      <c r="B3403" s="241"/>
      <c r="C3403"/>
      <c r="D3403"/>
      <c r="E3403"/>
      <c r="F3403"/>
    </row>
    <row r="3404" spans="1:6" ht="14.25">
      <c r="A3404"/>
      <c r="B3404" s="241"/>
      <c r="C3404"/>
      <c r="D3404"/>
      <c r="E3404"/>
      <c r="F3404"/>
    </row>
    <row r="3405" spans="1:6" ht="14.25">
      <c r="A3405"/>
      <c r="B3405" s="241"/>
      <c r="C3405"/>
      <c r="D3405"/>
      <c r="E3405"/>
      <c r="F3405"/>
    </row>
    <row r="3406" spans="1:6" ht="14.25">
      <c r="A3406"/>
      <c r="B3406" s="241"/>
      <c r="C3406"/>
      <c r="D3406"/>
      <c r="E3406"/>
      <c r="F3406"/>
    </row>
    <row r="3407" spans="1:6" ht="14.25">
      <c r="A3407"/>
      <c r="B3407" s="241"/>
      <c r="C3407"/>
      <c r="D3407"/>
      <c r="E3407"/>
      <c r="F3407"/>
    </row>
    <row r="3408" spans="1:6" ht="14.25">
      <c r="A3408"/>
      <c r="B3408" s="241"/>
      <c r="C3408"/>
      <c r="D3408"/>
      <c r="E3408"/>
      <c r="F3408"/>
    </row>
    <row r="3409" spans="1:6" ht="14.25">
      <c r="A3409"/>
      <c r="B3409" s="241"/>
      <c r="C3409"/>
      <c r="D3409"/>
      <c r="E3409"/>
      <c r="F3409"/>
    </row>
    <row r="3410" spans="1:6" ht="14.25">
      <c r="A3410"/>
      <c r="B3410" s="241"/>
      <c r="C3410"/>
      <c r="D3410"/>
      <c r="E3410"/>
      <c r="F3410"/>
    </row>
    <row r="3411" spans="1:6" ht="14.25">
      <c r="A3411"/>
      <c r="B3411" s="241"/>
      <c r="C3411"/>
      <c r="D3411"/>
      <c r="E3411"/>
      <c r="F3411"/>
    </row>
    <row r="3412" spans="1:6" ht="14.25">
      <c r="A3412"/>
      <c r="B3412" s="241"/>
      <c r="C3412"/>
      <c r="D3412"/>
      <c r="E3412"/>
      <c r="F3412"/>
    </row>
    <row r="3413" spans="1:6" ht="14.25">
      <c r="A3413"/>
      <c r="B3413" s="241"/>
      <c r="C3413"/>
      <c r="D3413"/>
      <c r="E3413"/>
      <c r="F3413"/>
    </row>
    <row r="3414" spans="1:6" ht="14.25">
      <c r="A3414"/>
      <c r="B3414" s="241"/>
      <c r="C3414"/>
      <c r="D3414"/>
      <c r="E3414"/>
      <c r="F3414"/>
    </row>
    <row r="3415" spans="1:6" ht="14.25">
      <c r="A3415"/>
      <c r="B3415" s="241"/>
      <c r="C3415"/>
      <c r="D3415"/>
      <c r="E3415"/>
      <c r="F3415"/>
    </row>
    <row r="3416" spans="1:6" ht="14.25">
      <c r="A3416"/>
      <c r="B3416" s="241"/>
      <c r="C3416"/>
      <c r="D3416"/>
      <c r="E3416"/>
      <c r="F3416"/>
    </row>
    <row r="3417" spans="1:6" ht="14.25">
      <c r="A3417"/>
      <c r="B3417" s="241"/>
      <c r="C3417"/>
      <c r="D3417"/>
      <c r="E3417"/>
      <c r="F3417"/>
    </row>
    <row r="3418" spans="1:6" ht="14.25">
      <c r="A3418"/>
      <c r="B3418" s="241"/>
      <c r="C3418"/>
      <c r="D3418"/>
      <c r="E3418"/>
      <c r="F3418"/>
    </row>
    <row r="3419" spans="1:6" ht="14.25">
      <c r="A3419"/>
      <c r="B3419" s="241"/>
      <c r="C3419"/>
      <c r="D3419"/>
      <c r="E3419"/>
      <c r="F3419"/>
    </row>
    <row r="3420" spans="1:6" ht="14.25">
      <c r="A3420"/>
      <c r="B3420" s="241"/>
      <c r="C3420"/>
      <c r="D3420"/>
      <c r="E3420"/>
      <c r="F3420"/>
    </row>
    <row r="3421" spans="1:6" ht="14.25">
      <c r="A3421"/>
      <c r="B3421" s="241"/>
      <c r="C3421"/>
      <c r="D3421"/>
      <c r="E3421"/>
      <c r="F3421"/>
    </row>
    <row r="3422" spans="1:6" ht="14.25">
      <c r="A3422"/>
      <c r="B3422" s="241"/>
      <c r="C3422"/>
      <c r="D3422"/>
      <c r="E3422"/>
      <c r="F3422"/>
    </row>
    <row r="3423" spans="1:6" ht="14.25">
      <c r="A3423"/>
      <c r="B3423" s="241"/>
      <c r="C3423"/>
      <c r="D3423"/>
      <c r="E3423"/>
      <c r="F3423"/>
    </row>
    <row r="3424" spans="1:6" ht="14.25">
      <c r="A3424"/>
      <c r="B3424" s="241"/>
      <c r="C3424"/>
      <c r="D3424"/>
      <c r="E3424"/>
      <c r="F3424"/>
    </row>
    <row r="3425" spans="1:6" ht="14.25">
      <c r="A3425"/>
      <c r="B3425" s="241"/>
      <c r="C3425"/>
      <c r="D3425"/>
      <c r="E3425"/>
      <c r="F3425"/>
    </row>
    <row r="3426" spans="1:6" ht="14.25">
      <c r="A3426"/>
      <c r="B3426" s="241"/>
      <c r="C3426"/>
      <c r="D3426"/>
      <c r="E3426"/>
      <c r="F3426"/>
    </row>
    <row r="3427" spans="1:6" ht="14.25">
      <c r="A3427"/>
      <c r="B3427" s="241"/>
      <c r="C3427"/>
      <c r="D3427"/>
      <c r="E3427"/>
      <c r="F3427"/>
    </row>
    <row r="3428" spans="1:6" ht="14.25">
      <c r="A3428"/>
      <c r="B3428" s="241"/>
      <c r="C3428"/>
      <c r="D3428"/>
      <c r="E3428"/>
      <c r="F3428"/>
    </row>
    <row r="3429" spans="1:6" ht="14.25">
      <c r="A3429"/>
      <c r="B3429" s="241"/>
      <c r="C3429"/>
      <c r="D3429"/>
      <c r="E3429"/>
      <c r="F3429"/>
    </row>
    <row r="3430" spans="1:6" ht="14.25">
      <c r="A3430"/>
      <c r="B3430" s="241"/>
      <c r="C3430"/>
      <c r="D3430"/>
      <c r="E3430"/>
      <c r="F3430"/>
    </row>
    <row r="3431" spans="1:6" ht="14.25">
      <c r="A3431"/>
      <c r="B3431" s="241"/>
      <c r="C3431"/>
      <c r="D3431"/>
      <c r="E3431"/>
      <c r="F3431"/>
    </row>
    <row r="3432" spans="1:6" ht="14.25">
      <c r="A3432"/>
      <c r="B3432" s="241"/>
      <c r="C3432"/>
      <c r="D3432"/>
      <c r="E3432"/>
      <c r="F3432"/>
    </row>
    <row r="3433" spans="1:6" ht="14.25">
      <c r="A3433"/>
      <c r="B3433" s="241"/>
      <c r="C3433"/>
      <c r="D3433"/>
      <c r="E3433"/>
      <c r="F3433"/>
    </row>
    <row r="3434" spans="1:6" ht="14.25">
      <c r="A3434"/>
      <c r="B3434" s="241"/>
      <c r="C3434"/>
      <c r="D3434"/>
      <c r="E3434"/>
      <c r="F3434"/>
    </row>
    <row r="3435" spans="1:6" ht="14.25">
      <c r="A3435"/>
      <c r="B3435" s="241"/>
      <c r="C3435"/>
      <c r="D3435"/>
      <c r="E3435"/>
      <c r="F3435"/>
    </row>
    <row r="3436" spans="1:6" ht="14.25">
      <c r="A3436"/>
      <c r="B3436" s="241"/>
      <c r="C3436"/>
      <c r="D3436"/>
      <c r="E3436"/>
      <c r="F3436"/>
    </row>
    <row r="3437" spans="1:6" ht="14.25">
      <c r="A3437"/>
      <c r="B3437" s="241"/>
      <c r="C3437"/>
      <c r="D3437"/>
      <c r="E3437"/>
      <c r="F3437"/>
    </row>
    <row r="3438" spans="1:6" ht="14.25">
      <c r="A3438"/>
      <c r="B3438" s="241"/>
      <c r="C3438"/>
      <c r="D3438"/>
      <c r="E3438"/>
      <c r="F3438"/>
    </row>
    <row r="3439" spans="1:6" ht="14.25">
      <c r="A3439"/>
      <c r="B3439" s="241"/>
      <c r="C3439"/>
      <c r="D3439"/>
      <c r="E3439"/>
      <c r="F3439"/>
    </row>
    <row r="3440" spans="1:6" ht="14.25">
      <c r="A3440"/>
      <c r="B3440" s="241"/>
      <c r="C3440"/>
      <c r="D3440"/>
      <c r="E3440"/>
      <c r="F3440"/>
    </row>
    <row r="3441" spans="1:6" ht="14.25">
      <c r="A3441"/>
      <c r="B3441" s="241"/>
      <c r="C3441"/>
      <c r="D3441"/>
      <c r="E3441"/>
      <c r="F3441"/>
    </row>
    <row r="3442" spans="1:6" ht="14.25">
      <c r="A3442"/>
      <c r="B3442" s="241"/>
      <c r="C3442"/>
      <c r="D3442"/>
      <c r="E3442"/>
      <c r="F3442"/>
    </row>
    <row r="3443" spans="1:6" ht="14.25">
      <c r="A3443"/>
      <c r="B3443" s="241"/>
      <c r="C3443"/>
      <c r="D3443"/>
      <c r="E3443"/>
      <c r="F3443"/>
    </row>
    <row r="3444" spans="1:6" ht="14.25">
      <c r="A3444"/>
      <c r="B3444" s="241"/>
      <c r="C3444"/>
      <c r="D3444"/>
      <c r="E3444"/>
      <c r="F3444"/>
    </row>
    <row r="3445" spans="1:6" ht="14.25">
      <c r="A3445"/>
      <c r="B3445" s="241"/>
      <c r="C3445"/>
      <c r="D3445"/>
      <c r="E3445"/>
      <c r="F3445"/>
    </row>
    <row r="3446" spans="1:6" ht="14.25">
      <c r="A3446"/>
      <c r="B3446" s="241"/>
      <c r="C3446"/>
      <c r="D3446"/>
      <c r="E3446"/>
      <c r="F3446"/>
    </row>
    <row r="3447" spans="1:6" ht="14.25">
      <c r="A3447"/>
      <c r="B3447" s="241"/>
      <c r="C3447"/>
      <c r="D3447"/>
      <c r="E3447"/>
      <c r="F3447"/>
    </row>
    <row r="3448" spans="1:6" ht="14.25">
      <c r="A3448"/>
      <c r="B3448" s="241"/>
      <c r="C3448"/>
      <c r="D3448"/>
      <c r="E3448"/>
      <c r="F3448"/>
    </row>
    <row r="3449" spans="1:6" ht="14.25">
      <c r="A3449"/>
      <c r="B3449" s="241"/>
      <c r="C3449"/>
      <c r="D3449"/>
      <c r="E3449"/>
      <c r="F3449"/>
    </row>
    <row r="3450" spans="1:6" ht="14.25">
      <c r="A3450"/>
      <c r="B3450" s="241"/>
      <c r="C3450"/>
      <c r="D3450"/>
      <c r="E3450"/>
      <c r="F3450"/>
    </row>
    <row r="3451" spans="1:6" ht="14.25">
      <c r="A3451"/>
      <c r="B3451" s="241"/>
      <c r="C3451"/>
      <c r="D3451"/>
      <c r="E3451"/>
      <c r="F3451"/>
    </row>
    <row r="3452" spans="1:6" ht="14.25">
      <c r="A3452"/>
      <c r="B3452" s="241"/>
      <c r="C3452"/>
      <c r="D3452"/>
      <c r="E3452"/>
      <c r="F3452"/>
    </row>
    <row r="3453" spans="1:6" ht="14.25">
      <c r="A3453"/>
      <c r="B3453" s="241"/>
      <c r="C3453"/>
      <c r="D3453"/>
      <c r="E3453"/>
      <c r="F3453"/>
    </row>
    <row r="3454" spans="1:6" ht="14.25">
      <c r="A3454"/>
      <c r="B3454" s="241"/>
      <c r="C3454"/>
      <c r="D3454"/>
      <c r="E3454"/>
      <c r="F3454"/>
    </row>
    <row r="3455" spans="1:6" ht="14.25">
      <c r="A3455"/>
      <c r="B3455" s="241"/>
      <c r="C3455"/>
      <c r="D3455"/>
      <c r="E3455"/>
      <c r="F3455"/>
    </row>
    <row r="3456" spans="1:6" ht="14.25">
      <c r="A3456"/>
      <c r="B3456" s="241"/>
      <c r="C3456"/>
      <c r="D3456"/>
      <c r="E3456"/>
      <c r="F3456"/>
    </row>
    <row r="3457" spans="1:6" ht="14.25">
      <c r="A3457"/>
      <c r="B3457" s="241"/>
      <c r="C3457"/>
      <c r="D3457"/>
      <c r="E3457"/>
      <c r="F3457"/>
    </row>
    <row r="3458" spans="1:6" ht="14.25">
      <c r="A3458"/>
      <c r="B3458" s="241"/>
      <c r="C3458"/>
      <c r="D3458"/>
      <c r="E3458"/>
      <c r="F3458"/>
    </row>
    <row r="3459" spans="1:6" ht="14.25">
      <c r="A3459"/>
      <c r="B3459" s="241"/>
      <c r="C3459"/>
      <c r="D3459"/>
      <c r="E3459"/>
      <c r="F3459"/>
    </row>
    <row r="3460" spans="1:6" ht="14.25">
      <c r="A3460"/>
      <c r="B3460" s="241"/>
      <c r="C3460"/>
      <c r="D3460"/>
      <c r="E3460"/>
      <c r="F3460"/>
    </row>
    <row r="3461" spans="1:6" ht="14.25">
      <c r="A3461"/>
      <c r="B3461" s="241"/>
      <c r="C3461"/>
      <c r="D3461"/>
      <c r="E3461"/>
      <c r="F3461"/>
    </row>
    <row r="3462" spans="1:6" ht="14.25">
      <c r="A3462"/>
      <c r="B3462" s="241"/>
      <c r="C3462"/>
      <c r="D3462"/>
      <c r="E3462"/>
      <c r="F3462"/>
    </row>
    <row r="3463" spans="1:6" ht="14.25">
      <c r="A3463"/>
      <c r="B3463" s="241"/>
      <c r="C3463"/>
      <c r="D3463"/>
      <c r="E3463"/>
      <c r="F3463"/>
    </row>
    <row r="3464" spans="1:6" ht="14.25">
      <c r="A3464"/>
      <c r="B3464" s="241"/>
      <c r="C3464"/>
      <c r="D3464"/>
      <c r="E3464"/>
      <c r="F3464"/>
    </row>
    <row r="3465" spans="1:6" ht="14.25">
      <c r="A3465"/>
      <c r="B3465" s="241"/>
      <c r="C3465"/>
      <c r="D3465"/>
      <c r="E3465"/>
      <c r="F3465"/>
    </row>
    <row r="3466" spans="1:6" ht="14.25">
      <c r="A3466"/>
      <c r="B3466" s="241"/>
      <c r="C3466"/>
      <c r="D3466"/>
      <c r="E3466"/>
      <c r="F3466"/>
    </row>
    <row r="3467" spans="1:6" ht="14.25">
      <c r="A3467"/>
      <c r="B3467" s="241"/>
      <c r="C3467"/>
      <c r="D3467"/>
      <c r="E3467"/>
      <c r="F3467"/>
    </row>
    <row r="3468" spans="1:6" ht="14.25">
      <c r="A3468"/>
      <c r="B3468" s="241"/>
      <c r="C3468"/>
      <c r="D3468"/>
      <c r="E3468"/>
      <c r="F3468"/>
    </row>
    <row r="3469" spans="1:6" ht="14.25">
      <c r="A3469"/>
      <c r="B3469" s="241"/>
      <c r="C3469"/>
      <c r="D3469"/>
      <c r="E3469"/>
      <c r="F3469"/>
    </row>
    <row r="3470" spans="1:6" ht="14.25">
      <c r="A3470"/>
      <c r="B3470" s="241"/>
      <c r="C3470"/>
      <c r="D3470"/>
      <c r="E3470"/>
      <c r="F3470"/>
    </row>
    <row r="3471" spans="1:6" ht="14.25">
      <c r="A3471"/>
      <c r="B3471" s="241"/>
      <c r="C3471"/>
      <c r="D3471"/>
      <c r="E3471"/>
      <c r="F3471"/>
    </row>
    <row r="3472" spans="1:6" ht="14.25">
      <c r="A3472"/>
      <c r="B3472" s="241"/>
      <c r="C3472"/>
      <c r="D3472"/>
      <c r="E3472"/>
      <c r="F3472"/>
    </row>
    <row r="3473" spans="1:6" ht="14.25">
      <c r="A3473"/>
      <c r="B3473" s="241"/>
      <c r="C3473"/>
      <c r="D3473"/>
      <c r="E3473"/>
      <c r="F3473"/>
    </row>
    <row r="3474" spans="1:6" ht="14.25">
      <c r="A3474"/>
      <c r="B3474" s="241"/>
      <c r="C3474"/>
      <c r="D3474"/>
      <c r="E3474"/>
      <c r="F3474"/>
    </row>
    <row r="3475" spans="1:6" ht="14.25">
      <c r="A3475"/>
      <c r="B3475" s="241"/>
      <c r="C3475"/>
      <c r="D3475"/>
      <c r="E3475"/>
      <c r="F3475"/>
    </row>
    <row r="3476" spans="1:6" ht="14.25">
      <c r="A3476"/>
      <c r="B3476" s="241"/>
      <c r="C3476"/>
      <c r="D3476"/>
      <c r="E3476"/>
      <c r="F3476"/>
    </row>
    <row r="3477" spans="1:6" ht="14.25">
      <c r="A3477"/>
      <c r="B3477" s="241"/>
      <c r="C3477"/>
      <c r="D3477"/>
      <c r="E3477"/>
      <c r="F3477"/>
    </row>
    <row r="3478" spans="1:6" ht="14.25">
      <c r="A3478"/>
      <c r="B3478" s="241"/>
      <c r="C3478"/>
      <c r="D3478"/>
      <c r="E3478"/>
      <c r="F3478"/>
    </row>
    <row r="3479" spans="1:6" ht="14.25">
      <c r="A3479"/>
      <c r="B3479" s="241"/>
      <c r="C3479"/>
      <c r="D3479"/>
      <c r="E3479"/>
      <c r="F3479"/>
    </row>
    <row r="3480" spans="1:6" ht="14.25">
      <c r="A3480"/>
      <c r="B3480" s="241"/>
      <c r="C3480"/>
      <c r="D3480"/>
      <c r="E3480"/>
      <c r="F3480"/>
    </row>
    <row r="3481" spans="1:6" ht="14.25">
      <c r="A3481"/>
      <c r="B3481" s="241"/>
      <c r="C3481"/>
      <c r="D3481"/>
      <c r="E3481"/>
      <c r="F3481"/>
    </row>
    <row r="3482" spans="1:6" ht="14.25">
      <c r="A3482"/>
      <c r="B3482" s="241"/>
      <c r="C3482"/>
      <c r="D3482"/>
      <c r="E3482"/>
      <c r="F3482"/>
    </row>
    <row r="3483" spans="1:6" ht="14.25">
      <c r="A3483"/>
      <c r="B3483" s="241"/>
      <c r="C3483"/>
      <c r="D3483"/>
      <c r="E3483"/>
      <c r="F3483"/>
    </row>
    <row r="3484" spans="1:6" ht="14.25">
      <c r="A3484"/>
      <c r="B3484" s="241"/>
      <c r="C3484"/>
      <c r="D3484"/>
      <c r="E3484"/>
      <c r="F3484"/>
    </row>
    <row r="3485" spans="1:6" ht="14.25">
      <c r="A3485"/>
      <c r="B3485" s="241"/>
      <c r="C3485"/>
      <c r="D3485"/>
      <c r="E3485"/>
      <c r="F3485"/>
    </row>
    <row r="3486" spans="1:6" ht="14.25">
      <c r="A3486"/>
      <c r="B3486" s="241"/>
      <c r="C3486"/>
      <c r="D3486"/>
      <c r="E3486"/>
      <c r="F3486"/>
    </row>
    <row r="3487" spans="1:6" ht="14.25">
      <c r="A3487"/>
      <c r="B3487" s="241"/>
      <c r="C3487"/>
      <c r="D3487"/>
      <c r="E3487"/>
      <c r="F3487"/>
    </row>
    <row r="3488" spans="1:6" ht="14.25">
      <c r="A3488"/>
      <c r="B3488" s="241"/>
      <c r="C3488"/>
      <c r="D3488"/>
      <c r="E3488"/>
      <c r="F3488"/>
    </row>
    <row r="3489" spans="1:6" ht="14.25">
      <c r="A3489"/>
      <c r="B3489" s="241"/>
      <c r="C3489"/>
      <c r="D3489"/>
      <c r="E3489"/>
      <c r="F3489"/>
    </row>
    <row r="3490" spans="1:6" ht="14.25">
      <c r="A3490"/>
      <c r="B3490" s="241"/>
      <c r="C3490"/>
      <c r="D3490"/>
      <c r="E3490"/>
      <c r="F3490"/>
    </row>
    <row r="3491" spans="1:6" ht="14.25">
      <c r="A3491"/>
      <c r="B3491" s="241"/>
      <c r="C3491"/>
      <c r="D3491"/>
      <c r="E3491"/>
      <c r="F3491"/>
    </row>
    <row r="3492" spans="1:6" ht="14.25">
      <c r="A3492"/>
      <c r="B3492" s="241"/>
      <c r="C3492"/>
      <c r="D3492"/>
      <c r="E3492"/>
      <c r="F3492"/>
    </row>
    <row r="3493" spans="1:6" ht="14.25">
      <c r="A3493"/>
      <c r="B3493" s="241"/>
      <c r="C3493"/>
      <c r="D3493"/>
      <c r="E3493"/>
      <c r="F3493"/>
    </row>
    <row r="3494" spans="1:6" ht="14.25">
      <c r="A3494"/>
      <c r="B3494" s="241"/>
      <c r="C3494"/>
      <c r="D3494"/>
      <c r="E3494"/>
      <c r="F3494"/>
    </row>
    <row r="3495" spans="1:6" ht="14.25">
      <c r="A3495"/>
      <c r="B3495" s="241"/>
      <c r="C3495"/>
      <c r="D3495"/>
      <c r="E3495"/>
      <c r="F3495"/>
    </row>
    <row r="3496" spans="1:6" ht="14.25">
      <c r="A3496"/>
      <c r="B3496" s="241"/>
      <c r="C3496"/>
      <c r="D3496"/>
      <c r="E3496"/>
      <c r="F3496"/>
    </row>
    <row r="3497" spans="1:6" ht="14.25">
      <c r="A3497"/>
      <c r="B3497" s="241"/>
      <c r="C3497"/>
      <c r="D3497"/>
      <c r="E3497"/>
      <c r="F3497"/>
    </row>
    <row r="3498" spans="1:6" ht="14.25">
      <c r="A3498"/>
      <c r="B3498" s="241"/>
      <c r="C3498"/>
      <c r="D3498"/>
      <c r="E3498"/>
      <c r="F3498"/>
    </row>
    <row r="3499" spans="1:6" ht="14.25">
      <c r="A3499"/>
      <c r="B3499" s="241"/>
      <c r="C3499"/>
      <c r="D3499"/>
      <c r="E3499"/>
      <c r="F3499"/>
    </row>
    <row r="3500" spans="1:6" ht="14.25">
      <c r="A3500"/>
      <c r="B3500" s="241"/>
      <c r="C3500"/>
      <c r="D3500"/>
      <c r="E3500"/>
      <c r="F3500"/>
    </row>
    <row r="3501" spans="1:6" ht="14.25">
      <c r="A3501"/>
      <c r="B3501" s="241"/>
      <c r="C3501"/>
      <c r="D3501"/>
      <c r="E3501"/>
      <c r="F3501"/>
    </row>
    <row r="3502" spans="1:6" ht="14.25">
      <c r="A3502"/>
      <c r="B3502" s="241"/>
      <c r="C3502"/>
      <c r="D3502"/>
      <c r="E3502"/>
      <c r="F3502"/>
    </row>
    <row r="3503" spans="1:6" ht="14.25">
      <c r="A3503"/>
      <c r="B3503" s="241"/>
      <c r="C3503"/>
      <c r="D3503"/>
      <c r="E3503"/>
      <c r="F3503"/>
    </row>
    <row r="3504" spans="1:6" ht="14.25">
      <c r="A3504"/>
      <c r="B3504" s="241"/>
      <c r="C3504"/>
      <c r="D3504"/>
      <c r="E3504"/>
      <c r="F3504"/>
    </row>
    <row r="3505" spans="1:6" ht="14.25">
      <c r="A3505"/>
      <c r="B3505" s="241"/>
      <c r="C3505"/>
      <c r="D3505"/>
      <c r="E3505"/>
      <c r="F3505"/>
    </row>
    <row r="3506" spans="1:6" ht="14.25">
      <c r="A3506"/>
      <c r="B3506" s="241"/>
      <c r="C3506"/>
      <c r="D3506"/>
      <c r="E3506"/>
      <c r="F3506"/>
    </row>
    <row r="3507" spans="1:6" ht="14.25">
      <c r="A3507"/>
      <c r="B3507" s="241"/>
      <c r="C3507"/>
      <c r="D3507"/>
      <c r="E3507"/>
      <c r="F3507"/>
    </row>
    <row r="3508" spans="1:6" ht="14.25">
      <c r="A3508"/>
      <c r="B3508" s="241"/>
      <c r="C3508"/>
      <c r="D3508"/>
      <c r="E3508"/>
      <c r="F3508"/>
    </row>
    <row r="3509" spans="1:6" ht="14.25">
      <c r="A3509"/>
      <c r="B3509" s="241"/>
      <c r="C3509"/>
      <c r="D3509"/>
      <c r="E3509"/>
      <c r="F3509"/>
    </row>
    <row r="3510" spans="1:6" ht="14.25">
      <c r="A3510"/>
      <c r="B3510" s="241"/>
      <c r="C3510"/>
      <c r="D3510"/>
      <c r="E3510"/>
      <c r="F3510"/>
    </row>
    <row r="3511" spans="1:6" ht="14.25">
      <c r="A3511"/>
      <c r="B3511" s="241"/>
      <c r="C3511"/>
      <c r="D3511"/>
      <c r="E3511"/>
      <c r="F3511"/>
    </row>
    <row r="3512" spans="1:6" ht="14.25">
      <c r="A3512"/>
      <c r="B3512" s="241"/>
      <c r="C3512"/>
      <c r="D3512"/>
      <c r="E3512"/>
      <c r="F3512"/>
    </row>
    <row r="3513" spans="1:6" ht="14.25">
      <c r="A3513"/>
      <c r="B3513" s="241"/>
      <c r="C3513"/>
      <c r="D3513"/>
      <c r="E3513"/>
      <c r="F3513"/>
    </row>
    <row r="3514" spans="1:6" ht="14.25">
      <c r="A3514"/>
      <c r="B3514" s="241"/>
      <c r="C3514"/>
      <c r="D3514"/>
      <c r="E3514"/>
      <c r="F3514"/>
    </row>
    <row r="3515" spans="1:6" ht="14.25">
      <c r="A3515"/>
      <c r="B3515" s="241"/>
      <c r="C3515"/>
      <c r="D3515"/>
      <c r="E3515"/>
      <c r="F3515"/>
    </row>
    <row r="3516" spans="1:6" ht="14.25">
      <c r="A3516"/>
      <c r="B3516" s="241"/>
      <c r="C3516"/>
      <c r="D3516"/>
      <c r="E3516"/>
      <c r="F3516"/>
    </row>
    <row r="3517" spans="1:6" ht="14.25">
      <c r="A3517"/>
      <c r="B3517" s="241"/>
      <c r="C3517"/>
      <c r="D3517"/>
      <c r="E3517"/>
      <c r="F3517"/>
    </row>
    <row r="3518" spans="1:6" ht="14.25">
      <c r="A3518"/>
      <c r="B3518" s="241"/>
      <c r="C3518"/>
      <c r="D3518"/>
      <c r="E3518"/>
      <c r="F3518"/>
    </row>
    <row r="3519" spans="1:6" ht="14.25">
      <c r="A3519"/>
      <c r="B3519" s="241"/>
      <c r="C3519"/>
      <c r="D3519"/>
      <c r="E3519"/>
      <c r="F3519"/>
    </row>
    <row r="3520" spans="1:6" ht="14.25">
      <c r="A3520"/>
      <c r="B3520" s="241"/>
      <c r="C3520"/>
      <c r="D3520"/>
      <c r="E3520"/>
      <c r="F3520"/>
    </row>
    <row r="3521" spans="1:6" ht="14.25">
      <c r="A3521"/>
      <c r="B3521" s="241"/>
      <c r="C3521"/>
      <c r="D3521"/>
      <c r="E3521"/>
      <c r="F3521"/>
    </row>
    <row r="3522" spans="1:6" ht="14.25">
      <c r="A3522"/>
      <c r="B3522" s="241"/>
      <c r="C3522"/>
      <c r="D3522"/>
      <c r="E3522"/>
      <c r="F3522"/>
    </row>
    <row r="3523" spans="1:6" ht="14.25">
      <c r="A3523"/>
      <c r="B3523" s="241"/>
      <c r="C3523"/>
      <c r="D3523"/>
      <c r="E3523"/>
      <c r="F3523"/>
    </row>
    <row r="3524" spans="1:6" ht="14.25">
      <c r="A3524"/>
      <c r="B3524" s="241"/>
      <c r="C3524"/>
      <c r="D3524"/>
      <c r="E3524"/>
      <c r="F3524"/>
    </row>
    <row r="3525" spans="1:6" ht="14.25">
      <c r="A3525"/>
      <c r="B3525" s="241"/>
      <c r="C3525"/>
      <c r="D3525"/>
      <c r="E3525"/>
      <c r="F3525"/>
    </row>
    <row r="3526" spans="1:6" ht="14.25">
      <c r="A3526"/>
      <c r="B3526" s="241"/>
      <c r="C3526"/>
      <c r="D3526"/>
      <c r="E3526"/>
      <c r="F3526"/>
    </row>
    <row r="3527" spans="1:6" ht="14.25">
      <c r="A3527"/>
      <c r="B3527" s="241"/>
      <c r="C3527"/>
      <c r="D3527"/>
      <c r="E3527"/>
      <c r="F3527"/>
    </row>
    <row r="3528" spans="1:6" ht="14.25">
      <c r="A3528"/>
      <c r="B3528" s="241"/>
      <c r="C3528"/>
      <c r="D3528"/>
      <c r="E3528"/>
      <c r="F3528"/>
    </row>
    <row r="3529" spans="1:6" ht="14.25">
      <c r="A3529"/>
      <c r="B3529" s="241"/>
      <c r="C3529"/>
      <c r="D3529"/>
      <c r="E3529"/>
      <c r="F3529"/>
    </row>
    <row r="3530" spans="1:6" ht="14.25">
      <c r="A3530"/>
      <c r="B3530" s="241"/>
      <c r="C3530"/>
      <c r="D3530"/>
      <c r="E3530"/>
      <c r="F3530"/>
    </row>
    <row r="3531" spans="1:6" ht="14.25">
      <c r="A3531"/>
      <c r="B3531" s="241"/>
      <c r="C3531"/>
      <c r="D3531"/>
      <c r="E3531"/>
      <c r="F3531"/>
    </row>
    <row r="3532" spans="1:6" ht="14.25">
      <c r="A3532"/>
      <c r="B3532" s="241"/>
      <c r="C3532"/>
      <c r="D3532"/>
      <c r="E3532"/>
      <c r="F3532"/>
    </row>
    <row r="3533" spans="1:6" ht="14.25">
      <c r="A3533"/>
      <c r="B3533" s="241"/>
      <c r="C3533"/>
      <c r="D3533"/>
      <c r="E3533"/>
      <c r="F3533"/>
    </row>
    <row r="3534" spans="1:6" ht="14.25">
      <c r="A3534"/>
      <c r="B3534" s="241"/>
      <c r="C3534"/>
      <c r="D3534"/>
      <c r="E3534"/>
      <c r="F3534"/>
    </row>
    <row r="3535" spans="1:6" ht="14.25">
      <c r="A3535"/>
      <c r="B3535" s="241"/>
      <c r="C3535"/>
      <c r="D3535"/>
      <c r="E3535"/>
      <c r="F3535"/>
    </row>
    <row r="3536" spans="1:6" ht="14.25">
      <c r="A3536"/>
      <c r="B3536" s="241"/>
      <c r="C3536"/>
      <c r="D3536"/>
      <c r="E3536"/>
      <c r="F3536"/>
    </row>
    <row r="3537" spans="1:6" ht="14.25">
      <c r="A3537"/>
      <c r="B3537" s="241"/>
      <c r="C3537"/>
      <c r="D3537"/>
      <c r="E3537"/>
      <c r="F3537"/>
    </row>
    <row r="3538" spans="1:6" ht="14.25">
      <c r="A3538"/>
      <c r="B3538" s="241"/>
      <c r="C3538"/>
      <c r="D3538"/>
      <c r="E3538"/>
      <c r="F3538"/>
    </row>
    <row r="3539" spans="1:6" ht="14.25">
      <c r="A3539"/>
      <c r="B3539" s="241"/>
      <c r="C3539"/>
      <c r="D3539"/>
      <c r="E3539"/>
      <c r="F3539"/>
    </row>
    <row r="3540" spans="1:6" ht="14.25">
      <c r="A3540"/>
      <c r="B3540" s="241"/>
      <c r="C3540"/>
      <c r="D3540"/>
      <c r="E3540"/>
      <c r="F3540"/>
    </row>
    <row r="3541" spans="1:6" ht="14.25">
      <c r="A3541"/>
      <c r="B3541" s="241"/>
      <c r="C3541"/>
      <c r="D3541"/>
      <c r="E3541"/>
      <c r="F3541"/>
    </row>
    <row r="3542" spans="1:6" ht="14.25">
      <c r="A3542"/>
      <c r="B3542" s="241"/>
      <c r="C3542"/>
      <c r="D3542"/>
      <c r="E3542"/>
      <c r="F3542"/>
    </row>
    <row r="3543" spans="1:6" ht="14.25">
      <c r="A3543"/>
      <c r="B3543" s="241"/>
      <c r="C3543"/>
      <c r="D3543"/>
      <c r="E3543"/>
      <c r="F3543"/>
    </row>
    <row r="3544" spans="1:6" ht="14.25">
      <c r="A3544"/>
      <c r="B3544" s="241"/>
      <c r="C3544"/>
      <c r="D3544"/>
      <c r="E3544"/>
      <c r="F3544"/>
    </row>
    <row r="3545" spans="1:6" ht="14.25">
      <c r="A3545"/>
      <c r="B3545" s="241"/>
      <c r="C3545"/>
      <c r="D3545"/>
      <c r="E3545"/>
      <c r="F3545"/>
    </row>
    <row r="3546" spans="1:6" ht="14.25">
      <c r="A3546"/>
      <c r="B3546" s="241"/>
      <c r="C3546"/>
      <c r="D3546"/>
      <c r="E3546"/>
      <c r="F3546"/>
    </row>
    <row r="3547" spans="1:6" ht="14.25">
      <c r="A3547"/>
      <c r="B3547" s="241"/>
      <c r="C3547"/>
      <c r="D3547"/>
      <c r="E3547"/>
      <c r="F3547"/>
    </row>
    <row r="3548" spans="1:6" ht="14.25">
      <c r="A3548"/>
      <c r="B3548" s="241"/>
      <c r="C3548"/>
      <c r="D3548"/>
      <c r="E3548"/>
      <c r="F3548"/>
    </row>
    <row r="3549" spans="1:6" ht="14.25">
      <c r="A3549"/>
      <c r="B3549" s="241"/>
      <c r="C3549"/>
      <c r="D3549"/>
      <c r="E3549"/>
      <c r="F3549"/>
    </row>
    <row r="3550" spans="1:6" ht="14.25">
      <c r="A3550"/>
      <c r="B3550" s="241"/>
      <c r="C3550"/>
      <c r="D3550"/>
      <c r="E3550"/>
      <c r="F3550"/>
    </row>
    <row r="3551" spans="1:6" ht="14.25">
      <c r="A3551"/>
      <c r="B3551" s="241"/>
      <c r="C3551"/>
      <c r="D3551"/>
      <c r="E3551"/>
      <c r="F3551"/>
    </row>
    <row r="3552" spans="1:6" ht="14.25">
      <c r="A3552"/>
      <c r="B3552" s="241"/>
      <c r="C3552"/>
      <c r="D3552"/>
      <c r="E3552"/>
      <c r="F3552"/>
    </row>
    <row r="3553" spans="1:6" ht="14.25">
      <c r="A3553"/>
      <c r="B3553" s="241"/>
      <c r="C3553"/>
      <c r="D3553"/>
      <c r="E3553"/>
      <c r="F3553"/>
    </row>
    <row r="3554" spans="1:6" ht="14.25">
      <c r="A3554"/>
      <c r="B3554" s="241"/>
      <c r="C3554"/>
      <c r="D3554"/>
      <c r="E3554"/>
      <c r="F3554"/>
    </row>
    <row r="3555" spans="1:6" ht="14.25">
      <c r="A3555"/>
      <c r="B3555" s="241"/>
      <c r="C3555"/>
      <c r="D3555"/>
      <c r="E3555"/>
      <c r="F3555"/>
    </row>
    <row r="3556" spans="1:6" ht="14.25">
      <c r="A3556"/>
      <c r="B3556" s="241"/>
      <c r="C3556"/>
      <c r="D3556"/>
      <c r="E3556"/>
      <c r="F3556"/>
    </row>
    <row r="3557" spans="1:6" ht="14.25">
      <c r="A3557"/>
      <c r="B3557" s="241"/>
      <c r="C3557"/>
      <c r="D3557"/>
      <c r="E3557"/>
      <c r="F3557"/>
    </row>
    <row r="3558" spans="1:6" ht="14.25">
      <c r="A3558"/>
      <c r="B3558" s="241"/>
      <c r="C3558"/>
      <c r="D3558"/>
      <c r="E3558"/>
      <c r="F3558"/>
    </row>
    <row r="3559" spans="1:6" ht="14.25">
      <c r="A3559"/>
      <c r="B3559" s="241"/>
      <c r="C3559"/>
      <c r="D3559"/>
      <c r="E3559"/>
      <c r="F3559"/>
    </row>
    <row r="3560" spans="1:6" ht="14.25">
      <c r="A3560"/>
      <c r="B3560" s="241"/>
      <c r="C3560"/>
      <c r="D3560"/>
      <c r="E3560"/>
      <c r="F3560"/>
    </row>
    <row r="3561" spans="1:6" ht="14.25">
      <c r="A3561"/>
      <c r="B3561" s="241"/>
      <c r="C3561"/>
      <c r="D3561"/>
      <c r="E3561"/>
      <c r="F3561"/>
    </row>
    <row r="3562" spans="1:6" ht="14.25">
      <c r="A3562"/>
      <c r="B3562" s="241"/>
      <c r="C3562"/>
      <c r="D3562"/>
      <c r="E3562"/>
      <c r="F3562"/>
    </row>
    <row r="3563" spans="1:6" ht="14.25">
      <c r="A3563"/>
      <c r="B3563" s="241"/>
      <c r="C3563"/>
      <c r="D3563"/>
      <c r="E3563"/>
      <c r="F3563"/>
    </row>
    <row r="3564" spans="1:6" ht="14.25">
      <c r="A3564"/>
      <c r="B3564" s="241"/>
      <c r="C3564"/>
      <c r="D3564"/>
      <c r="E3564"/>
      <c r="F3564"/>
    </row>
    <row r="3565" spans="1:6" ht="14.25">
      <c r="A3565"/>
      <c r="B3565" s="241"/>
      <c r="C3565"/>
      <c r="D3565"/>
      <c r="E3565"/>
      <c r="F3565"/>
    </row>
    <row r="3566" spans="1:6" ht="14.25">
      <c r="A3566"/>
      <c r="B3566" s="241"/>
      <c r="C3566"/>
      <c r="D3566"/>
      <c r="E3566"/>
      <c r="F3566"/>
    </row>
    <row r="3567" spans="1:6" ht="14.25">
      <c r="A3567"/>
      <c r="B3567" s="241"/>
      <c r="C3567"/>
      <c r="D3567"/>
      <c r="E3567"/>
      <c r="F3567"/>
    </row>
    <row r="3568" spans="1:6" ht="14.25">
      <c r="A3568"/>
      <c r="B3568" s="241"/>
      <c r="C3568"/>
      <c r="D3568"/>
      <c r="E3568"/>
      <c r="F3568"/>
    </row>
    <row r="3569" spans="1:6" ht="14.25">
      <c r="A3569"/>
      <c r="B3569" s="241"/>
      <c r="C3569"/>
      <c r="D3569"/>
      <c r="E3569"/>
      <c r="F3569"/>
    </row>
    <row r="3570" spans="1:6" ht="14.25">
      <c r="A3570"/>
      <c r="B3570" s="241"/>
      <c r="C3570"/>
      <c r="D3570"/>
      <c r="E3570"/>
      <c r="F3570"/>
    </row>
    <row r="3571" spans="1:6" ht="14.25">
      <c r="A3571"/>
      <c r="B3571" s="241"/>
      <c r="C3571"/>
      <c r="D3571"/>
      <c r="E3571"/>
      <c r="F3571"/>
    </row>
    <row r="3572" spans="1:6" ht="14.25">
      <c r="A3572"/>
      <c r="B3572" s="241"/>
      <c r="C3572"/>
      <c r="D3572"/>
      <c r="E3572"/>
      <c r="F3572"/>
    </row>
    <row r="3573" spans="1:6" ht="14.25">
      <c r="A3573"/>
      <c r="B3573" s="241"/>
      <c r="C3573"/>
      <c r="D3573"/>
      <c r="E3573"/>
      <c r="F3573"/>
    </row>
    <row r="3574" spans="1:6" ht="14.25">
      <c r="A3574"/>
      <c r="B3574" s="241"/>
      <c r="C3574"/>
      <c r="D3574"/>
      <c r="E3574"/>
      <c r="F3574"/>
    </row>
    <row r="3575" spans="1:6" ht="14.25">
      <c r="A3575"/>
      <c r="B3575" s="241"/>
      <c r="C3575"/>
      <c r="D3575"/>
      <c r="E3575"/>
      <c r="F3575"/>
    </row>
    <row r="3576" spans="1:6" ht="14.25">
      <c r="A3576"/>
      <c r="B3576" s="241"/>
      <c r="C3576"/>
      <c r="D3576"/>
      <c r="E3576"/>
      <c r="F3576"/>
    </row>
    <row r="3577" spans="1:6" ht="14.25">
      <c r="A3577"/>
      <c r="B3577" s="241"/>
      <c r="C3577"/>
      <c r="D3577"/>
      <c r="E3577"/>
      <c r="F3577"/>
    </row>
    <row r="3578" spans="1:6" ht="14.25">
      <c r="A3578"/>
      <c r="B3578" s="241"/>
      <c r="C3578"/>
      <c r="D3578"/>
      <c r="E3578"/>
      <c r="F3578"/>
    </row>
    <row r="3579" spans="1:6" ht="14.25">
      <c r="A3579"/>
      <c r="B3579" s="241"/>
      <c r="C3579"/>
      <c r="D3579"/>
      <c r="E3579"/>
      <c r="F3579"/>
    </row>
    <row r="3580" spans="1:6" ht="14.25">
      <c r="A3580"/>
      <c r="B3580" s="241"/>
      <c r="C3580"/>
      <c r="D3580"/>
      <c r="E3580"/>
      <c r="F3580"/>
    </row>
    <row r="3581" spans="1:6" ht="14.25">
      <c r="A3581"/>
      <c r="B3581" s="241"/>
      <c r="C3581"/>
      <c r="D3581"/>
      <c r="E3581"/>
      <c r="F3581"/>
    </row>
    <row r="3582" spans="1:6" ht="14.25">
      <c r="A3582"/>
      <c r="B3582" s="241"/>
      <c r="C3582"/>
      <c r="D3582"/>
      <c r="E3582"/>
      <c r="F3582"/>
    </row>
    <row r="3583" spans="1:6" ht="14.25">
      <c r="A3583"/>
      <c r="B3583" s="241"/>
      <c r="C3583"/>
      <c r="D3583"/>
      <c r="E3583"/>
      <c r="F3583"/>
    </row>
    <row r="3584" spans="1:6" ht="14.25">
      <c r="A3584"/>
      <c r="B3584" s="241"/>
      <c r="C3584"/>
      <c r="D3584"/>
      <c r="E3584"/>
      <c r="F3584"/>
    </row>
    <row r="3585" spans="1:6" ht="14.25">
      <c r="A3585"/>
      <c r="B3585" s="241"/>
      <c r="C3585"/>
      <c r="D3585"/>
      <c r="E3585"/>
      <c r="F3585"/>
    </row>
    <row r="3586" spans="1:6" ht="14.25">
      <c r="A3586"/>
      <c r="B3586" s="241"/>
      <c r="C3586"/>
      <c r="D3586"/>
      <c r="E3586"/>
      <c r="F3586"/>
    </row>
    <row r="3587" spans="1:6" ht="14.25">
      <c r="A3587"/>
      <c r="B3587" s="241"/>
      <c r="C3587"/>
      <c r="D3587"/>
      <c r="E3587"/>
      <c r="F3587"/>
    </row>
    <row r="3588" spans="1:6" ht="14.25">
      <c r="A3588"/>
      <c r="B3588" s="241"/>
      <c r="C3588"/>
      <c r="D3588"/>
      <c r="E3588"/>
      <c r="F3588"/>
    </row>
    <row r="3589" spans="1:6" ht="14.25">
      <c r="A3589"/>
      <c r="B3589" s="241"/>
      <c r="C3589"/>
      <c r="D3589"/>
      <c r="E3589"/>
      <c r="F3589"/>
    </row>
    <row r="3590" spans="1:6" ht="14.25">
      <c r="A3590"/>
      <c r="B3590" s="241"/>
      <c r="C3590"/>
      <c r="D3590"/>
      <c r="E3590"/>
      <c r="F3590"/>
    </row>
    <row r="3591" spans="1:6" ht="14.25">
      <c r="A3591"/>
      <c r="B3591" s="241"/>
      <c r="C3591"/>
      <c r="D3591"/>
      <c r="E3591"/>
      <c r="F3591"/>
    </row>
    <row r="3592" spans="1:6" ht="14.25">
      <c r="A3592"/>
      <c r="B3592" s="241"/>
      <c r="C3592"/>
      <c r="D3592"/>
      <c r="E3592"/>
      <c r="F3592"/>
    </row>
    <row r="3593" spans="1:6" ht="14.25">
      <c r="A3593"/>
      <c r="B3593" s="241"/>
      <c r="C3593"/>
      <c r="D3593"/>
      <c r="E3593"/>
      <c r="F3593"/>
    </row>
    <row r="3594" spans="1:6" ht="14.25">
      <c r="A3594"/>
      <c r="B3594" s="241"/>
      <c r="C3594"/>
      <c r="D3594"/>
      <c r="E3594"/>
      <c r="F3594"/>
    </row>
    <row r="3595" spans="1:6" ht="14.25">
      <c r="A3595"/>
      <c r="B3595" s="241"/>
      <c r="C3595"/>
      <c r="D3595"/>
      <c r="E3595"/>
      <c r="F3595"/>
    </row>
    <row r="3596" spans="1:6" ht="14.25">
      <c r="A3596"/>
      <c r="B3596" s="241"/>
      <c r="C3596"/>
      <c r="D3596"/>
      <c r="E3596"/>
      <c r="F3596"/>
    </row>
    <row r="3597" spans="1:6" ht="14.25">
      <c r="A3597"/>
      <c r="B3597" s="241"/>
      <c r="C3597"/>
      <c r="D3597"/>
      <c r="E3597"/>
      <c r="F3597"/>
    </row>
    <row r="3598" spans="1:6" ht="14.25">
      <c r="A3598"/>
      <c r="B3598" s="241"/>
      <c r="C3598"/>
      <c r="D3598"/>
      <c r="E3598"/>
      <c r="F3598"/>
    </row>
    <row r="3599" spans="1:6" ht="14.25">
      <c r="A3599"/>
      <c r="B3599" s="241"/>
      <c r="C3599"/>
      <c r="D3599"/>
      <c r="E3599"/>
      <c r="F3599"/>
    </row>
    <row r="3600" spans="1:6" ht="14.25">
      <c r="A3600"/>
      <c r="B3600" s="241"/>
      <c r="C3600"/>
      <c r="D3600"/>
      <c r="E3600"/>
      <c r="F3600"/>
    </row>
    <row r="3601" spans="1:6" ht="14.25">
      <c r="A3601"/>
      <c r="B3601" s="241"/>
      <c r="C3601"/>
      <c r="D3601"/>
      <c r="E3601"/>
      <c r="F3601"/>
    </row>
    <row r="3602" spans="1:6" ht="14.25">
      <c r="A3602"/>
      <c r="B3602" s="241"/>
      <c r="C3602"/>
      <c r="D3602"/>
      <c r="E3602"/>
      <c r="F3602"/>
    </row>
    <row r="3603" spans="1:6" ht="14.25">
      <c r="A3603"/>
      <c r="B3603" s="241"/>
      <c r="C3603"/>
      <c r="D3603"/>
      <c r="E3603"/>
      <c r="F3603"/>
    </row>
    <row r="3604" spans="1:6" ht="14.25">
      <c r="A3604"/>
      <c r="B3604" s="241"/>
      <c r="C3604"/>
      <c r="D3604"/>
      <c r="E3604"/>
      <c r="F3604"/>
    </row>
    <row r="3605" spans="1:6" ht="14.25">
      <c r="A3605"/>
      <c r="B3605" s="241"/>
      <c r="C3605"/>
      <c r="D3605"/>
      <c r="E3605"/>
      <c r="F3605"/>
    </row>
    <row r="3606" spans="1:6" ht="14.25">
      <c r="A3606"/>
      <c r="B3606" s="241"/>
      <c r="C3606"/>
      <c r="D3606"/>
      <c r="E3606"/>
      <c r="F3606"/>
    </row>
    <row r="3607" spans="1:6" ht="14.25">
      <c r="A3607"/>
      <c r="B3607" s="241"/>
      <c r="C3607"/>
      <c r="D3607"/>
      <c r="E3607"/>
      <c r="F3607"/>
    </row>
    <row r="3608" spans="1:6" ht="14.25">
      <c r="A3608"/>
      <c r="B3608" s="241"/>
      <c r="C3608"/>
      <c r="D3608"/>
      <c r="E3608"/>
      <c r="F3608"/>
    </row>
    <row r="3609" spans="1:6" ht="14.25">
      <c r="A3609"/>
      <c r="B3609" s="241"/>
      <c r="C3609"/>
      <c r="D3609"/>
      <c r="E3609"/>
      <c r="F3609"/>
    </row>
    <row r="3610" spans="1:6" ht="14.25">
      <c r="A3610"/>
      <c r="B3610" s="241"/>
      <c r="C3610"/>
      <c r="D3610"/>
      <c r="E3610"/>
      <c r="F3610"/>
    </row>
    <row r="3611" spans="1:6" ht="14.25">
      <c r="A3611"/>
      <c r="B3611" s="241"/>
      <c r="C3611"/>
      <c r="D3611"/>
      <c r="E3611"/>
      <c r="F3611"/>
    </row>
    <row r="3612" spans="1:6" ht="14.25">
      <c r="A3612"/>
      <c r="B3612" s="241"/>
      <c r="C3612"/>
      <c r="D3612"/>
      <c r="E3612"/>
      <c r="F3612"/>
    </row>
    <row r="3613" spans="1:6" ht="14.25">
      <c r="A3613"/>
      <c r="B3613" s="241"/>
      <c r="C3613"/>
      <c r="D3613"/>
      <c r="E3613"/>
      <c r="F3613"/>
    </row>
    <row r="3614" spans="1:6" ht="14.25">
      <c r="A3614"/>
      <c r="B3614" s="241"/>
      <c r="C3614"/>
      <c r="D3614"/>
      <c r="E3614"/>
      <c r="F3614"/>
    </row>
    <row r="3615" spans="1:6" ht="14.25">
      <c r="A3615"/>
      <c r="B3615" s="241"/>
      <c r="C3615"/>
      <c r="D3615"/>
      <c r="E3615"/>
      <c r="F3615"/>
    </row>
    <row r="3616" spans="1:6" ht="14.25">
      <c r="A3616"/>
      <c r="B3616" s="241"/>
      <c r="C3616"/>
      <c r="D3616"/>
      <c r="E3616"/>
      <c r="F3616"/>
    </row>
    <row r="3617" spans="1:6" ht="14.25">
      <c r="A3617"/>
      <c r="B3617" s="241"/>
      <c r="C3617"/>
      <c r="D3617"/>
      <c r="E3617"/>
      <c r="F3617"/>
    </row>
    <row r="3618" spans="1:6" ht="14.25">
      <c r="A3618"/>
      <c r="B3618" s="241"/>
      <c r="C3618"/>
      <c r="D3618"/>
      <c r="E3618"/>
      <c r="F3618"/>
    </row>
    <row r="3619" spans="1:6" ht="14.25">
      <c r="A3619"/>
      <c r="B3619" s="241"/>
      <c r="C3619"/>
      <c r="D3619"/>
      <c r="E3619"/>
      <c r="F3619"/>
    </row>
    <row r="3620" spans="1:6" ht="14.25">
      <c r="A3620"/>
      <c r="B3620" s="241"/>
      <c r="C3620"/>
      <c r="D3620"/>
      <c r="E3620"/>
      <c r="F3620"/>
    </row>
    <row r="3621" spans="1:6" ht="14.25">
      <c r="A3621"/>
      <c r="B3621" s="241"/>
      <c r="C3621"/>
      <c r="D3621"/>
      <c r="E3621"/>
      <c r="F3621"/>
    </row>
    <row r="3622" spans="1:6" ht="14.25">
      <c r="A3622"/>
      <c r="B3622" s="241"/>
      <c r="C3622"/>
      <c r="D3622"/>
      <c r="E3622"/>
      <c r="F3622"/>
    </row>
    <row r="3623" spans="1:6" ht="14.25">
      <c r="A3623"/>
      <c r="B3623" s="241"/>
      <c r="C3623"/>
      <c r="D3623"/>
      <c r="E3623"/>
      <c r="F3623"/>
    </row>
    <row r="3624" spans="1:6" ht="14.25">
      <c r="A3624"/>
      <c r="B3624" s="241"/>
      <c r="C3624"/>
      <c r="D3624"/>
      <c r="E3624"/>
      <c r="F3624"/>
    </row>
    <row r="3625" spans="1:6" ht="14.25">
      <c r="A3625"/>
      <c r="B3625" s="241"/>
      <c r="C3625"/>
      <c r="D3625"/>
      <c r="E3625"/>
      <c r="F3625"/>
    </row>
    <row r="3626" spans="1:6" ht="14.25">
      <c r="A3626"/>
      <c r="B3626" s="241"/>
      <c r="C3626"/>
      <c r="D3626"/>
      <c r="E3626"/>
      <c r="F3626"/>
    </row>
    <row r="3627" spans="1:6" ht="14.25">
      <c r="A3627"/>
      <c r="B3627" s="241"/>
      <c r="C3627"/>
      <c r="D3627"/>
      <c r="E3627"/>
      <c r="F3627"/>
    </row>
    <row r="3628" spans="1:6" ht="14.25">
      <c r="A3628"/>
      <c r="B3628" s="241"/>
      <c r="C3628"/>
      <c r="D3628"/>
      <c r="E3628"/>
      <c r="F3628"/>
    </row>
    <row r="3629" spans="1:6" ht="14.25">
      <c r="A3629"/>
      <c r="B3629" s="241"/>
      <c r="C3629"/>
      <c r="D3629"/>
      <c r="E3629"/>
      <c r="F3629"/>
    </row>
    <row r="3630" spans="1:6" ht="14.25">
      <c r="A3630"/>
      <c r="B3630" s="241"/>
      <c r="C3630"/>
      <c r="D3630"/>
      <c r="E3630"/>
      <c r="F3630"/>
    </row>
    <row r="3631" spans="1:6" ht="14.25">
      <c r="A3631"/>
      <c r="B3631" s="241"/>
      <c r="C3631"/>
      <c r="D3631"/>
      <c r="E3631"/>
      <c r="F3631"/>
    </row>
    <row r="3632" spans="1:6" ht="14.25">
      <c r="A3632"/>
      <c r="B3632" s="241"/>
      <c r="C3632"/>
      <c r="D3632"/>
      <c r="E3632"/>
      <c r="F3632"/>
    </row>
    <row r="3633" spans="1:6" ht="14.25">
      <c r="A3633"/>
      <c r="B3633" s="241"/>
      <c r="C3633"/>
      <c r="D3633"/>
      <c r="E3633"/>
      <c r="F3633"/>
    </row>
    <row r="3634" spans="1:6" ht="14.25">
      <c r="A3634"/>
      <c r="B3634" s="241"/>
      <c r="C3634"/>
      <c r="D3634"/>
      <c r="E3634"/>
      <c r="F3634"/>
    </row>
    <row r="3635" spans="1:6" ht="14.25">
      <c r="A3635"/>
      <c r="B3635" s="241"/>
      <c r="C3635"/>
      <c r="D3635"/>
      <c r="E3635"/>
      <c r="F3635"/>
    </row>
    <row r="3636" spans="1:6" ht="14.25">
      <c r="A3636"/>
      <c r="B3636" s="241"/>
      <c r="C3636"/>
      <c r="D3636"/>
      <c r="E3636"/>
      <c r="F3636"/>
    </row>
    <row r="3637" spans="1:6" ht="14.25">
      <c r="A3637"/>
      <c r="B3637" s="241"/>
      <c r="C3637"/>
      <c r="D3637"/>
      <c r="E3637"/>
      <c r="F3637"/>
    </row>
    <row r="3638" spans="1:6" ht="14.25">
      <c r="A3638"/>
      <c r="B3638" s="241"/>
      <c r="C3638"/>
      <c r="D3638"/>
      <c r="E3638"/>
      <c r="F3638"/>
    </row>
    <row r="3639" spans="1:6" ht="14.25">
      <c r="A3639"/>
      <c r="B3639" s="241"/>
      <c r="C3639"/>
      <c r="D3639"/>
      <c r="E3639"/>
      <c r="F3639"/>
    </row>
    <row r="3640" spans="1:6" ht="14.25">
      <c r="A3640"/>
      <c r="B3640" s="241"/>
      <c r="C3640"/>
      <c r="D3640"/>
      <c r="E3640"/>
      <c r="F3640"/>
    </row>
    <row r="3641" spans="1:6" ht="14.25">
      <c r="A3641"/>
      <c r="B3641" s="241"/>
      <c r="C3641"/>
      <c r="D3641"/>
      <c r="E3641"/>
      <c r="F3641"/>
    </row>
    <row r="3642" spans="1:6" ht="14.25">
      <c r="A3642"/>
      <c r="B3642" s="241"/>
      <c r="C3642"/>
      <c r="D3642"/>
      <c r="E3642"/>
      <c r="F3642"/>
    </row>
    <row r="3643" spans="1:6" ht="14.25">
      <c r="A3643"/>
      <c r="B3643" s="241"/>
      <c r="C3643"/>
      <c r="D3643"/>
      <c r="E3643"/>
      <c r="F3643"/>
    </row>
    <row r="3644" spans="1:6" ht="14.25">
      <c r="A3644"/>
      <c r="B3644" s="241"/>
      <c r="C3644"/>
      <c r="D3644"/>
      <c r="E3644"/>
      <c r="F3644"/>
    </row>
    <row r="3645" spans="1:6" ht="14.25">
      <c r="A3645"/>
      <c r="B3645" s="241"/>
      <c r="C3645"/>
      <c r="D3645"/>
      <c r="E3645"/>
      <c r="F3645"/>
    </row>
    <row r="3646" spans="1:6" ht="14.25">
      <c r="A3646"/>
      <c r="B3646" s="241"/>
      <c r="C3646"/>
      <c r="D3646"/>
      <c r="E3646"/>
      <c r="F3646"/>
    </row>
    <row r="3647" spans="1:6" ht="14.25">
      <c r="A3647"/>
      <c r="B3647" s="241"/>
      <c r="C3647"/>
      <c r="D3647"/>
      <c r="E3647"/>
      <c r="F3647"/>
    </row>
    <row r="3648" spans="1:6" ht="14.25">
      <c r="A3648"/>
      <c r="B3648" s="241"/>
      <c r="C3648"/>
      <c r="D3648"/>
      <c r="E3648"/>
      <c r="F3648"/>
    </row>
    <row r="3649" spans="1:6" ht="14.25">
      <c r="A3649"/>
      <c r="B3649" s="241"/>
      <c r="C3649"/>
      <c r="D3649"/>
      <c r="E3649"/>
      <c r="F3649"/>
    </row>
    <row r="3650" spans="1:6" ht="14.25">
      <c r="A3650"/>
      <c r="B3650" s="241"/>
      <c r="C3650"/>
      <c r="D3650"/>
      <c r="E3650"/>
      <c r="F3650"/>
    </row>
    <row r="3651" spans="1:6" ht="14.25">
      <c r="A3651"/>
      <c r="B3651" s="241"/>
      <c r="C3651"/>
      <c r="D3651"/>
      <c r="E3651"/>
      <c r="F3651"/>
    </row>
    <row r="3652" spans="1:6" ht="14.25">
      <c r="A3652"/>
      <c r="B3652" s="241"/>
      <c r="C3652"/>
      <c r="D3652"/>
      <c r="E3652"/>
      <c r="F3652"/>
    </row>
    <row r="3653" spans="1:6" ht="14.25">
      <c r="A3653"/>
      <c r="B3653" s="241"/>
      <c r="C3653"/>
      <c r="D3653"/>
      <c r="E3653"/>
      <c r="F3653"/>
    </row>
    <row r="3654" spans="1:6" ht="14.25">
      <c r="A3654"/>
      <c r="B3654" s="241"/>
      <c r="C3654"/>
      <c r="D3654"/>
      <c r="E3654"/>
      <c r="F3654"/>
    </row>
    <row r="3655" spans="1:6" ht="14.25">
      <c r="A3655"/>
      <c r="B3655" s="241"/>
      <c r="C3655"/>
      <c r="D3655"/>
      <c r="E3655"/>
      <c r="F3655"/>
    </row>
    <row r="3656" spans="1:6" ht="14.25">
      <c r="A3656"/>
      <c r="B3656" s="241"/>
      <c r="C3656"/>
      <c r="D3656"/>
      <c r="E3656"/>
      <c r="F3656"/>
    </row>
    <row r="3657" spans="1:6" ht="14.25">
      <c r="A3657"/>
      <c r="B3657" s="241"/>
      <c r="C3657"/>
      <c r="D3657"/>
      <c r="E3657"/>
      <c r="F3657"/>
    </row>
    <row r="3658" spans="1:6" ht="14.25">
      <c r="A3658"/>
      <c r="B3658" s="241"/>
      <c r="C3658"/>
      <c r="D3658"/>
      <c r="E3658"/>
      <c r="F3658"/>
    </row>
    <row r="3659" spans="1:6" ht="14.25">
      <c r="A3659"/>
      <c r="B3659" s="241"/>
      <c r="C3659"/>
      <c r="D3659"/>
      <c r="E3659"/>
      <c r="F3659"/>
    </row>
    <row r="3660" spans="1:6" ht="14.25">
      <c r="A3660"/>
      <c r="B3660" s="241"/>
      <c r="C3660"/>
      <c r="D3660"/>
      <c r="E3660"/>
      <c r="F3660"/>
    </row>
    <row r="3661" spans="1:6" ht="14.25">
      <c r="A3661"/>
      <c r="B3661" s="241"/>
      <c r="C3661"/>
      <c r="D3661"/>
      <c r="E3661"/>
      <c r="F3661"/>
    </row>
    <row r="3662" spans="1:6" ht="14.25">
      <c r="A3662"/>
      <c r="B3662" s="241"/>
      <c r="C3662"/>
      <c r="D3662"/>
      <c r="E3662"/>
      <c r="F3662"/>
    </row>
    <row r="3663" spans="1:6" ht="14.25">
      <c r="A3663"/>
      <c r="B3663" s="241"/>
      <c r="C3663"/>
      <c r="D3663"/>
      <c r="E3663"/>
      <c r="F3663"/>
    </row>
    <row r="3664" spans="1:6" ht="14.25">
      <c r="A3664"/>
      <c r="B3664" s="241"/>
      <c r="C3664"/>
      <c r="D3664"/>
      <c r="E3664"/>
      <c r="F3664"/>
    </row>
    <row r="3665" spans="1:6" ht="14.25">
      <c r="A3665"/>
      <c r="B3665" s="241"/>
      <c r="C3665"/>
      <c r="D3665"/>
      <c r="E3665"/>
      <c r="F3665"/>
    </row>
    <row r="3666" spans="1:6" ht="14.25">
      <c r="A3666"/>
      <c r="B3666" s="241"/>
      <c r="C3666"/>
      <c r="D3666"/>
      <c r="E3666"/>
      <c r="F3666"/>
    </row>
    <row r="3667" spans="1:6" ht="14.25">
      <c r="A3667"/>
      <c r="B3667" s="241"/>
      <c r="C3667"/>
      <c r="D3667"/>
      <c r="E3667"/>
      <c r="F3667"/>
    </row>
    <row r="3668" spans="1:6" ht="14.25">
      <c r="A3668"/>
      <c r="B3668" s="241"/>
      <c r="C3668"/>
      <c r="D3668"/>
      <c r="E3668"/>
      <c r="F3668"/>
    </row>
    <row r="3669" spans="1:6" ht="14.25">
      <c r="A3669"/>
      <c r="B3669" s="241"/>
      <c r="C3669"/>
      <c r="D3669"/>
      <c r="E3669"/>
      <c r="F3669"/>
    </row>
    <row r="3670" spans="1:6" ht="14.25">
      <c r="A3670"/>
      <c r="B3670" s="241"/>
      <c r="C3670"/>
      <c r="D3670"/>
      <c r="E3670"/>
      <c r="F3670"/>
    </row>
    <row r="3671" spans="1:6" ht="14.25">
      <c r="A3671"/>
      <c r="B3671" s="241"/>
      <c r="C3671"/>
      <c r="D3671"/>
      <c r="E3671"/>
      <c r="F3671"/>
    </row>
    <row r="3672" spans="1:6" ht="14.25">
      <c r="A3672"/>
      <c r="B3672" s="241"/>
      <c r="C3672"/>
      <c r="D3672"/>
      <c r="E3672"/>
      <c r="F3672"/>
    </row>
    <row r="3673" spans="1:6" ht="14.25">
      <c r="A3673"/>
      <c r="B3673" s="241"/>
      <c r="C3673"/>
      <c r="D3673"/>
      <c r="E3673"/>
      <c r="F3673"/>
    </row>
    <row r="3674" spans="1:6" ht="14.25">
      <c r="A3674"/>
      <c r="B3674" s="241"/>
      <c r="C3674"/>
      <c r="D3674"/>
      <c r="E3674"/>
      <c r="F3674"/>
    </row>
    <row r="3675" spans="1:6" ht="14.25">
      <c r="A3675"/>
      <c r="B3675" s="241"/>
      <c r="C3675"/>
      <c r="D3675"/>
      <c r="E3675"/>
      <c r="F3675"/>
    </row>
    <row r="3676" spans="1:6" ht="14.25">
      <c r="A3676"/>
      <c r="B3676" s="241"/>
      <c r="C3676"/>
      <c r="D3676"/>
      <c r="E3676"/>
      <c r="F3676"/>
    </row>
    <row r="3677" spans="1:6" ht="14.25">
      <c r="A3677"/>
      <c r="B3677" s="241"/>
      <c r="C3677"/>
      <c r="D3677"/>
      <c r="E3677"/>
      <c r="F3677"/>
    </row>
    <row r="3678" spans="1:6" ht="14.25">
      <c r="A3678"/>
      <c r="B3678" s="241"/>
      <c r="C3678"/>
      <c r="D3678"/>
      <c r="E3678"/>
      <c r="F3678"/>
    </row>
    <row r="3679" spans="1:6" ht="14.25">
      <c r="A3679"/>
      <c r="B3679" s="241"/>
      <c r="C3679"/>
      <c r="D3679"/>
      <c r="E3679"/>
      <c r="F3679"/>
    </row>
    <row r="3680" spans="1:6" ht="14.25">
      <c r="A3680"/>
      <c r="B3680" s="241"/>
      <c r="C3680"/>
      <c r="D3680"/>
      <c r="E3680"/>
      <c r="F3680"/>
    </row>
    <row r="3681" spans="1:6" ht="14.25">
      <c r="A3681"/>
      <c r="B3681" s="241"/>
      <c r="C3681"/>
      <c r="D3681"/>
      <c r="E3681"/>
      <c r="F3681"/>
    </row>
    <row r="3682" spans="1:6" ht="14.25">
      <c r="A3682"/>
      <c r="B3682" s="241"/>
      <c r="C3682"/>
      <c r="D3682"/>
      <c r="E3682"/>
      <c r="F3682"/>
    </row>
    <row r="3683" spans="1:6" ht="14.25">
      <c r="A3683"/>
      <c r="B3683" s="241"/>
      <c r="C3683"/>
      <c r="D3683"/>
      <c r="E3683"/>
      <c r="F3683"/>
    </row>
    <row r="3684" spans="1:6" ht="14.25">
      <c r="A3684"/>
      <c r="B3684" s="241"/>
      <c r="C3684"/>
      <c r="D3684"/>
      <c r="E3684"/>
      <c r="F3684"/>
    </row>
    <row r="3685" spans="1:6" ht="14.25">
      <c r="A3685"/>
      <c r="B3685" s="241"/>
      <c r="C3685"/>
      <c r="D3685"/>
      <c r="E3685"/>
      <c r="F3685"/>
    </row>
    <row r="3686" spans="1:6" ht="14.25">
      <c r="A3686"/>
      <c r="B3686" s="241"/>
      <c r="C3686"/>
      <c r="D3686"/>
      <c r="E3686"/>
      <c r="F3686"/>
    </row>
    <row r="3687" spans="1:6" ht="14.25">
      <c r="A3687"/>
      <c r="B3687" s="241"/>
      <c r="C3687"/>
      <c r="D3687"/>
      <c r="E3687"/>
      <c r="F3687"/>
    </row>
    <row r="3688" spans="1:6" ht="14.25">
      <c r="A3688"/>
      <c r="B3688" s="241"/>
      <c r="C3688"/>
      <c r="D3688"/>
      <c r="E3688"/>
      <c r="F3688"/>
    </row>
    <row r="3689" spans="1:6" ht="14.25">
      <c r="A3689"/>
      <c r="B3689" s="241"/>
      <c r="C3689"/>
      <c r="D3689"/>
      <c r="E3689"/>
      <c r="F3689"/>
    </row>
    <row r="3690" spans="1:6" ht="14.25">
      <c r="A3690"/>
      <c r="B3690" s="241"/>
      <c r="C3690"/>
      <c r="D3690"/>
      <c r="E3690"/>
      <c r="F3690"/>
    </row>
    <row r="3691" spans="1:6" ht="14.25">
      <c r="A3691"/>
      <c r="B3691" s="241"/>
      <c r="C3691"/>
      <c r="D3691"/>
      <c r="E3691"/>
      <c r="F3691"/>
    </row>
    <row r="3692" spans="1:6" ht="14.25">
      <c r="A3692"/>
      <c r="B3692" s="241"/>
      <c r="C3692"/>
      <c r="D3692"/>
      <c r="E3692"/>
      <c r="F3692"/>
    </row>
    <row r="3693" spans="1:6" ht="14.25">
      <c r="A3693"/>
      <c r="B3693" s="241"/>
      <c r="C3693"/>
      <c r="D3693"/>
      <c r="E3693"/>
      <c r="F3693"/>
    </row>
    <row r="3694" spans="1:6" ht="14.25">
      <c r="A3694"/>
      <c r="B3694" s="241"/>
      <c r="C3694"/>
      <c r="D3694"/>
      <c r="E3694"/>
      <c r="F3694"/>
    </row>
    <row r="3695" spans="1:6" ht="14.25">
      <c r="A3695"/>
      <c r="B3695" s="241"/>
      <c r="C3695"/>
      <c r="D3695"/>
      <c r="E3695"/>
      <c r="F3695"/>
    </row>
    <row r="3696" spans="1:6" ht="14.25">
      <c r="A3696"/>
      <c r="B3696" s="241"/>
      <c r="C3696"/>
      <c r="D3696"/>
      <c r="E3696"/>
      <c r="F3696"/>
    </row>
    <row r="3697" spans="1:6" ht="14.25">
      <c r="A3697"/>
      <c r="B3697" s="241"/>
      <c r="C3697"/>
      <c r="D3697"/>
      <c r="E3697"/>
      <c r="F3697"/>
    </row>
    <row r="3698" spans="1:6" ht="14.25">
      <c r="A3698"/>
      <c r="B3698" s="241"/>
      <c r="C3698"/>
      <c r="D3698"/>
      <c r="E3698"/>
      <c r="F3698"/>
    </row>
    <row r="3699" spans="1:6" ht="14.25">
      <c r="A3699"/>
      <c r="B3699" s="241"/>
      <c r="C3699"/>
      <c r="D3699"/>
      <c r="E3699"/>
      <c r="F3699"/>
    </row>
    <row r="3700" spans="1:6" ht="14.25">
      <c r="A3700"/>
      <c r="B3700" s="241"/>
      <c r="C3700"/>
      <c r="D3700"/>
      <c r="E3700"/>
      <c r="F3700"/>
    </row>
    <row r="3701" spans="1:6" ht="14.25">
      <c r="A3701"/>
      <c r="B3701" s="241"/>
      <c r="C3701"/>
      <c r="D3701"/>
      <c r="E3701"/>
      <c r="F3701"/>
    </row>
    <row r="3702" spans="1:6" ht="14.25">
      <c r="A3702"/>
      <c r="B3702" s="241"/>
      <c r="C3702"/>
      <c r="D3702"/>
      <c r="E3702"/>
      <c r="F3702"/>
    </row>
    <row r="3703" spans="1:6" ht="14.25">
      <c r="A3703"/>
      <c r="B3703" s="241"/>
      <c r="C3703"/>
      <c r="D3703"/>
      <c r="E3703"/>
      <c r="F3703"/>
    </row>
    <row r="3704" spans="1:6" ht="14.25">
      <c r="A3704"/>
      <c r="B3704" s="241"/>
      <c r="C3704"/>
      <c r="D3704"/>
      <c r="E3704"/>
      <c r="F3704"/>
    </row>
    <row r="3705" spans="1:6" ht="14.25">
      <c r="A3705"/>
      <c r="B3705" s="241"/>
      <c r="C3705"/>
      <c r="D3705"/>
      <c r="E3705"/>
      <c r="F3705"/>
    </row>
    <row r="3706" spans="1:6" ht="14.25">
      <c r="A3706"/>
      <c r="B3706" s="241"/>
      <c r="C3706"/>
      <c r="D3706"/>
      <c r="E3706"/>
      <c r="F3706"/>
    </row>
    <row r="3707" spans="1:6" ht="14.25">
      <c r="A3707"/>
      <c r="B3707" s="241"/>
      <c r="C3707"/>
      <c r="D3707"/>
      <c r="E3707"/>
      <c r="F3707"/>
    </row>
    <row r="3708" spans="1:6" ht="14.25">
      <c r="A3708"/>
      <c r="B3708" s="241"/>
      <c r="C3708"/>
      <c r="D3708"/>
      <c r="E3708"/>
      <c r="F3708"/>
    </row>
    <row r="3709" spans="1:6" ht="14.25">
      <c r="A3709"/>
      <c r="B3709" s="241"/>
      <c r="C3709"/>
      <c r="D3709"/>
      <c r="E3709"/>
      <c r="F3709"/>
    </row>
    <row r="3710" spans="1:6" ht="14.25">
      <c r="A3710"/>
      <c r="B3710" s="241"/>
      <c r="C3710"/>
      <c r="D3710"/>
      <c r="E3710"/>
      <c r="F3710"/>
    </row>
    <row r="3711" spans="1:6" ht="14.25">
      <c r="A3711"/>
      <c r="B3711" s="241"/>
      <c r="C3711"/>
      <c r="D3711"/>
      <c r="E3711"/>
      <c r="F3711"/>
    </row>
    <row r="3712" spans="1:6" ht="14.25">
      <c r="A3712"/>
      <c r="B3712" s="241"/>
      <c r="C3712"/>
      <c r="D3712"/>
      <c r="E3712"/>
      <c r="F3712"/>
    </row>
    <row r="3713" spans="1:6" ht="14.25">
      <c r="A3713"/>
      <c r="B3713" s="241"/>
      <c r="C3713"/>
      <c r="D3713"/>
      <c r="E3713"/>
      <c r="F3713"/>
    </row>
    <row r="3714" spans="1:6" ht="14.25">
      <c r="A3714"/>
      <c r="B3714" s="241"/>
      <c r="C3714"/>
      <c r="D3714"/>
      <c r="E3714"/>
      <c r="F3714"/>
    </row>
    <row r="3715" spans="1:6" ht="14.25">
      <c r="A3715"/>
      <c r="B3715" s="241"/>
      <c r="C3715"/>
      <c r="D3715"/>
      <c r="E3715"/>
      <c r="F3715"/>
    </row>
    <row r="3716" spans="1:6" ht="14.25">
      <c r="A3716"/>
      <c r="B3716" s="241"/>
      <c r="C3716"/>
      <c r="D3716"/>
      <c r="E3716"/>
      <c r="F3716"/>
    </row>
    <row r="3717" spans="1:6" ht="14.25">
      <c r="A3717"/>
      <c r="B3717" s="241"/>
      <c r="C3717"/>
      <c r="D3717"/>
      <c r="E3717"/>
      <c r="F3717"/>
    </row>
    <row r="3718" spans="1:6" ht="14.25">
      <c r="A3718"/>
      <c r="B3718" s="241"/>
      <c r="C3718"/>
      <c r="D3718"/>
      <c r="E3718"/>
      <c r="F3718"/>
    </row>
    <row r="3719" spans="1:6" ht="14.25">
      <c r="A3719"/>
      <c r="B3719" s="241"/>
      <c r="C3719"/>
      <c r="D3719"/>
      <c r="E3719"/>
      <c r="F3719"/>
    </row>
    <row r="3720" spans="1:6" ht="14.25">
      <c r="A3720"/>
      <c r="B3720" s="241"/>
      <c r="C3720"/>
      <c r="D3720"/>
      <c r="E3720"/>
      <c r="F3720"/>
    </row>
    <row r="3721" spans="1:6" ht="14.25">
      <c r="A3721"/>
      <c r="B3721" s="241"/>
      <c r="C3721"/>
      <c r="D3721"/>
      <c r="E3721"/>
      <c r="F3721"/>
    </row>
    <row r="3722" spans="1:6" ht="14.25">
      <c r="A3722"/>
      <c r="B3722" s="241"/>
      <c r="C3722"/>
      <c r="D3722"/>
      <c r="E3722"/>
      <c r="F3722"/>
    </row>
    <row r="3723" spans="1:6" ht="14.25">
      <c r="A3723"/>
      <c r="B3723" s="241"/>
      <c r="C3723"/>
      <c r="D3723"/>
      <c r="E3723"/>
      <c r="F3723"/>
    </row>
    <row r="3724" spans="1:6" ht="14.25">
      <c r="A3724"/>
      <c r="B3724" s="241"/>
      <c r="C3724"/>
      <c r="D3724"/>
      <c r="E3724"/>
      <c r="F3724"/>
    </row>
    <row r="3725" spans="1:6" ht="14.25">
      <c r="A3725"/>
      <c r="B3725" s="241"/>
      <c r="C3725"/>
      <c r="D3725"/>
      <c r="E3725"/>
      <c r="F3725"/>
    </row>
    <row r="3726" spans="1:6" ht="14.25">
      <c r="A3726"/>
      <c r="B3726" s="241"/>
      <c r="C3726"/>
      <c r="D3726"/>
      <c r="E3726"/>
      <c r="F3726"/>
    </row>
    <row r="3727" spans="1:6" ht="14.25">
      <c r="A3727"/>
      <c r="B3727" s="241"/>
      <c r="C3727"/>
      <c r="D3727"/>
      <c r="E3727"/>
      <c r="F3727"/>
    </row>
    <row r="3728" spans="1:6" ht="14.25">
      <c r="A3728"/>
      <c r="B3728" s="241"/>
      <c r="C3728"/>
      <c r="D3728"/>
      <c r="E3728"/>
      <c r="F3728"/>
    </row>
    <row r="3729" spans="1:6" ht="14.25">
      <c r="A3729"/>
      <c r="B3729" s="241"/>
      <c r="C3729"/>
      <c r="D3729"/>
      <c r="E3729"/>
      <c r="F3729"/>
    </row>
    <row r="3730" spans="1:6" ht="14.25">
      <c r="A3730"/>
      <c r="B3730" s="241"/>
      <c r="C3730"/>
      <c r="D3730"/>
      <c r="E3730"/>
      <c r="F3730"/>
    </row>
    <row r="3731" spans="1:6" ht="14.25">
      <c r="A3731"/>
      <c r="B3731" s="241"/>
      <c r="C3731"/>
      <c r="D3731"/>
      <c r="E3731"/>
      <c r="F3731"/>
    </row>
    <row r="3732" spans="1:6" ht="14.25">
      <c r="A3732"/>
      <c r="B3732" s="241"/>
      <c r="C3732"/>
      <c r="D3732"/>
      <c r="E3732"/>
      <c r="F3732"/>
    </row>
    <row r="3733" spans="1:6" ht="14.25">
      <c r="A3733"/>
      <c r="B3733" s="241"/>
      <c r="C3733"/>
      <c r="D3733"/>
      <c r="E3733"/>
      <c r="F3733"/>
    </row>
    <row r="3734" spans="1:6" ht="14.25">
      <c r="A3734"/>
      <c r="B3734" s="241"/>
      <c r="C3734"/>
      <c r="D3734"/>
      <c r="E3734"/>
      <c r="F3734"/>
    </row>
    <row r="3735" spans="1:6" ht="14.25">
      <c r="A3735"/>
      <c r="B3735" s="241"/>
      <c r="C3735"/>
      <c r="D3735"/>
      <c r="E3735"/>
      <c r="F3735"/>
    </row>
    <row r="3736" spans="1:6" ht="14.25">
      <c r="A3736"/>
      <c r="B3736" s="241"/>
      <c r="C3736"/>
      <c r="D3736"/>
      <c r="E3736"/>
      <c r="F3736"/>
    </row>
    <row r="3737" spans="1:6" ht="14.25">
      <c r="A3737"/>
      <c r="B3737" s="241"/>
      <c r="C3737"/>
      <c r="D3737"/>
      <c r="E3737"/>
      <c r="F3737"/>
    </row>
    <row r="3738" spans="1:6" ht="14.25">
      <c r="A3738"/>
      <c r="B3738" s="241"/>
      <c r="C3738"/>
      <c r="D3738"/>
      <c r="E3738"/>
      <c r="F3738"/>
    </row>
    <row r="3739" spans="1:6" ht="14.25">
      <c r="A3739"/>
      <c r="B3739" s="241"/>
      <c r="C3739"/>
      <c r="D3739"/>
      <c r="E3739"/>
      <c r="F3739"/>
    </row>
    <row r="3740" spans="1:6" ht="14.25">
      <c r="A3740"/>
      <c r="B3740" s="241"/>
      <c r="C3740"/>
      <c r="D3740"/>
      <c r="E3740"/>
      <c r="F3740"/>
    </row>
    <row r="3741" spans="1:6" ht="14.25">
      <c r="A3741"/>
      <c r="B3741" s="241"/>
      <c r="C3741"/>
      <c r="D3741"/>
      <c r="E3741"/>
      <c r="F3741"/>
    </row>
    <row r="3742" spans="1:6" ht="14.25">
      <c r="A3742"/>
      <c r="B3742" s="241"/>
      <c r="C3742"/>
      <c r="D3742"/>
      <c r="E3742"/>
      <c r="F3742"/>
    </row>
    <row r="3743" spans="1:6" ht="14.25">
      <c r="A3743"/>
      <c r="B3743" s="241"/>
      <c r="C3743"/>
      <c r="D3743"/>
      <c r="E3743"/>
      <c r="F3743"/>
    </row>
    <row r="3744" spans="1:6" ht="14.25">
      <c r="A3744"/>
      <c r="B3744" s="241"/>
      <c r="C3744"/>
      <c r="D3744"/>
      <c r="E3744"/>
      <c r="F3744"/>
    </row>
    <row r="3745" spans="1:6" ht="14.25">
      <c r="A3745"/>
      <c r="B3745" s="241"/>
      <c r="C3745"/>
      <c r="D3745"/>
      <c r="E3745"/>
      <c r="F3745"/>
    </row>
    <row r="3746" spans="1:6" ht="14.25">
      <c r="A3746"/>
      <c r="B3746" s="241"/>
      <c r="C3746"/>
      <c r="D3746"/>
      <c r="E3746"/>
      <c r="F3746"/>
    </row>
    <row r="3747" spans="1:6" ht="14.25">
      <c r="A3747"/>
      <c r="B3747" s="241"/>
      <c r="C3747"/>
      <c r="D3747"/>
      <c r="E3747"/>
      <c r="F3747"/>
    </row>
    <row r="3748" spans="1:6" ht="14.25">
      <c r="A3748"/>
      <c r="B3748" s="241"/>
      <c r="C3748"/>
      <c r="D3748"/>
      <c r="E3748"/>
      <c r="F3748"/>
    </row>
    <row r="3749" spans="1:6" ht="14.25">
      <c r="A3749"/>
      <c r="B3749" s="241"/>
      <c r="C3749"/>
      <c r="D3749"/>
      <c r="E3749"/>
      <c r="F3749"/>
    </row>
    <row r="3750" spans="1:6" ht="14.25">
      <c r="A3750"/>
      <c r="B3750" s="241"/>
      <c r="C3750"/>
      <c r="D3750"/>
      <c r="E3750"/>
      <c r="F3750"/>
    </row>
    <row r="3751" spans="1:6" ht="14.25">
      <c r="A3751"/>
      <c r="B3751" s="241"/>
      <c r="C3751"/>
      <c r="D3751"/>
      <c r="E3751"/>
      <c r="F3751"/>
    </row>
    <row r="3752" spans="1:6" ht="14.25">
      <c r="A3752"/>
      <c r="B3752" s="241"/>
      <c r="C3752"/>
      <c r="D3752"/>
      <c r="E3752"/>
      <c r="F3752"/>
    </row>
    <row r="3753" spans="1:6" ht="14.25">
      <c r="A3753"/>
      <c r="B3753" s="241"/>
      <c r="C3753"/>
      <c r="D3753"/>
      <c r="E3753"/>
      <c r="F3753"/>
    </row>
    <row r="3754" spans="1:6" ht="14.25">
      <c r="A3754"/>
      <c r="B3754" s="241"/>
      <c r="C3754"/>
      <c r="D3754"/>
      <c r="E3754"/>
      <c r="F3754"/>
    </row>
    <row r="3755" spans="1:6" ht="14.25">
      <c r="A3755"/>
      <c r="B3755" s="241"/>
      <c r="C3755"/>
      <c r="D3755"/>
      <c r="E3755"/>
      <c r="F3755"/>
    </row>
    <row r="3756" spans="1:6" ht="14.25">
      <c r="A3756"/>
      <c r="B3756" s="241"/>
      <c r="C3756"/>
      <c r="D3756"/>
      <c r="E3756"/>
      <c r="F3756"/>
    </row>
    <row r="3757" spans="1:6" ht="14.25">
      <c r="A3757"/>
      <c r="B3757" s="241"/>
      <c r="C3757"/>
      <c r="D3757"/>
      <c r="E3757"/>
      <c r="F3757"/>
    </row>
    <row r="3758" spans="1:6" ht="14.25">
      <c r="A3758"/>
      <c r="B3758" s="241"/>
      <c r="C3758"/>
      <c r="D3758"/>
      <c r="E3758"/>
      <c r="F3758"/>
    </row>
    <row r="3759" spans="1:6" ht="14.25">
      <c r="A3759"/>
      <c r="B3759" s="241"/>
      <c r="C3759"/>
      <c r="D3759"/>
      <c r="E3759"/>
      <c r="F3759"/>
    </row>
    <row r="3760" spans="1:6" ht="14.25">
      <c r="A3760"/>
      <c r="B3760" s="241"/>
      <c r="C3760"/>
      <c r="D3760"/>
      <c r="E3760"/>
      <c r="F3760"/>
    </row>
    <row r="3761" spans="1:6" ht="14.25">
      <c r="A3761"/>
      <c r="B3761" s="241"/>
      <c r="C3761"/>
      <c r="D3761"/>
      <c r="E3761"/>
      <c r="F3761"/>
    </row>
    <row r="3762" spans="1:6" ht="14.25">
      <c r="A3762"/>
      <c r="B3762" s="241"/>
      <c r="C3762"/>
      <c r="D3762"/>
      <c r="E3762"/>
      <c r="F3762"/>
    </row>
    <row r="3763" spans="1:6" ht="14.25">
      <c r="A3763"/>
      <c r="B3763" s="241"/>
      <c r="C3763"/>
      <c r="D3763"/>
      <c r="E3763"/>
      <c r="F3763"/>
    </row>
    <row r="3764" spans="1:6" ht="14.25">
      <c r="A3764"/>
      <c r="B3764" s="241"/>
      <c r="C3764"/>
      <c r="D3764"/>
      <c r="E3764"/>
      <c r="F3764"/>
    </row>
    <row r="3765" spans="1:6" ht="14.25">
      <c r="A3765"/>
      <c r="B3765" s="241"/>
      <c r="C3765"/>
      <c r="D3765"/>
      <c r="E3765"/>
      <c r="F3765"/>
    </row>
    <row r="3766" spans="1:6" ht="14.25">
      <c r="A3766"/>
      <c r="B3766" s="241"/>
      <c r="C3766"/>
      <c r="D3766"/>
      <c r="E3766"/>
      <c r="F3766"/>
    </row>
    <row r="3767" spans="1:6" ht="14.25">
      <c r="A3767"/>
      <c r="B3767" s="241"/>
      <c r="C3767"/>
      <c r="D3767"/>
      <c r="E3767"/>
      <c r="F3767"/>
    </row>
    <row r="3768" spans="1:6" ht="14.25">
      <c r="A3768"/>
      <c r="B3768" s="241"/>
      <c r="C3768"/>
      <c r="D3768"/>
      <c r="E3768"/>
      <c r="F3768"/>
    </row>
    <row r="3769" spans="1:6" ht="14.25">
      <c r="A3769"/>
      <c r="B3769" s="241"/>
      <c r="C3769"/>
      <c r="D3769"/>
      <c r="E3769"/>
      <c r="F3769"/>
    </row>
    <row r="3770" spans="1:6" ht="14.25">
      <c r="A3770"/>
      <c r="B3770" s="241"/>
      <c r="C3770"/>
      <c r="D3770"/>
      <c r="E3770"/>
      <c r="F3770"/>
    </row>
    <row r="3771" spans="1:6" ht="14.25">
      <c r="A3771"/>
      <c r="B3771" s="241"/>
      <c r="C3771"/>
      <c r="D3771"/>
      <c r="E3771"/>
      <c r="F3771"/>
    </row>
    <row r="3772" spans="1:6" ht="14.25">
      <c r="A3772"/>
      <c r="B3772" s="241"/>
      <c r="C3772"/>
      <c r="D3772"/>
      <c r="E3772"/>
      <c r="F3772"/>
    </row>
    <row r="3773" spans="1:6" ht="14.25">
      <c r="A3773"/>
      <c r="B3773" s="241"/>
      <c r="C3773"/>
      <c r="D3773"/>
      <c r="E3773"/>
      <c r="F3773"/>
    </row>
    <row r="3774" spans="1:6" ht="14.25">
      <c r="A3774"/>
      <c r="B3774" s="241"/>
      <c r="C3774"/>
      <c r="D3774"/>
      <c r="E3774"/>
      <c r="F3774"/>
    </row>
    <row r="3775" spans="1:6" ht="14.25">
      <c r="A3775"/>
      <c r="B3775" s="241"/>
      <c r="C3775"/>
      <c r="D3775"/>
      <c r="E3775"/>
      <c r="F3775"/>
    </row>
    <row r="3776" spans="1:6" ht="14.25">
      <c r="A3776"/>
      <c r="B3776" s="241"/>
      <c r="C3776"/>
      <c r="D3776"/>
      <c r="E3776"/>
      <c r="F3776"/>
    </row>
    <row r="3777" spans="1:6" ht="14.25">
      <c r="A3777"/>
      <c r="B3777" s="241"/>
      <c r="C3777"/>
      <c r="D3777"/>
      <c r="E3777"/>
      <c r="F3777"/>
    </row>
    <row r="3778" spans="1:6" ht="14.25">
      <c r="A3778"/>
      <c r="B3778" s="241"/>
      <c r="C3778"/>
      <c r="D3778"/>
      <c r="E3778"/>
      <c r="F3778"/>
    </row>
    <row r="3779" spans="1:6" ht="14.25">
      <c r="A3779"/>
      <c r="B3779" s="241"/>
      <c r="C3779"/>
      <c r="D3779"/>
      <c r="E3779"/>
      <c r="F3779"/>
    </row>
    <row r="3780" spans="1:6" ht="14.25">
      <c r="A3780"/>
      <c r="B3780" s="241"/>
      <c r="C3780"/>
      <c r="D3780"/>
      <c r="E3780"/>
      <c r="F3780"/>
    </row>
    <row r="3781" spans="1:6" ht="14.25">
      <c r="A3781"/>
      <c r="B3781" s="241"/>
      <c r="C3781"/>
      <c r="D3781"/>
      <c r="E3781"/>
      <c r="F3781"/>
    </row>
    <row r="3782" spans="1:6" ht="14.25">
      <c r="A3782"/>
      <c r="B3782" s="241"/>
      <c r="C3782"/>
      <c r="D3782"/>
      <c r="E3782"/>
      <c r="F3782"/>
    </row>
    <row r="3783" spans="1:6" ht="14.25">
      <c r="A3783"/>
      <c r="B3783" s="241"/>
      <c r="C3783"/>
      <c r="D3783"/>
      <c r="E3783"/>
      <c r="F3783"/>
    </row>
    <row r="3784" spans="1:6" ht="14.25">
      <c r="A3784"/>
      <c r="B3784" s="241"/>
      <c r="C3784"/>
      <c r="D3784"/>
      <c r="E3784"/>
      <c r="F3784"/>
    </row>
    <row r="3785" spans="1:6" ht="14.25">
      <c r="A3785"/>
      <c r="B3785" s="241"/>
      <c r="C3785"/>
      <c r="D3785"/>
      <c r="E3785"/>
      <c r="F3785"/>
    </row>
    <row r="3786" spans="1:6" ht="14.25">
      <c r="A3786"/>
      <c r="B3786" s="241"/>
      <c r="C3786"/>
      <c r="D3786"/>
      <c r="E3786"/>
      <c r="F3786"/>
    </row>
    <row r="3787" spans="1:6" ht="14.25">
      <c r="A3787"/>
      <c r="B3787" s="241"/>
      <c r="C3787"/>
      <c r="D3787"/>
      <c r="E3787"/>
      <c r="F3787"/>
    </row>
    <row r="3788" spans="1:6" ht="14.25">
      <c r="A3788"/>
      <c r="B3788" s="241"/>
      <c r="C3788"/>
      <c r="D3788"/>
      <c r="E3788"/>
      <c r="F3788"/>
    </row>
    <row r="3789" spans="1:6" ht="14.25">
      <c r="A3789"/>
      <c r="B3789" s="241"/>
      <c r="C3789"/>
      <c r="D3789"/>
      <c r="E3789"/>
      <c r="F3789"/>
    </row>
    <row r="3790" spans="1:6" ht="14.25">
      <c r="A3790"/>
      <c r="B3790" s="241"/>
      <c r="C3790"/>
      <c r="D3790"/>
      <c r="E3790"/>
      <c r="F3790"/>
    </row>
    <row r="3791" spans="1:6" ht="14.25">
      <c r="A3791"/>
      <c r="B3791" s="241"/>
      <c r="C3791"/>
      <c r="D3791"/>
      <c r="E3791"/>
      <c r="F3791"/>
    </row>
    <row r="3792" spans="1:6" ht="14.25">
      <c r="A3792"/>
      <c r="B3792" s="241"/>
      <c r="C3792"/>
      <c r="D3792"/>
      <c r="E3792"/>
      <c r="F3792"/>
    </row>
    <row r="3793" spans="1:6" ht="14.25">
      <c r="A3793"/>
      <c r="B3793" s="241"/>
      <c r="C3793"/>
      <c r="D3793"/>
      <c r="E3793"/>
      <c r="F3793"/>
    </row>
    <row r="3794" spans="1:6" ht="14.25">
      <c r="A3794"/>
      <c r="B3794" s="241"/>
      <c r="C3794"/>
      <c r="D3794"/>
      <c r="E3794"/>
      <c r="F3794"/>
    </row>
    <row r="3795" spans="1:6" ht="14.25">
      <c r="A3795"/>
      <c r="B3795" s="241"/>
      <c r="C3795"/>
      <c r="D3795"/>
      <c r="E3795"/>
      <c r="F3795"/>
    </row>
    <row r="3796" spans="1:6" ht="14.25">
      <c r="A3796"/>
      <c r="B3796" s="241"/>
      <c r="C3796"/>
      <c r="D3796"/>
      <c r="E3796"/>
      <c r="F3796"/>
    </row>
    <row r="3797" spans="1:6" ht="14.25">
      <c r="A3797"/>
      <c r="B3797" s="241"/>
      <c r="C3797"/>
      <c r="D3797"/>
      <c r="E3797"/>
      <c r="F3797"/>
    </row>
    <row r="3798" spans="1:6" ht="14.25">
      <c r="A3798"/>
      <c r="B3798" s="241"/>
      <c r="C3798"/>
      <c r="D3798"/>
      <c r="E3798"/>
      <c r="F3798"/>
    </row>
    <row r="3799" spans="1:6" ht="14.25">
      <c r="A3799"/>
      <c r="B3799" s="241"/>
      <c r="C3799"/>
      <c r="D3799"/>
      <c r="E3799"/>
      <c r="F3799"/>
    </row>
    <row r="3800" spans="1:6" ht="14.25">
      <c r="A3800"/>
      <c r="B3800" s="241"/>
      <c r="C3800"/>
      <c r="D3800"/>
      <c r="E3800"/>
      <c r="F3800"/>
    </row>
    <row r="3801" spans="1:6" ht="14.25">
      <c r="A3801"/>
      <c r="B3801" s="241"/>
      <c r="C3801"/>
      <c r="D3801"/>
      <c r="E3801"/>
      <c r="F3801"/>
    </row>
    <row r="3802" spans="1:6" ht="14.25">
      <c r="A3802"/>
      <c r="B3802" s="241"/>
      <c r="C3802"/>
      <c r="D3802"/>
      <c r="E3802"/>
      <c r="F3802"/>
    </row>
    <row r="3803" spans="1:6" ht="14.25">
      <c r="A3803"/>
      <c r="B3803" s="241"/>
      <c r="C3803"/>
      <c r="D3803"/>
      <c r="E3803"/>
      <c r="F3803"/>
    </row>
    <row r="3804" spans="1:6" ht="14.25">
      <c r="A3804"/>
      <c r="B3804" s="241"/>
      <c r="C3804"/>
      <c r="D3804"/>
      <c r="E3804"/>
      <c r="F3804"/>
    </row>
    <row r="3805" spans="1:6" ht="14.25">
      <c r="A3805"/>
      <c r="B3805" s="241"/>
      <c r="C3805"/>
      <c r="D3805"/>
      <c r="E3805"/>
      <c r="F3805"/>
    </row>
    <row r="3806" spans="1:6" ht="14.25">
      <c r="A3806"/>
      <c r="B3806" s="241"/>
      <c r="C3806"/>
      <c r="D3806"/>
      <c r="E3806"/>
      <c r="F3806"/>
    </row>
    <row r="3807" spans="1:6" ht="14.25">
      <c r="A3807"/>
      <c r="B3807" s="241"/>
      <c r="C3807"/>
      <c r="D3807"/>
      <c r="E3807"/>
      <c r="F3807"/>
    </row>
    <row r="3808" spans="1:6" ht="14.25">
      <c r="A3808"/>
      <c r="B3808" s="241"/>
      <c r="C3808"/>
      <c r="D3808"/>
      <c r="E3808"/>
      <c r="F3808"/>
    </row>
    <row r="3809" spans="1:6" ht="14.25">
      <c r="A3809"/>
      <c r="B3809" s="241"/>
      <c r="C3809"/>
      <c r="D3809"/>
      <c r="E3809"/>
      <c r="F3809"/>
    </row>
    <row r="3810" spans="1:6" ht="14.25">
      <c r="A3810"/>
      <c r="B3810" s="241"/>
      <c r="C3810"/>
      <c r="D3810"/>
      <c r="E3810"/>
      <c r="F3810"/>
    </row>
    <row r="3811" spans="1:6" ht="14.25">
      <c r="A3811"/>
      <c r="B3811" s="241"/>
      <c r="C3811"/>
      <c r="D3811"/>
      <c r="E3811"/>
      <c r="F3811"/>
    </row>
    <row r="3812" spans="1:6" ht="14.25">
      <c r="A3812"/>
      <c r="B3812" s="241"/>
      <c r="C3812"/>
      <c r="D3812"/>
      <c r="E3812"/>
      <c r="F3812"/>
    </row>
    <row r="3813" spans="1:6" ht="14.25">
      <c r="A3813"/>
      <c r="B3813" s="241"/>
      <c r="C3813"/>
      <c r="D3813"/>
      <c r="E3813"/>
      <c r="F3813"/>
    </row>
    <row r="3814" spans="1:6" ht="14.25">
      <c r="A3814"/>
      <c r="B3814" s="241"/>
      <c r="C3814"/>
      <c r="D3814"/>
      <c r="E3814"/>
      <c r="F3814"/>
    </row>
    <row r="3815" spans="1:6" ht="14.25">
      <c r="A3815"/>
      <c r="B3815" s="241"/>
      <c r="C3815"/>
      <c r="D3815"/>
      <c r="E3815"/>
      <c r="F3815"/>
    </row>
    <row r="3816" spans="1:6" ht="14.25">
      <c r="A3816"/>
      <c r="B3816" s="241"/>
      <c r="C3816"/>
      <c r="D3816"/>
      <c r="E3816"/>
      <c r="F3816"/>
    </row>
    <row r="3817" spans="1:6" ht="14.25">
      <c r="A3817"/>
      <c r="B3817" s="241"/>
      <c r="C3817"/>
      <c r="D3817"/>
      <c r="E3817"/>
      <c r="F3817"/>
    </row>
    <row r="3818" spans="1:6" ht="14.25">
      <c r="A3818"/>
      <c r="B3818" s="241"/>
      <c r="C3818"/>
      <c r="D3818"/>
      <c r="E3818"/>
      <c r="F3818"/>
    </row>
    <row r="3819" spans="1:6" ht="14.25">
      <c r="A3819"/>
      <c r="B3819" s="241"/>
      <c r="C3819"/>
      <c r="D3819"/>
      <c r="E3819"/>
      <c r="F3819"/>
    </row>
    <row r="3820" spans="1:6" ht="14.25">
      <c r="A3820"/>
      <c r="B3820" s="241"/>
      <c r="C3820"/>
      <c r="D3820"/>
      <c r="E3820"/>
      <c r="F3820"/>
    </row>
    <row r="3821" spans="1:6" ht="14.25">
      <c r="A3821"/>
      <c r="B3821" s="241"/>
      <c r="C3821"/>
      <c r="D3821"/>
      <c r="E3821"/>
      <c r="F3821"/>
    </row>
    <row r="3822" spans="1:6" ht="14.25">
      <c r="A3822"/>
      <c r="B3822" s="241"/>
      <c r="C3822"/>
      <c r="D3822"/>
      <c r="E3822"/>
      <c r="F3822"/>
    </row>
    <row r="3823" spans="1:6" ht="14.25">
      <c r="A3823"/>
      <c r="B3823" s="241"/>
      <c r="C3823"/>
      <c r="D3823"/>
      <c r="E3823"/>
      <c r="F3823"/>
    </row>
    <row r="3824" spans="1:6" ht="14.25">
      <c r="A3824"/>
      <c r="B3824" s="241"/>
      <c r="C3824"/>
      <c r="D3824"/>
      <c r="E3824"/>
      <c r="F3824"/>
    </row>
    <row r="3825" spans="1:6" ht="14.25">
      <c r="A3825"/>
      <c r="B3825" s="241"/>
      <c r="C3825"/>
      <c r="D3825"/>
      <c r="E3825"/>
      <c r="F3825"/>
    </row>
    <row r="3826" spans="1:6" ht="14.25">
      <c r="A3826"/>
      <c r="B3826" s="241"/>
      <c r="C3826"/>
      <c r="D3826"/>
      <c r="E3826"/>
      <c r="F3826"/>
    </row>
    <row r="3827" spans="1:6" ht="14.25">
      <c r="A3827"/>
      <c r="B3827" s="241"/>
      <c r="C3827"/>
      <c r="D3827"/>
      <c r="E3827"/>
      <c r="F3827"/>
    </row>
    <row r="3828" spans="1:6" ht="14.25">
      <c r="A3828"/>
      <c r="B3828" s="241"/>
      <c r="C3828"/>
      <c r="D3828"/>
      <c r="E3828"/>
      <c r="F3828"/>
    </row>
    <row r="3829" spans="1:6" ht="14.25">
      <c r="A3829"/>
      <c r="B3829" s="241"/>
      <c r="C3829"/>
      <c r="D3829"/>
      <c r="E3829"/>
      <c r="F3829"/>
    </row>
    <row r="3830" spans="1:6" ht="14.25">
      <c r="A3830"/>
      <c r="B3830" s="241"/>
      <c r="C3830"/>
      <c r="D3830"/>
      <c r="E3830"/>
      <c r="F3830"/>
    </row>
    <row r="3831" spans="1:6" ht="14.25">
      <c r="A3831"/>
      <c r="B3831" s="241"/>
      <c r="C3831"/>
      <c r="D3831"/>
      <c r="E3831"/>
      <c r="F3831"/>
    </row>
    <row r="3832" spans="1:6" ht="14.25">
      <c r="A3832"/>
      <c r="B3832" s="241"/>
      <c r="C3832"/>
      <c r="D3832"/>
      <c r="E3832"/>
      <c r="F3832"/>
    </row>
    <row r="3833" spans="1:6" ht="14.25">
      <c r="A3833"/>
      <c r="B3833" s="241"/>
      <c r="C3833"/>
      <c r="D3833"/>
      <c r="E3833"/>
      <c r="F3833"/>
    </row>
    <row r="3834" spans="1:6" ht="14.25">
      <c r="A3834"/>
      <c r="B3834" s="241"/>
      <c r="C3834"/>
      <c r="D3834"/>
      <c r="E3834"/>
      <c r="F3834"/>
    </row>
    <row r="3835" spans="1:6" ht="14.25">
      <c r="A3835"/>
      <c r="B3835" s="241"/>
      <c r="C3835"/>
      <c r="D3835"/>
      <c r="E3835"/>
      <c r="F3835"/>
    </row>
    <row r="3836" spans="1:6" ht="14.25">
      <c r="A3836"/>
      <c r="B3836" s="241"/>
      <c r="C3836"/>
      <c r="D3836"/>
      <c r="E3836"/>
      <c r="F3836"/>
    </row>
    <row r="3837" spans="1:6" ht="14.25">
      <c r="A3837"/>
      <c r="B3837" s="241"/>
      <c r="C3837"/>
      <c r="D3837"/>
      <c r="E3837"/>
      <c r="F3837"/>
    </row>
    <row r="3838" spans="1:6" ht="14.25">
      <c r="A3838"/>
      <c r="B3838" s="241"/>
      <c r="C3838"/>
      <c r="D3838"/>
      <c r="E3838"/>
      <c r="F3838"/>
    </row>
    <row r="3839" spans="1:6" ht="14.25">
      <c r="A3839"/>
      <c r="B3839" s="241"/>
      <c r="C3839"/>
      <c r="D3839"/>
      <c r="E3839"/>
      <c r="F3839"/>
    </row>
    <row r="3840" spans="1:6" ht="14.25">
      <c r="A3840"/>
      <c r="B3840" s="241"/>
      <c r="C3840"/>
      <c r="D3840"/>
      <c r="E3840"/>
      <c r="F3840"/>
    </row>
    <row r="3841" spans="1:6" ht="14.25">
      <c r="A3841"/>
      <c r="B3841" s="241"/>
      <c r="C3841"/>
      <c r="D3841"/>
      <c r="E3841"/>
      <c r="F3841"/>
    </row>
    <row r="3842" spans="1:6" ht="14.25">
      <c r="A3842"/>
      <c r="B3842" s="241"/>
      <c r="C3842"/>
      <c r="D3842"/>
      <c r="E3842"/>
      <c r="F3842"/>
    </row>
    <row r="3843" spans="1:6" ht="14.25">
      <c r="A3843"/>
      <c r="B3843" s="241"/>
      <c r="C3843"/>
      <c r="D3843"/>
      <c r="E3843"/>
      <c r="F3843"/>
    </row>
    <row r="3844" spans="1:6" ht="14.25">
      <c r="A3844"/>
      <c r="B3844" s="241"/>
      <c r="C3844"/>
      <c r="D3844"/>
      <c r="E3844"/>
      <c r="F3844"/>
    </row>
    <row r="3845" spans="1:6" ht="14.25">
      <c r="A3845"/>
      <c r="B3845" s="241"/>
      <c r="C3845"/>
      <c r="D3845"/>
      <c r="E3845"/>
      <c r="F3845"/>
    </row>
    <row r="3846" spans="1:6" ht="14.25">
      <c r="A3846"/>
      <c r="B3846" s="241"/>
      <c r="C3846"/>
      <c r="D3846"/>
      <c r="E3846"/>
      <c r="F3846"/>
    </row>
    <row r="3847" spans="1:6" ht="14.25">
      <c r="A3847"/>
      <c r="B3847" s="241"/>
      <c r="C3847"/>
      <c r="D3847"/>
      <c r="E3847"/>
      <c r="F3847"/>
    </row>
    <row r="3848" spans="1:6" ht="14.25">
      <c r="A3848"/>
      <c r="B3848" s="241"/>
      <c r="C3848"/>
      <c r="D3848"/>
      <c r="E3848"/>
      <c r="F3848"/>
    </row>
    <row r="3849" spans="1:6" ht="14.25">
      <c r="A3849"/>
      <c r="B3849" s="241"/>
      <c r="C3849"/>
      <c r="D3849"/>
      <c r="E3849"/>
      <c r="F3849"/>
    </row>
    <row r="3850" spans="1:6" ht="14.25">
      <c r="A3850"/>
      <c r="B3850" s="241"/>
      <c r="C3850"/>
      <c r="D3850"/>
      <c r="E3850"/>
      <c r="F3850"/>
    </row>
    <row r="3851" spans="1:6" ht="14.25">
      <c r="A3851"/>
      <c r="B3851" s="241"/>
      <c r="C3851"/>
      <c r="D3851"/>
      <c r="E3851"/>
      <c r="F3851"/>
    </row>
    <row r="3852" spans="1:6" ht="14.25">
      <c r="A3852"/>
      <c r="B3852" s="241"/>
      <c r="C3852"/>
      <c r="D3852"/>
      <c r="E3852"/>
      <c r="F3852"/>
    </row>
    <row r="3853" spans="1:6" ht="14.25">
      <c r="A3853"/>
      <c r="B3853" s="241"/>
      <c r="C3853"/>
      <c r="D3853"/>
      <c r="E3853"/>
      <c r="F3853"/>
    </row>
    <row r="3854" spans="1:6" ht="14.25">
      <c r="A3854"/>
      <c r="B3854" s="241"/>
      <c r="C3854"/>
      <c r="D3854"/>
      <c r="E3854"/>
      <c r="F3854"/>
    </row>
    <row r="3855" spans="1:6" ht="14.25">
      <c r="A3855"/>
      <c r="B3855" s="241"/>
      <c r="C3855"/>
      <c r="D3855"/>
      <c r="E3855"/>
      <c r="F3855"/>
    </row>
    <row r="3856" spans="1:6" ht="14.25">
      <c r="A3856"/>
      <c r="B3856" s="241"/>
      <c r="C3856"/>
      <c r="D3856"/>
      <c r="E3856"/>
      <c r="F3856"/>
    </row>
    <row r="3857" spans="1:6" ht="14.25">
      <c r="A3857"/>
      <c r="B3857" s="241"/>
      <c r="C3857"/>
      <c r="D3857"/>
      <c r="E3857"/>
      <c r="F3857"/>
    </row>
    <row r="3858" spans="1:6" ht="14.25">
      <c r="A3858"/>
      <c r="B3858" s="241"/>
      <c r="C3858"/>
      <c r="D3858"/>
      <c r="E3858"/>
      <c r="F3858"/>
    </row>
    <row r="3859" spans="1:6" ht="14.25">
      <c r="A3859"/>
      <c r="B3859" s="241"/>
      <c r="C3859"/>
      <c r="D3859"/>
      <c r="E3859"/>
      <c r="F3859"/>
    </row>
    <row r="3860" spans="1:6" ht="14.25">
      <c r="A3860"/>
      <c r="B3860" s="241"/>
      <c r="C3860"/>
      <c r="D3860"/>
      <c r="E3860"/>
      <c r="F3860"/>
    </row>
    <row r="3861" spans="1:6" ht="14.25">
      <c r="A3861"/>
      <c r="B3861" s="241"/>
      <c r="C3861"/>
      <c r="D3861"/>
      <c r="E3861"/>
      <c r="F3861"/>
    </row>
    <row r="3862" spans="1:6" ht="14.25">
      <c r="A3862"/>
      <c r="B3862" s="241"/>
      <c r="C3862"/>
      <c r="D3862"/>
      <c r="E3862"/>
      <c r="F3862"/>
    </row>
    <row r="3863" spans="1:6" ht="14.25">
      <c r="A3863"/>
      <c r="B3863" s="241"/>
      <c r="C3863"/>
      <c r="D3863"/>
      <c r="E3863"/>
      <c r="F3863"/>
    </row>
    <row r="3864" spans="1:6" ht="14.25">
      <c r="A3864"/>
      <c r="B3864" s="241"/>
      <c r="C3864"/>
      <c r="D3864"/>
      <c r="E3864"/>
      <c r="F3864"/>
    </row>
    <row r="3865" spans="1:6" ht="14.25">
      <c r="A3865"/>
      <c r="B3865" s="241"/>
      <c r="C3865"/>
      <c r="D3865"/>
      <c r="E3865"/>
      <c r="F3865"/>
    </row>
    <row r="3866" spans="1:6" ht="14.25">
      <c r="A3866"/>
      <c r="B3866" s="241"/>
      <c r="C3866"/>
      <c r="D3866"/>
      <c r="E3866"/>
      <c r="F3866"/>
    </row>
    <row r="3867" spans="1:6" ht="14.25">
      <c r="A3867"/>
      <c r="B3867" s="241"/>
      <c r="C3867"/>
      <c r="D3867"/>
      <c r="E3867"/>
      <c r="F3867"/>
    </row>
    <row r="3868" spans="1:6" ht="14.25">
      <c r="A3868"/>
      <c r="B3868" s="241"/>
      <c r="C3868"/>
      <c r="D3868"/>
      <c r="E3868"/>
      <c r="F3868"/>
    </row>
    <row r="3869" spans="1:6" ht="14.25">
      <c r="A3869"/>
      <c r="B3869" s="241"/>
      <c r="C3869"/>
      <c r="D3869"/>
      <c r="E3869"/>
      <c r="F3869"/>
    </row>
    <row r="3870" spans="1:6" ht="14.25">
      <c r="A3870"/>
      <c r="B3870" s="241"/>
      <c r="C3870"/>
      <c r="D3870"/>
      <c r="E3870"/>
      <c r="F3870"/>
    </row>
    <row r="3871" spans="1:6" ht="14.25">
      <c r="A3871"/>
      <c r="B3871" s="241"/>
      <c r="C3871"/>
      <c r="D3871"/>
      <c r="E3871"/>
      <c r="F3871"/>
    </row>
    <row r="3872" spans="1:6" ht="14.25">
      <c r="A3872"/>
      <c r="B3872" s="241"/>
      <c r="C3872"/>
      <c r="D3872"/>
      <c r="E3872"/>
      <c r="F3872"/>
    </row>
    <row r="3873" spans="1:6" ht="14.25">
      <c r="A3873"/>
      <c r="B3873" s="241"/>
      <c r="C3873"/>
      <c r="D3873"/>
      <c r="E3873"/>
      <c r="F3873"/>
    </row>
    <row r="3874" spans="1:6" ht="14.25">
      <c r="A3874"/>
      <c r="B3874" s="241"/>
      <c r="C3874"/>
      <c r="D3874"/>
      <c r="E3874"/>
      <c r="F3874"/>
    </row>
    <row r="3875" spans="1:6" ht="14.25">
      <c r="A3875"/>
      <c r="B3875" s="241"/>
      <c r="C3875"/>
      <c r="D3875"/>
      <c r="E3875"/>
      <c r="F3875"/>
    </row>
    <row r="3876" spans="1:6" ht="14.25">
      <c r="A3876"/>
      <c r="B3876" s="241"/>
      <c r="C3876"/>
      <c r="D3876"/>
      <c r="E3876"/>
      <c r="F3876"/>
    </row>
    <row r="3877" spans="1:6" ht="14.25">
      <c r="A3877"/>
      <c r="B3877" s="241"/>
      <c r="C3877"/>
      <c r="D3877"/>
      <c r="E3877"/>
      <c r="F3877"/>
    </row>
    <row r="3878" spans="1:6" ht="14.25">
      <c r="A3878"/>
      <c r="B3878" s="241"/>
      <c r="C3878"/>
      <c r="D3878"/>
      <c r="E3878"/>
      <c r="F3878"/>
    </row>
    <row r="3879" spans="1:6" ht="14.25">
      <c r="A3879"/>
      <c r="B3879" s="241"/>
      <c r="C3879"/>
      <c r="D3879"/>
      <c r="E3879"/>
      <c r="F3879"/>
    </row>
    <row r="3880" spans="1:6" ht="14.25">
      <c r="A3880"/>
      <c r="B3880" s="241"/>
      <c r="C3880"/>
      <c r="D3880"/>
      <c r="E3880"/>
      <c r="F3880"/>
    </row>
    <row r="3881" spans="1:6" ht="14.25">
      <c r="A3881"/>
      <c r="B3881" s="241"/>
      <c r="C3881"/>
      <c r="D3881"/>
      <c r="E3881"/>
      <c r="F3881"/>
    </row>
    <row r="3882" spans="1:6" ht="14.25">
      <c r="A3882"/>
      <c r="B3882" s="241"/>
      <c r="C3882"/>
      <c r="D3882"/>
      <c r="E3882"/>
      <c r="F3882"/>
    </row>
    <row r="3883" spans="1:6" ht="14.25">
      <c r="A3883"/>
      <c r="B3883" s="241"/>
      <c r="C3883"/>
      <c r="D3883"/>
      <c r="E3883"/>
      <c r="F3883"/>
    </row>
    <row r="3884" spans="1:6" ht="14.25">
      <c r="A3884"/>
      <c r="B3884" s="241"/>
      <c r="C3884"/>
      <c r="D3884"/>
      <c r="E3884"/>
      <c r="F3884"/>
    </row>
    <row r="3885" spans="1:6" ht="14.25">
      <c r="A3885"/>
      <c r="B3885" s="241"/>
      <c r="C3885"/>
      <c r="D3885"/>
      <c r="E3885"/>
      <c r="F3885"/>
    </row>
    <row r="3886" spans="1:6" ht="14.25">
      <c r="A3886"/>
      <c r="B3886" s="241"/>
      <c r="C3886"/>
      <c r="D3886"/>
      <c r="E3886"/>
      <c r="F3886"/>
    </row>
    <row r="3887" spans="1:6" ht="14.25">
      <c r="A3887"/>
      <c r="B3887" s="241"/>
      <c r="C3887"/>
      <c r="D3887"/>
      <c r="E3887"/>
      <c r="F3887"/>
    </row>
    <row r="3888" spans="1:6" ht="14.25">
      <c r="A3888"/>
      <c r="B3888" s="241"/>
      <c r="C3888"/>
      <c r="D3888"/>
      <c r="E3888"/>
      <c r="F3888"/>
    </row>
    <row r="3889" spans="1:6" ht="14.25">
      <c r="A3889"/>
      <c r="B3889" s="241"/>
      <c r="C3889"/>
      <c r="D3889"/>
      <c r="E3889"/>
      <c r="F3889"/>
    </row>
    <row r="3890" spans="1:6" ht="14.25">
      <c r="A3890"/>
      <c r="B3890" s="241"/>
      <c r="C3890"/>
      <c r="D3890"/>
      <c r="E3890"/>
      <c r="F3890"/>
    </row>
    <row r="3891" spans="1:6" ht="14.25">
      <c r="A3891"/>
      <c r="B3891" s="241"/>
      <c r="C3891"/>
      <c r="D3891"/>
      <c r="E3891"/>
      <c r="F3891"/>
    </row>
    <row r="3892" spans="1:6" ht="14.25">
      <c r="A3892"/>
      <c r="B3892" s="241"/>
      <c r="C3892"/>
      <c r="D3892"/>
      <c r="E3892"/>
      <c r="F3892"/>
    </row>
    <row r="3893" spans="1:6" ht="14.25">
      <c r="A3893"/>
      <c r="B3893" s="241"/>
      <c r="C3893"/>
      <c r="D3893"/>
      <c r="E3893"/>
      <c r="F3893"/>
    </row>
    <row r="3894" spans="1:6" ht="14.25">
      <c r="A3894"/>
      <c r="B3894" s="241"/>
      <c r="C3894"/>
      <c r="D3894"/>
      <c r="E3894"/>
      <c r="F3894"/>
    </row>
    <row r="3895" spans="1:6" ht="14.25">
      <c r="A3895"/>
      <c r="B3895" s="241"/>
      <c r="C3895"/>
      <c r="D3895"/>
      <c r="E3895"/>
      <c r="F3895"/>
    </row>
    <row r="3896" spans="1:6" ht="14.25">
      <c r="A3896"/>
      <c r="B3896" s="241"/>
      <c r="C3896"/>
      <c r="D3896"/>
      <c r="E3896"/>
      <c r="F3896"/>
    </row>
    <row r="3897" spans="1:6" ht="14.25">
      <c r="A3897"/>
      <c r="B3897" s="241"/>
      <c r="C3897"/>
      <c r="D3897"/>
      <c r="E3897"/>
      <c r="F3897"/>
    </row>
    <row r="3898" spans="1:6" ht="14.25">
      <c r="A3898"/>
      <c r="B3898" s="241"/>
      <c r="C3898"/>
      <c r="D3898"/>
      <c r="E3898"/>
      <c r="F3898"/>
    </row>
    <row r="3899" spans="1:6" ht="14.25">
      <c r="A3899"/>
      <c r="B3899" s="241"/>
      <c r="C3899"/>
      <c r="D3899"/>
      <c r="E3899"/>
      <c r="F3899"/>
    </row>
    <row r="3900" spans="1:6" ht="14.25">
      <c r="A3900"/>
      <c r="B3900" s="241"/>
      <c r="C3900"/>
      <c r="D3900"/>
      <c r="E3900"/>
      <c r="F3900"/>
    </row>
    <row r="3901" spans="1:6" ht="14.25">
      <c r="A3901"/>
      <c r="B3901" s="241"/>
      <c r="C3901"/>
      <c r="D3901"/>
      <c r="E3901"/>
      <c r="F3901"/>
    </row>
    <row r="3902" spans="1:6" ht="14.25">
      <c r="A3902"/>
      <c r="B3902" s="241"/>
      <c r="C3902"/>
      <c r="D3902"/>
      <c r="E3902"/>
      <c r="F3902"/>
    </row>
    <row r="3903" spans="1:6" ht="14.25">
      <c r="A3903"/>
      <c r="B3903" s="241"/>
      <c r="C3903"/>
      <c r="D3903"/>
      <c r="E3903"/>
      <c r="F3903"/>
    </row>
    <row r="3904" spans="1:6" ht="14.25">
      <c r="A3904"/>
      <c r="B3904" s="241"/>
      <c r="C3904"/>
      <c r="D3904"/>
      <c r="E3904"/>
      <c r="F3904"/>
    </row>
    <row r="3905" spans="1:6" ht="14.25">
      <c r="A3905"/>
      <c r="B3905" s="241"/>
      <c r="C3905"/>
      <c r="D3905"/>
      <c r="E3905"/>
      <c r="F3905"/>
    </row>
    <row r="3906" spans="1:6" ht="14.25">
      <c r="A3906"/>
      <c r="B3906" s="241"/>
      <c r="C3906"/>
      <c r="D3906"/>
      <c r="E3906"/>
      <c r="F3906"/>
    </row>
    <row r="3907" spans="1:6" ht="14.25">
      <c r="A3907"/>
      <c r="B3907" s="241"/>
      <c r="C3907"/>
      <c r="D3907"/>
      <c r="E3907"/>
      <c r="F3907"/>
    </row>
    <row r="3908" spans="1:6" ht="14.25">
      <c r="A3908"/>
      <c r="B3908" s="241"/>
      <c r="C3908"/>
      <c r="D3908"/>
      <c r="E3908"/>
      <c r="F3908"/>
    </row>
    <row r="3909" spans="1:6" ht="14.25">
      <c r="A3909"/>
      <c r="B3909" s="241"/>
      <c r="C3909"/>
      <c r="D3909"/>
      <c r="E3909"/>
      <c r="F3909"/>
    </row>
    <row r="3910" spans="1:6" ht="14.25">
      <c r="A3910"/>
      <c r="B3910" s="241"/>
      <c r="C3910"/>
      <c r="D3910"/>
      <c r="E3910"/>
      <c r="F3910"/>
    </row>
    <row r="3911" spans="1:6" ht="14.25">
      <c r="A3911"/>
      <c r="B3911" s="241"/>
      <c r="C3911"/>
      <c r="D3911"/>
      <c r="E3911"/>
      <c r="F3911"/>
    </row>
    <row r="3912" spans="1:6" ht="14.25">
      <c r="A3912"/>
      <c r="B3912" s="241"/>
      <c r="C3912"/>
      <c r="D3912"/>
      <c r="E3912"/>
      <c r="F3912"/>
    </row>
    <row r="3913" spans="1:6" ht="14.25">
      <c r="A3913"/>
      <c r="B3913" s="241"/>
      <c r="C3913"/>
      <c r="D3913"/>
      <c r="E3913"/>
      <c r="F3913"/>
    </row>
    <row r="3914" spans="1:6" ht="14.25">
      <c r="A3914"/>
      <c r="B3914" s="241"/>
      <c r="C3914"/>
      <c r="D3914"/>
      <c r="E3914"/>
      <c r="F3914"/>
    </row>
    <row r="3915" spans="1:6" ht="14.25">
      <c r="A3915"/>
      <c r="B3915" s="241"/>
      <c r="C3915"/>
      <c r="D3915"/>
      <c r="E3915"/>
      <c r="F3915"/>
    </row>
    <row r="3916" spans="1:6" ht="14.25">
      <c r="A3916"/>
      <c r="B3916" s="241"/>
      <c r="C3916"/>
      <c r="D3916"/>
      <c r="E3916"/>
      <c r="F3916"/>
    </row>
    <row r="3917" spans="1:6" ht="14.25">
      <c r="A3917"/>
      <c r="B3917" s="241"/>
      <c r="C3917"/>
      <c r="D3917"/>
      <c r="E3917"/>
      <c r="F3917"/>
    </row>
    <row r="3918" spans="1:6" ht="14.25">
      <c r="A3918"/>
      <c r="B3918" s="241"/>
      <c r="C3918"/>
      <c r="D3918"/>
      <c r="E3918"/>
      <c r="F3918"/>
    </row>
    <row r="3919" spans="1:6" ht="14.25">
      <c r="A3919"/>
      <c r="B3919" s="241"/>
      <c r="C3919"/>
      <c r="D3919"/>
      <c r="E3919"/>
      <c r="F3919"/>
    </row>
    <row r="3920" spans="1:6" ht="14.25">
      <c r="A3920"/>
      <c r="B3920" s="241"/>
      <c r="C3920"/>
      <c r="D3920"/>
      <c r="E3920"/>
      <c r="F3920"/>
    </row>
    <row r="3921" spans="1:6" ht="14.25">
      <c r="A3921"/>
      <c r="B3921" s="241"/>
      <c r="C3921"/>
      <c r="D3921"/>
      <c r="E3921"/>
      <c r="F3921"/>
    </row>
    <row r="3922" spans="1:6" ht="14.25">
      <c r="A3922"/>
      <c r="B3922" s="241"/>
      <c r="C3922"/>
      <c r="D3922"/>
      <c r="E3922"/>
      <c r="F3922"/>
    </row>
    <row r="3923" spans="1:6" ht="14.25">
      <c r="A3923"/>
      <c r="B3923" s="241"/>
      <c r="C3923"/>
      <c r="D3923"/>
      <c r="E3923"/>
      <c r="F3923"/>
    </row>
    <row r="3924" spans="1:6" ht="14.25">
      <c r="A3924"/>
      <c r="B3924" s="241"/>
      <c r="C3924"/>
      <c r="D3924"/>
      <c r="E3924"/>
      <c r="F3924"/>
    </row>
    <row r="3925" spans="1:6" ht="14.25">
      <c r="A3925"/>
      <c r="B3925" s="241"/>
      <c r="C3925"/>
      <c r="D3925"/>
      <c r="E3925"/>
      <c r="F3925"/>
    </row>
    <row r="3926" spans="1:6" ht="14.25">
      <c r="A3926"/>
      <c r="B3926" s="241"/>
      <c r="C3926"/>
      <c r="D3926"/>
      <c r="E3926"/>
      <c r="F3926"/>
    </row>
    <row r="3927" spans="1:6" ht="14.25">
      <c r="A3927"/>
      <c r="B3927" s="241"/>
      <c r="C3927"/>
      <c r="D3927"/>
      <c r="E3927"/>
      <c r="F3927"/>
    </row>
    <row r="3928" spans="1:6" ht="14.25">
      <c r="A3928"/>
      <c r="B3928" s="241"/>
      <c r="C3928"/>
      <c r="D3928"/>
      <c r="E3928"/>
      <c r="F3928"/>
    </row>
    <row r="3929" spans="1:6" ht="14.25">
      <c r="A3929"/>
      <c r="B3929" s="241"/>
      <c r="C3929"/>
      <c r="D3929"/>
      <c r="E3929"/>
      <c r="F3929"/>
    </row>
    <row r="3930" spans="1:6" ht="14.25">
      <c r="A3930"/>
      <c r="B3930" s="241"/>
      <c r="C3930"/>
      <c r="D3930"/>
      <c r="E3930"/>
      <c r="F3930"/>
    </row>
    <row r="3931" spans="1:6" ht="14.25">
      <c r="A3931"/>
      <c r="B3931" s="241"/>
      <c r="C3931"/>
      <c r="D3931"/>
      <c r="E3931"/>
      <c r="F3931"/>
    </row>
    <row r="3932" spans="1:6" ht="14.25">
      <c r="A3932"/>
      <c r="B3932" s="241"/>
      <c r="C3932"/>
      <c r="D3932"/>
      <c r="E3932"/>
      <c r="F3932"/>
    </row>
    <row r="3933" spans="1:6" ht="14.25">
      <c r="A3933"/>
      <c r="B3933" s="241"/>
      <c r="C3933"/>
      <c r="D3933"/>
      <c r="E3933"/>
      <c r="F3933"/>
    </row>
    <row r="3934" spans="1:6" ht="14.25">
      <c r="A3934"/>
      <c r="B3934" s="241"/>
      <c r="C3934"/>
      <c r="D3934"/>
      <c r="E3934"/>
      <c r="F3934"/>
    </row>
    <row r="3935" spans="1:6" ht="14.25">
      <c r="A3935"/>
      <c r="B3935" s="241"/>
      <c r="C3935"/>
      <c r="D3935"/>
      <c r="E3935"/>
      <c r="F3935"/>
    </row>
    <row r="3936" spans="1:6" ht="14.25">
      <c r="A3936"/>
      <c r="B3936" s="241"/>
      <c r="C3936"/>
      <c r="D3936"/>
      <c r="E3936"/>
      <c r="F3936"/>
    </row>
    <row r="3937" spans="1:6" ht="14.25">
      <c r="A3937"/>
      <c r="B3937" s="241"/>
      <c r="C3937"/>
      <c r="D3937"/>
      <c r="E3937"/>
      <c r="F3937"/>
    </row>
    <row r="3938" spans="1:6" ht="14.25">
      <c r="A3938"/>
      <c r="B3938" s="241"/>
      <c r="C3938"/>
      <c r="D3938"/>
      <c r="E3938"/>
      <c r="F3938"/>
    </row>
    <row r="3939" spans="1:6" ht="14.25">
      <c r="A3939"/>
      <c r="B3939" s="241"/>
      <c r="C3939"/>
      <c r="D3939"/>
      <c r="E3939"/>
      <c r="F3939"/>
    </row>
    <row r="3940" spans="1:6" ht="14.25">
      <c r="A3940"/>
      <c r="B3940" s="241"/>
      <c r="C3940"/>
      <c r="D3940"/>
      <c r="E3940"/>
      <c r="F3940"/>
    </row>
    <row r="3941" spans="1:6" ht="14.25">
      <c r="A3941"/>
      <c r="B3941" s="241"/>
      <c r="C3941"/>
      <c r="D3941"/>
      <c r="E3941"/>
      <c r="F3941"/>
    </row>
    <row r="3942" spans="1:6" ht="14.25">
      <c r="A3942"/>
      <c r="B3942" s="241"/>
      <c r="C3942"/>
      <c r="D3942"/>
      <c r="E3942"/>
      <c r="F3942"/>
    </row>
    <row r="3943" spans="1:6" ht="14.25">
      <c r="A3943"/>
      <c r="B3943" s="241"/>
      <c r="C3943"/>
      <c r="D3943"/>
      <c r="E3943"/>
      <c r="F3943"/>
    </row>
    <row r="3944" spans="1:6" ht="14.25">
      <c r="A3944"/>
      <c r="B3944" s="241"/>
      <c r="C3944"/>
      <c r="D3944"/>
      <c r="E3944"/>
      <c r="F3944"/>
    </row>
    <row r="3945" spans="1:6" ht="14.25">
      <c r="A3945"/>
      <c r="B3945" s="241"/>
      <c r="C3945"/>
      <c r="D3945"/>
      <c r="E3945"/>
      <c r="F3945"/>
    </row>
    <row r="3946" spans="1:6" ht="14.25">
      <c r="A3946"/>
      <c r="B3946" s="241"/>
      <c r="C3946"/>
      <c r="D3946"/>
      <c r="E3946"/>
      <c r="F3946"/>
    </row>
    <row r="3947" spans="1:6" ht="14.25">
      <c r="A3947"/>
      <c r="B3947" s="241"/>
      <c r="C3947"/>
      <c r="D3947"/>
      <c r="E3947"/>
      <c r="F3947"/>
    </row>
    <row r="3948" spans="1:6" ht="14.25">
      <c r="A3948"/>
      <c r="B3948" s="241"/>
      <c r="C3948"/>
      <c r="D3948"/>
      <c r="E3948"/>
      <c r="F3948"/>
    </row>
    <row r="3949" spans="1:6" ht="14.25">
      <c r="A3949"/>
      <c r="B3949" s="241"/>
      <c r="C3949"/>
      <c r="D3949"/>
      <c r="E3949"/>
      <c r="F3949"/>
    </row>
    <row r="3950" spans="1:6" ht="14.25">
      <c r="A3950"/>
      <c r="B3950" s="241"/>
      <c r="C3950"/>
      <c r="D3950"/>
      <c r="E3950"/>
      <c r="F3950"/>
    </row>
    <row r="3951" spans="1:6" ht="14.25">
      <c r="A3951"/>
      <c r="B3951" s="241"/>
      <c r="C3951"/>
      <c r="D3951"/>
      <c r="E3951"/>
      <c r="F3951"/>
    </row>
    <row r="3952" spans="1:6" ht="14.25">
      <c r="A3952"/>
      <c r="B3952" s="241"/>
      <c r="C3952"/>
      <c r="D3952"/>
      <c r="E3952"/>
      <c r="F3952"/>
    </row>
    <row r="3953" spans="1:6" ht="14.25">
      <c r="A3953"/>
      <c r="B3953" s="241"/>
      <c r="C3953"/>
      <c r="D3953"/>
      <c r="E3953"/>
      <c r="F3953"/>
    </row>
    <row r="3954" spans="1:6" ht="14.25">
      <c r="A3954"/>
      <c r="B3954" s="241"/>
      <c r="C3954"/>
      <c r="D3954"/>
      <c r="E3954"/>
      <c r="F3954"/>
    </row>
    <row r="3955" spans="1:6" ht="14.25">
      <c r="A3955"/>
      <c r="B3955" s="241"/>
      <c r="C3955"/>
      <c r="D3955"/>
      <c r="E3955"/>
      <c r="F3955"/>
    </row>
    <row r="3956" spans="1:6" ht="14.25">
      <c r="A3956"/>
      <c r="B3956" s="241"/>
      <c r="C3956"/>
      <c r="D3956"/>
      <c r="E3956"/>
      <c r="F3956"/>
    </row>
    <row r="3957" spans="1:6" ht="14.25">
      <c r="A3957"/>
      <c r="B3957" s="241"/>
      <c r="C3957"/>
      <c r="D3957"/>
      <c r="E3957"/>
      <c r="F3957"/>
    </row>
    <row r="3958" spans="1:6" ht="14.25">
      <c r="A3958"/>
      <c r="B3958" s="241"/>
      <c r="C3958"/>
      <c r="D3958"/>
      <c r="E3958"/>
      <c r="F3958"/>
    </row>
    <row r="3959" spans="1:6" ht="14.25">
      <c r="A3959"/>
      <c r="B3959" s="241"/>
      <c r="C3959"/>
      <c r="D3959"/>
      <c r="E3959"/>
      <c r="F3959"/>
    </row>
    <row r="3960" spans="1:6" ht="14.25">
      <c r="A3960"/>
      <c r="B3960" s="241"/>
      <c r="C3960"/>
      <c r="D3960"/>
      <c r="E3960"/>
      <c r="F3960"/>
    </row>
    <row r="3961" spans="1:6" ht="14.25">
      <c r="A3961"/>
      <c r="B3961" s="241"/>
      <c r="C3961"/>
      <c r="D3961"/>
      <c r="E3961"/>
      <c r="F3961"/>
    </row>
    <row r="3962" spans="1:6" ht="14.25">
      <c r="A3962"/>
      <c r="B3962" s="241"/>
      <c r="C3962"/>
      <c r="D3962"/>
      <c r="E3962"/>
      <c r="F3962"/>
    </row>
    <row r="3963" spans="1:6" ht="14.25">
      <c r="A3963"/>
      <c r="B3963" s="241"/>
      <c r="C3963"/>
      <c r="D3963"/>
      <c r="E3963"/>
      <c r="F3963"/>
    </row>
    <row r="3964" spans="1:6" ht="14.25">
      <c r="A3964"/>
      <c r="B3964" s="241"/>
      <c r="C3964"/>
      <c r="D3964"/>
      <c r="E3964"/>
      <c r="F3964"/>
    </row>
    <row r="3965" spans="1:6" ht="14.25">
      <c r="A3965"/>
      <c r="B3965" s="241"/>
      <c r="C3965"/>
      <c r="D3965"/>
      <c r="E3965"/>
      <c r="F3965"/>
    </row>
    <row r="3966" spans="1:6" ht="14.25">
      <c r="A3966"/>
      <c r="B3966" s="241"/>
      <c r="C3966"/>
      <c r="D3966"/>
      <c r="E3966"/>
      <c r="F3966"/>
    </row>
    <row r="3967" spans="1:6" ht="14.25">
      <c r="A3967"/>
      <c r="B3967" s="241"/>
      <c r="C3967"/>
      <c r="D3967"/>
      <c r="E3967"/>
      <c r="F3967"/>
    </row>
    <row r="3968" spans="1:6" ht="14.25">
      <c r="A3968"/>
      <c r="B3968" s="241"/>
      <c r="C3968"/>
      <c r="D3968"/>
      <c r="E3968"/>
      <c r="F3968"/>
    </row>
    <row r="3969" spans="1:6" ht="14.25">
      <c r="A3969"/>
      <c r="B3969" s="241"/>
      <c r="C3969"/>
      <c r="D3969"/>
      <c r="E3969"/>
      <c r="F3969"/>
    </row>
    <row r="3970" spans="1:6" ht="14.25">
      <c r="A3970"/>
      <c r="B3970" s="241"/>
      <c r="C3970"/>
      <c r="D3970"/>
      <c r="E3970"/>
      <c r="F3970"/>
    </row>
    <row r="3971" spans="1:6" ht="14.25">
      <c r="A3971"/>
      <c r="B3971" s="241"/>
      <c r="C3971"/>
      <c r="D3971"/>
      <c r="E3971"/>
      <c r="F3971"/>
    </row>
    <row r="3972" spans="1:6" ht="14.25">
      <c r="A3972"/>
      <c r="B3972" s="241"/>
      <c r="C3972"/>
      <c r="D3972"/>
      <c r="E3972"/>
      <c r="F3972"/>
    </row>
    <row r="3973" spans="1:6" ht="14.25">
      <c r="A3973"/>
      <c r="B3973" s="241"/>
      <c r="C3973"/>
      <c r="D3973"/>
      <c r="E3973"/>
      <c r="F3973"/>
    </row>
    <row r="3974" spans="1:6" ht="14.25">
      <c r="A3974"/>
      <c r="B3974" s="241"/>
      <c r="C3974"/>
      <c r="D3974"/>
      <c r="E3974"/>
      <c r="F3974"/>
    </row>
    <row r="3975" spans="1:6" ht="14.25">
      <c r="A3975"/>
      <c r="B3975" s="241"/>
      <c r="C3975"/>
      <c r="D3975"/>
      <c r="E3975"/>
      <c r="F3975"/>
    </row>
    <row r="3976" spans="1:6" ht="14.25">
      <c r="A3976"/>
      <c r="B3976" s="241"/>
      <c r="C3976"/>
      <c r="D3976"/>
      <c r="E3976"/>
      <c r="F3976"/>
    </row>
    <row r="3977" spans="1:6" ht="14.25">
      <c r="A3977"/>
      <c r="B3977" s="241"/>
      <c r="C3977"/>
      <c r="D3977"/>
      <c r="E3977"/>
      <c r="F3977"/>
    </row>
    <row r="3978" spans="1:6" ht="14.25">
      <c r="A3978"/>
      <c r="B3978" s="241"/>
      <c r="C3978"/>
      <c r="D3978"/>
      <c r="E3978"/>
      <c r="F3978"/>
    </row>
    <row r="3979" spans="1:6" ht="14.25">
      <c r="A3979"/>
      <c r="B3979" s="241"/>
      <c r="C3979"/>
      <c r="D3979"/>
      <c r="E3979"/>
      <c r="F3979"/>
    </row>
    <row r="3980" spans="1:6" ht="14.25">
      <c r="A3980"/>
      <c r="B3980" s="241"/>
      <c r="C3980"/>
      <c r="D3980"/>
      <c r="E3980"/>
      <c r="F3980"/>
    </row>
    <row r="3981" spans="1:6" ht="14.25">
      <c r="A3981"/>
      <c r="B3981" s="241"/>
      <c r="C3981"/>
      <c r="D3981"/>
      <c r="E3981"/>
      <c r="F3981"/>
    </row>
    <row r="3982" spans="1:6" ht="14.25">
      <c r="A3982"/>
      <c r="B3982" s="241"/>
      <c r="C3982"/>
      <c r="D3982"/>
      <c r="E3982"/>
      <c r="F3982"/>
    </row>
    <row r="3983" spans="1:6" ht="14.25">
      <c r="A3983"/>
      <c r="B3983" s="241"/>
      <c r="C3983"/>
      <c r="D3983"/>
      <c r="E3983"/>
      <c r="F3983"/>
    </row>
    <row r="3984" spans="1:6" ht="14.25">
      <c r="A3984"/>
      <c r="B3984" s="241"/>
      <c r="C3984"/>
      <c r="D3984"/>
      <c r="E3984"/>
      <c r="F3984"/>
    </row>
    <row r="3985" spans="1:6" ht="14.25">
      <c r="A3985"/>
      <c r="B3985" s="241"/>
      <c r="C3985"/>
      <c r="D3985"/>
      <c r="E3985"/>
      <c r="F3985"/>
    </row>
    <row r="3986" spans="1:6" ht="14.25">
      <c r="A3986"/>
      <c r="B3986" s="241"/>
      <c r="C3986"/>
      <c r="D3986"/>
      <c r="E3986"/>
      <c r="F3986"/>
    </row>
    <row r="3987" spans="1:6" ht="14.25">
      <c r="A3987"/>
      <c r="B3987" s="241"/>
      <c r="C3987"/>
      <c r="D3987"/>
      <c r="E3987"/>
      <c r="F3987"/>
    </row>
    <row r="3988" spans="1:6" ht="14.25">
      <c r="A3988"/>
      <c r="B3988" s="241"/>
      <c r="C3988"/>
      <c r="D3988"/>
      <c r="E3988"/>
      <c r="F3988"/>
    </row>
    <row r="3989" spans="1:6" ht="14.25">
      <c r="A3989"/>
      <c r="B3989" s="241"/>
      <c r="C3989"/>
      <c r="D3989"/>
      <c r="E3989"/>
      <c r="F3989"/>
    </row>
    <row r="3990" spans="1:6" ht="14.25">
      <c r="A3990"/>
      <c r="B3990" s="241"/>
      <c r="C3990"/>
      <c r="D3990"/>
      <c r="E3990"/>
      <c r="F3990"/>
    </row>
    <row r="3991" spans="1:6" ht="14.25">
      <c r="A3991"/>
      <c r="B3991" s="241"/>
      <c r="C3991"/>
      <c r="D3991"/>
      <c r="E3991"/>
      <c r="F3991"/>
    </row>
    <row r="3992" spans="1:6" ht="14.25">
      <c r="A3992"/>
      <c r="B3992" s="241"/>
      <c r="C3992"/>
      <c r="D3992"/>
      <c r="E3992"/>
      <c r="F3992"/>
    </row>
    <row r="3993" spans="1:6" ht="14.25">
      <c r="A3993"/>
      <c r="B3993" s="241"/>
      <c r="C3993"/>
      <c r="D3993"/>
      <c r="E3993"/>
      <c r="F3993"/>
    </row>
    <row r="3994" spans="1:6" ht="14.25">
      <c r="A3994"/>
      <c r="B3994" s="241"/>
      <c r="C3994"/>
      <c r="D3994"/>
      <c r="E3994"/>
      <c r="F3994"/>
    </row>
    <row r="3995" spans="1:6" ht="14.25">
      <c r="A3995"/>
      <c r="B3995" s="241"/>
      <c r="C3995"/>
      <c r="D3995"/>
      <c r="E3995"/>
      <c r="F3995"/>
    </row>
    <row r="3996" spans="1:6" ht="14.25">
      <c r="A3996"/>
      <c r="B3996" s="241"/>
      <c r="C3996"/>
      <c r="D3996"/>
      <c r="E3996"/>
      <c r="F3996"/>
    </row>
    <row r="3997" spans="1:6" ht="14.25">
      <c r="A3997"/>
      <c r="B3997" s="241"/>
      <c r="C3997"/>
      <c r="D3997"/>
      <c r="E3997"/>
      <c r="F3997"/>
    </row>
    <row r="3998" spans="1:6" ht="14.25">
      <c r="A3998"/>
      <c r="B3998" s="241"/>
      <c r="C3998"/>
      <c r="D3998"/>
      <c r="E3998"/>
      <c r="F3998"/>
    </row>
    <row r="3999" spans="1:6" ht="14.25">
      <c r="A3999"/>
      <c r="B3999" s="241"/>
      <c r="C3999"/>
      <c r="D3999"/>
      <c r="E3999"/>
      <c r="F3999"/>
    </row>
    <row r="4000" spans="1:6" ht="14.25">
      <c r="A4000"/>
      <c r="B4000" s="241"/>
      <c r="C4000"/>
      <c r="D4000"/>
      <c r="E4000"/>
      <c r="F4000"/>
    </row>
    <row r="4001" spans="1:6" ht="14.25">
      <c r="A4001"/>
      <c r="B4001" s="241"/>
      <c r="C4001"/>
      <c r="D4001"/>
      <c r="E4001"/>
      <c r="F4001"/>
    </row>
    <row r="4002" spans="1:6" ht="14.25">
      <c r="A4002"/>
      <c r="B4002" s="241"/>
      <c r="C4002"/>
      <c r="D4002"/>
      <c r="E4002"/>
      <c r="F4002"/>
    </row>
    <row r="4003" spans="1:6" ht="14.25">
      <c r="A4003"/>
      <c r="B4003" s="241"/>
      <c r="C4003"/>
      <c r="D4003"/>
      <c r="E4003"/>
      <c r="F4003"/>
    </row>
    <row r="4004" spans="1:6" ht="14.25">
      <c r="A4004"/>
      <c r="B4004" s="241"/>
      <c r="C4004"/>
      <c r="D4004"/>
      <c r="E4004"/>
      <c r="F4004"/>
    </row>
    <row r="4005" spans="1:6" ht="14.25">
      <c r="A4005"/>
      <c r="B4005" s="241"/>
      <c r="C4005"/>
      <c r="D4005"/>
      <c r="E4005"/>
      <c r="F4005"/>
    </row>
    <row r="4006" spans="1:6" ht="14.25">
      <c r="A4006"/>
      <c r="B4006" s="241"/>
      <c r="C4006"/>
      <c r="D4006"/>
      <c r="E4006"/>
      <c r="F4006"/>
    </row>
    <row r="4007" spans="1:6" ht="14.25">
      <c r="A4007"/>
      <c r="B4007" s="241"/>
      <c r="C4007"/>
      <c r="D4007"/>
      <c r="E4007"/>
      <c r="F4007"/>
    </row>
    <row r="4008" spans="1:6" ht="14.25">
      <c r="A4008"/>
      <c r="B4008" s="241"/>
      <c r="C4008"/>
      <c r="D4008"/>
      <c r="E4008"/>
      <c r="F4008"/>
    </row>
    <row r="4009" spans="1:6" ht="14.25">
      <c r="A4009"/>
      <c r="B4009" s="241"/>
      <c r="C4009"/>
      <c r="D4009"/>
      <c r="E4009"/>
      <c r="F4009"/>
    </row>
    <row r="4010" spans="1:6" ht="14.25">
      <c r="A4010"/>
      <c r="B4010" s="241"/>
      <c r="C4010"/>
      <c r="D4010"/>
      <c r="E4010"/>
      <c r="F4010"/>
    </row>
    <row r="4011" spans="1:6" ht="14.25">
      <c r="A4011"/>
      <c r="B4011" s="241"/>
      <c r="C4011"/>
      <c r="D4011"/>
      <c r="E4011"/>
      <c r="F4011"/>
    </row>
    <row r="4012" spans="1:6" ht="14.25">
      <c r="A4012"/>
      <c r="B4012" s="241"/>
      <c r="C4012"/>
      <c r="D4012"/>
      <c r="E4012"/>
      <c r="F4012"/>
    </row>
    <row r="4013" spans="1:6" ht="14.25">
      <c r="A4013"/>
      <c r="B4013" s="241"/>
      <c r="C4013"/>
      <c r="D4013"/>
      <c r="E4013"/>
      <c r="F4013"/>
    </row>
    <row r="4014" spans="1:6" ht="14.25">
      <c r="A4014"/>
      <c r="B4014" s="241"/>
      <c r="C4014"/>
      <c r="D4014"/>
      <c r="E4014"/>
      <c r="F4014"/>
    </row>
    <row r="4015" spans="1:6" ht="14.25">
      <c r="A4015"/>
      <c r="B4015" s="241"/>
      <c r="C4015"/>
      <c r="D4015"/>
      <c r="E4015"/>
      <c r="F4015"/>
    </row>
    <row r="4016" spans="1:6" ht="14.25">
      <c r="A4016"/>
      <c r="B4016" s="241"/>
      <c r="C4016"/>
      <c r="D4016"/>
      <c r="E4016"/>
      <c r="F4016"/>
    </row>
    <row r="4017" spans="1:6" ht="14.25">
      <c r="A4017"/>
      <c r="B4017" s="241"/>
      <c r="C4017"/>
      <c r="D4017"/>
      <c r="E4017"/>
      <c r="F4017"/>
    </row>
    <row r="4018" spans="1:6" ht="14.25">
      <c r="A4018"/>
      <c r="B4018" s="241"/>
      <c r="C4018"/>
      <c r="D4018"/>
      <c r="E4018"/>
      <c r="F4018"/>
    </row>
    <row r="4019" spans="1:6" ht="14.25">
      <c r="A4019"/>
      <c r="B4019" s="241"/>
      <c r="C4019"/>
      <c r="D4019"/>
      <c r="E4019"/>
      <c r="F4019"/>
    </row>
    <row r="4020" spans="1:6" ht="14.25">
      <c r="A4020"/>
      <c r="B4020" s="241"/>
      <c r="C4020"/>
      <c r="D4020"/>
      <c r="E4020"/>
      <c r="F4020"/>
    </row>
    <row r="4021" spans="1:6" ht="14.25">
      <c r="A4021"/>
      <c r="B4021" s="241"/>
      <c r="C4021"/>
      <c r="D4021"/>
      <c r="E4021"/>
      <c r="F4021"/>
    </row>
    <row r="4022" spans="1:6" ht="14.25">
      <c r="A4022"/>
      <c r="B4022" s="241"/>
      <c r="C4022"/>
      <c r="D4022"/>
      <c r="E4022"/>
      <c r="F4022"/>
    </row>
    <row r="4023" spans="1:6" ht="14.25">
      <c r="A4023"/>
      <c r="B4023" s="241"/>
      <c r="C4023"/>
      <c r="D4023"/>
      <c r="E4023"/>
      <c r="F4023"/>
    </row>
    <row r="4024" spans="1:6" ht="14.25">
      <c r="A4024"/>
      <c r="B4024" s="241"/>
      <c r="C4024"/>
      <c r="D4024"/>
      <c r="E4024"/>
      <c r="F4024"/>
    </row>
    <row r="4025" spans="1:6" ht="14.25">
      <c r="A4025"/>
      <c r="B4025" s="241"/>
      <c r="C4025"/>
      <c r="D4025"/>
      <c r="E4025"/>
      <c r="F4025"/>
    </row>
    <row r="4026" spans="1:6" ht="14.25">
      <c r="A4026"/>
      <c r="B4026" s="241"/>
      <c r="C4026"/>
      <c r="D4026"/>
      <c r="E4026"/>
      <c r="F4026"/>
    </row>
    <row r="4027" spans="1:6" ht="14.25">
      <c r="A4027"/>
      <c r="B4027" s="241"/>
      <c r="C4027"/>
      <c r="D4027"/>
      <c r="E4027"/>
      <c r="F4027"/>
    </row>
    <row r="4028" spans="1:6" ht="14.25">
      <c r="A4028"/>
      <c r="B4028" s="241"/>
      <c r="C4028"/>
      <c r="D4028"/>
      <c r="E4028"/>
      <c r="F4028"/>
    </row>
    <row r="4029" spans="1:6" ht="14.25">
      <c r="A4029"/>
      <c r="B4029" s="241"/>
      <c r="C4029"/>
      <c r="D4029"/>
      <c r="E4029"/>
      <c r="F4029"/>
    </row>
    <row r="4030" spans="1:6" ht="14.25">
      <c r="A4030"/>
      <c r="B4030" s="241"/>
      <c r="C4030"/>
      <c r="D4030"/>
      <c r="E4030"/>
      <c r="F4030"/>
    </row>
    <row r="4031" spans="1:6" ht="14.25">
      <c r="A4031"/>
      <c r="B4031" s="241"/>
      <c r="C4031"/>
      <c r="D4031"/>
      <c r="E4031"/>
      <c r="F4031"/>
    </row>
    <row r="4032" spans="1:6" ht="14.25">
      <c r="A4032"/>
      <c r="B4032" s="241"/>
      <c r="C4032"/>
      <c r="D4032"/>
      <c r="E4032"/>
      <c r="F4032"/>
    </row>
    <row r="4033" spans="1:6" ht="14.25">
      <c r="A4033"/>
      <c r="B4033" s="241"/>
      <c r="C4033"/>
      <c r="D4033"/>
      <c r="E4033"/>
      <c r="F4033"/>
    </row>
    <row r="4034" spans="1:6" ht="14.25">
      <c r="A4034"/>
      <c r="B4034" s="241"/>
      <c r="C4034"/>
      <c r="D4034"/>
      <c r="E4034"/>
      <c r="F4034"/>
    </row>
    <row r="4035" spans="1:6" ht="14.25">
      <c r="A4035"/>
      <c r="B4035" s="241"/>
      <c r="C4035"/>
      <c r="D4035"/>
      <c r="E4035"/>
      <c r="F4035"/>
    </row>
    <row r="4036" spans="1:6" ht="14.25">
      <c r="A4036"/>
      <c r="B4036" s="241"/>
      <c r="C4036"/>
      <c r="D4036"/>
      <c r="E4036"/>
      <c r="F4036"/>
    </row>
    <row r="4037" spans="1:6" ht="14.25">
      <c r="A4037"/>
      <c r="B4037" s="241"/>
      <c r="C4037"/>
      <c r="D4037"/>
      <c r="E4037"/>
      <c r="F4037"/>
    </row>
    <row r="4038" spans="1:6" ht="14.25">
      <c r="A4038"/>
      <c r="B4038" s="241"/>
      <c r="C4038"/>
      <c r="D4038"/>
      <c r="E4038"/>
      <c r="F4038"/>
    </row>
    <row r="4039" spans="1:6" ht="14.25">
      <c r="A4039"/>
      <c r="B4039" s="241"/>
      <c r="C4039"/>
      <c r="D4039"/>
      <c r="E4039"/>
      <c r="F4039"/>
    </row>
    <row r="4040" spans="1:6" ht="14.25">
      <c r="A4040"/>
      <c r="B4040" s="241"/>
      <c r="C4040"/>
      <c r="D4040"/>
      <c r="E4040"/>
      <c r="F4040"/>
    </row>
    <row r="4041" spans="1:6" ht="14.25">
      <c r="A4041"/>
      <c r="B4041" s="241"/>
      <c r="C4041"/>
      <c r="D4041"/>
      <c r="E4041"/>
      <c r="F4041"/>
    </row>
    <row r="4042" spans="1:6" ht="14.25">
      <c r="A4042"/>
      <c r="B4042" s="241"/>
      <c r="C4042"/>
      <c r="D4042"/>
      <c r="E4042"/>
      <c r="F4042"/>
    </row>
    <row r="4043" spans="1:6" ht="14.25">
      <c r="A4043"/>
      <c r="B4043" s="241"/>
      <c r="C4043"/>
      <c r="D4043"/>
      <c r="E4043"/>
      <c r="F4043"/>
    </row>
    <row r="4044" spans="1:6" ht="14.25">
      <c r="A4044"/>
      <c r="B4044" s="241"/>
      <c r="C4044"/>
      <c r="D4044"/>
      <c r="E4044"/>
      <c r="F4044"/>
    </row>
    <row r="4045" spans="1:6" ht="14.25">
      <c r="A4045"/>
      <c r="B4045" s="241"/>
      <c r="C4045"/>
      <c r="D4045"/>
      <c r="E4045"/>
      <c r="F4045"/>
    </row>
    <row r="4046" spans="1:6" ht="14.25">
      <c r="A4046"/>
      <c r="B4046" s="241"/>
      <c r="C4046"/>
      <c r="D4046"/>
      <c r="E4046"/>
      <c r="F4046"/>
    </row>
    <row r="4047" spans="1:6" ht="14.25">
      <c r="A4047"/>
      <c r="B4047" s="241"/>
      <c r="C4047"/>
      <c r="D4047"/>
      <c r="E4047"/>
      <c r="F4047"/>
    </row>
    <row r="4048" spans="1:6" ht="14.25">
      <c r="A4048"/>
      <c r="B4048" s="241"/>
      <c r="C4048"/>
      <c r="D4048"/>
      <c r="E4048"/>
      <c r="F4048"/>
    </row>
    <row r="4049" spans="1:6" ht="14.25">
      <c r="A4049"/>
      <c r="B4049" s="241"/>
      <c r="C4049"/>
      <c r="D4049"/>
      <c r="E4049"/>
      <c r="F4049"/>
    </row>
    <row r="4050" spans="1:6" ht="14.25">
      <c r="A4050"/>
      <c r="B4050" s="241"/>
      <c r="C4050"/>
      <c r="D4050"/>
      <c r="E4050"/>
      <c r="F4050"/>
    </row>
    <row r="4051" spans="1:6" ht="14.25">
      <c r="A4051"/>
      <c r="B4051" s="241"/>
      <c r="C4051"/>
      <c r="D4051"/>
      <c r="E4051"/>
      <c r="F4051"/>
    </row>
    <row r="4052" spans="1:6" ht="14.25">
      <c r="A4052"/>
      <c r="B4052" s="241"/>
      <c r="C4052"/>
      <c r="D4052"/>
      <c r="E4052"/>
      <c r="F4052"/>
    </row>
    <row r="4053" spans="1:6" ht="14.25">
      <c r="A4053"/>
      <c r="B4053" s="241"/>
      <c r="C4053"/>
      <c r="D4053"/>
      <c r="E4053"/>
      <c r="F4053"/>
    </row>
    <row r="4054" spans="1:6" ht="14.25">
      <c r="A4054"/>
      <c r="B4054" s="241"/>
      <c r="C4054"/>
      <c r="D4054"/>
      <c r="E4054"/>
      <c r="F4054"/>
    </row>
    <row r="4055" spans="1:6" ht="14.25">
      <c r="A4055"/>
      <c r="B4055" s="241"/>
      <c r="C4055"/>
      <c r="D4055"/>
      <c r="E4055"/>
      <c r="F4055"/>
    </row>
    <row r="4056" spans="1:6" ht="14.25">
      <c r="A4056"/>
      <c r="B4056" s="241"/>
      <c r="C4056"/>
      <c r="D4056"/>
      <c r="E4056"/>
      <c r="F4056"/>
    </row>
    <row r="4057" spans="1:6" ht="14.25">
      <c r="A4057"/>
      <c r="B4057" s="241"/>
      <c r="C4057"/>
      <c r="D4057"/>
      <c r="E4057"/>
      <c r="F4057"/>
    </row>
    <row r="4058" spans="1:6" ht="14.25">
      <c r="A4058"/>
      <c r="B4058" s="241"/>
      <c r="C4058"/>
      <c r="D4058"/>
      <c r="E4058"/>
      <c r="F4058"/>
    </row>
    <row r="4059" spans="1:6" ht="14.25">
      <c r="A4059"/>
      <c r="B4059" s="241"/>
      <c r="C4059"/>
      <c r="D4059"/>
      <c r="E4059"/>
      <c r="F4059"/>
    </row>
    <row r="4060" spans="1:6" ht="14.25">
      <c r="A4060"/>
      <c r="B4060" s="241"/>
      <c r="C4060"/>
      <c r="D4060"/>
      <c r="E4060"/>
      <c r="F4060"/>
    </row>
    <row r="4061" spans="1:6" ht="14.25">
      <c r="A4061"/>
      <c r="B4061" s="241"/>
      <c r="C4061"/>
      <c r="D4061"/>
      <c r="E4061"/>
      <c r="F4061"/>
    </row>
    <row r="4062" spans="1:6" ht="14.25">
      <c r="A4062"/>
      <c r="B4062" s="241"/>
      <c r="C4062"/>
      <c r="D4062"/>
      <c r="E4062"/>
      <c r="F4062"/>
    </row>
    <row r="4063" spans="1:6" ht="14.25">
      <c r="A4063"/>
      <c r="B4063" s="241"/>
      <c r="C4063"/>
      <c r="D4063"/>
      <c r="E4063"/>
      <c r="F4063"/>
    </row>
    <row r="4064" spans="1:6" ht="14.25">
      <c r="A4064"/>
      <c r="B4064" s="241"/>
      <c r="C4064"/>
      <c r="D4064"/>
      <c r="E4064"/>
      <c r="F4064"/>
    </row>
    <row r="4065" spans="1:6" ht="14.25">
      <c r="A4065"/>
      <c r="B4065" s="241"/>
      <c r="C4065"/>
      <c r="D4065"/>
      <c r="E4065"/>
      <c r="F4065"/>
    </row>
    <row r="4066" spans="1:6" ht="14.25">
      <c r="A4066"/>
      <c r="B4066" s="241"/>
      <c r="C4066"/>
      <c r="D4066"/>
      <c r="E4066"/>
      <c r="F4066"/>
    </row>
    <row r="4067" spans="1:6" ht="14.25">
      <c r="A4067"/>
      <c r="B4067" s="241"/>
      <c r="C4067"/>
      <c r="D4067"/>
      <c r="E4067"/>
      <c r="F4067"/>
    </row>
    <row r="4068" spans="1:6" ht="14.25">
      <c r="A4068"/>
      <c r="B4068" s="241"/>
      <c r="C4068"/>
      <c r="D4068"/>
      <c r="E4068"/>
      <c r="F4068"/>
    </row>
    <row r="4069" spans="1:6" ht="14.25">
      <c r="A4069"/>
      <c r="B4069" s="241"/>
      <c r="C4069"/>
      <c r="D4069"/>
      <c r="E4069"/>
      <c r="F4069"/>
    </row>
    <row r="4070" spans="1:6" ht="14.25">
      <c r="A4070"/>
      <c r="B4070" s="241"/>
      <c r="C4070"/>
      <c r="D4070"/>
      <c r="E4070"/>
      <c r="F4070"/>
    </row>
    <row r="4071" spans="1:6" ht="14.25">
      <c r="A4071"/>
      <c r="B4071" s="241"/>
      <c r="C4071"/>
      <c r="D4071"/>
      <c r="E4071"/>
      <c r="F4071"/>
    </row>
    <row r="4072" spans="1:6" ht="14.25">
      <c r="A4072"/>
      <c r="B4072" s="241"/>
      <c r="C4072"/>
      <c r="D4072"/>
      <c r="E4072"/>
      <c r="F4072"/>
    </row>
    <row r="4073" spans="1:6" ht="14.25">
      <c r="A4073"/>
      <c r="B4073" s="241"/>
      <c r="C4073"/>
      <c r="D4073"/>
      <c r="E4073"/>
      <c r="F4073"/>
    </row>
    <row r="4074" spans="1:6" ht="14.25">
      <c r="A4074"/>
      <c r="B4074" s="241"/>
      <c r="C4074"/>
      <c r="D4074"/>
      <c r="E4074"/>
      <c r="F4074"/>
    </row>
    <row r="4075" spans="1:6" ht="14.25">
      <c r="A4075"/>
      <c r="B4075" s="241"/>
      <c r="C4075"/>
      <c r="D4075"/>
      <c r="E4075"/>
      <c r="F4075"/>
    </row>
    <row r="4076" spans="1:6" ht="14.25">
      <c r="A4076"/>
      <c r="B4076" s="241"/>
      <c r="C4076"/>
      <c r="D4076"/>
      <c r="E4076"/>
      <c r="F4076"/>
    </row>
    <row r="4077" spans="1:6" ht="14.25">
      <c r="A4077"/>
      <c r="B4077" s="241"/>
      <c r="C4077"/>
      <c r="D4077"/>
      <c r="E4077"/>
      <c r="F4077"/>
    </row>
    <row r="4078" spans="1:6" ht="14.25">
      <c r="A4078"/>
      <c r="B4078" s="241"/>
      <c r="C4078"/>
      <c r="D4078"/>
      <c r="E4078"/>
      <c r="F4078"/>
    </row>
    <row r="4079" spans="1:6" ht="14.25">
      <c r="A4079"/>
      <c r="B4079" s="241"/>
      <c r="C4079"/>
      <c r="D4079"/>
      <c r="E4079"/>
      <c r="F4079"/>
    </row>
    <row r="4080" spans="1:6" ht="14.25">
      <c r="A4080"/>
      <c r="B4080" s="241"/>
      <c r="C4080"/>
      <c r="D4080"/>
      <c r="E4080"/>
      <c r="F4080"/>
    </row>
    <row r="4081" spans="1:6" ht="14.25">
      <c r="A4081"/>
      <c r="B4081" s="241"/>
      <c r="C4081"/>
      <c r="D4081"/>
      <c r="E4081"/>
      <c r="F4081"/>
    </row>
    <row r="4082" spans="1:6" ht="14.25">
      <c r="A4082"/>
      <c r="B4082" s="241"/>
      <c r="C4082"/>
      <c r="D4082"/>
      <c r="E4082"/>
      <c r="F4082"/>
    </row>
    <row r="4083" spans="1:6" ht="14.25">
      <c r="A4083"/>
      <c r="B4083" s="241"/>
      <c r="C4083"/>
      <c r="D4083"/>
      <c r="E4083"/>
      <c r="F4083"/>
    </row>
    <row r="4084" spans="1:6" ht="14.25">
      <c r="A4084"/>
      <c r="B4084" s="241"/>
      <c r="C4084"/>
      <c r="D4084"/>
      <c r="E4084"/>
      <c r="F4084"/>
    </row>
    <row r="4085" spans="1:6" ht="14.25">
      <c r="A4085"/>
      <c r="B4085" s="241"/>
      <c r="C4085"/>
      <c r="D4085"/>
      <c r="E4085"/>
      <c r="F4085"/>
    </row>
    <row r="4086" spans="1:6" ht="14.25">
      <c r="A4086"/>
      <c r="B4086" s="241"/>
      <c r="C4086"/>
      <c r="D4086"/>
      <c r="E4086"/>
      <c r="F4086"/>
    </row>
    <row r="4087" spans="1:6" ht="14.25">
      <c r="A4087"/>
      <c r="B4087" s="241"/>
      <c r="C4087"/>
      <c r="D4087"/>
      <c r="E4087"/>
      <c r="F4087"/>
    </row>
    <row r="4088" spans="1:6" ht="14.25">
      <c r="A4088"/>
      <c r="B4088" s="241"/>
      <c r="C4088"/>
      <c r="D4088"/>
      <c r="E4088"/>
      <c r="F4088"/>
    </row>
    <row r="4089" spans="1:6" ht="14.25">
      <c r="A4089"/>
      <c r="B4089" s="241"/>
      <c r="C4089"/>
      <c r="D4089"/>
      <c r="E4089"/>
      <c r="F4089"/>
    </row>
    <row r="4090" spans="1:6" ht="14.25">
      <c r="A4090"/>
      <c r="B4090" s="241"/>
      <c r="C4090"/>
      <c r="D4090"/>
      <c r="E4090"/>
      <c r="F4090"/>
    </row>
    <row r="4091" spans="1:6" ht="14.25">
      <c r="A4091"/>
      <c r="B4091" s="241"/>
      <c r="C4091"/>
      <c r="D4091"/>
      <c r="E4091"/>
      <c r="F4091"/>
    </row>
    <row r="4092" spans="1:6" ht="14.25">
      <c r="A4092"/>
      <c r="B4092" s="241"/>
      <c r="C4092"/>
      <c r="D4092"/>
      <c r="E4092"/>
      <c r="F4092"/>
    </row>
    <row r="4093" spans="1:6" ht="14.25">
      <c r="A4093"/>
      <c r="B4093" s="241"/>
      <c r="C4093"/>
      <c r="D4093"/>
      <c r="E4093"/>
      <c r="F4093"/>
    </row>
    <row r="4094" spans="1:6" ht="14.25">
      <c r="A4094"/>
      <c r="B4094" s="241"/>
      <c r="C4094"/>
      <c r="D4094"/>
      <c r="E4094"/>
      <c r="F4094"/>
    </row>
    <row r="4095" spans="1:6" ht="14.25">
      <c r="A4095"/>
      <c r="B4095" s="241"/>
      <c r="C4095"/>
      <c r="D4095"/>
      <c r="E4095"/>
      <c r="F4095"/>
    </row>
    <row r="4096" spans="1:6" ht="14.25">
      <c r="A4096"/>
      <c r="B4096" s="241"/>
      <c r="C4096"/>
      <c r="D4096"/>
      <c r="E4096"/>
      <c r="F4096"/>
    </row>
    <row r="4097" spans="1:6" ht="14.25">
      <c r="A4097"/>
      <c r="B4097" s="241"/>
      <c r="C4097"/>
      <c r="D4097"/>
      <c r="E4097"/>
      <c r="F4097"/>
    </row>
    <row r="4098" spans="1:6" ht="14.25">
      <c r="A4098"/>
      <c r="B4098" s="241"/>
      <c r="C4098"/>
      <c r="D4098"/>
      <c r="E4098"/>
      <c r="F4098"/>
    </row>
    <row r="4099" spans="1:6" ht="14.25">
      <c r="A4099"/>
      <c r="B4099" s="241"/>
      <c r="C4099"/>
      <c r="D4099"/>
      <c r="E4099"/>
      <c r="F4099"/>
    </row>
    <row r="4100" spans="1:6" ht="14.25">
      <c r="A4100"/>
      <c r="B4100" s="241"/>
      <c r="C4100"/>
      <c r="D4100"/>
      <c r="E4100"/>
      <c r="F4100"/>
    </row>
    <row r="4101" spans="1:6" ht="14.25">
      <c r="A4101"/>
      <c r="B4101" s="241"/>
      <c r="C4101"/>
      <c r="D4101"/>
      <c r="E4101"/>
      <c r="F4101"/>
    </row>
    <row r="4102" spans="1:6" ht="14.25">
      <c r="A4102"/>
      <c r="B4102" s="241"/>
      <c r="C4102"/>
      <c r="D4102"/>
      <c r="E4102"/>
      <c r="F4102"/>
    </row>
    <row r="4103" spans="1:6" ht="14.25">
      <c r="A4103"/>
      <c r="B4103" s="241"/>
      <c r="C4103"/>
      <c r="D4103"/>
      <c r="E4103"/>
      <c r="F4103"/>
    </row>
    <row r="4104" spans="1:6" ht="14.25">
      <c r="A4104"/>
      <c r="B4104" s="241"/>
      <c r="C4104"/>
      <c r="D4104"/>
      <c r="E4104"/>
      <c r="F4104"/>
    </row>
    <row r="4105" spans="1:6" ht="14.25">
      <c r="A4105"/>
      <c r="B4105" s="241"/>
      <c r="C4105"/>
      <c r="D4105"/>
      <c r="E4105"/>
      <c r="F4105"/>
    </row>
    <row r="4106" spans="1:6" ht="14.25">
      <c r="A4106"/>
      <c r="B4106" s="241"/>
      <c r="C4106"/>
      <c r="D4106"/>
      <c r="E4106"/>
      <c r="F4106"/>
    </row>
    <row r="4107" spans="1:6" ht="14.25">
      <c r="A4107"/>
      <c r="B4107" s="241"/>
      <c r="C4107"/>
      <c r="D4107"/>
      <c r="E4107"/>
      <c r="F4107"/>
    </row>
    <row r="4108" spans="1:6" ht="14.25">
      <c r="A4108"/>
      <c r="B4108" s="241"/>
      <c r="C4108"/>
      <c r="D4108"/>
      <c r="E4108"/>
      <c r="F4108"/>
    </row>
    <row r="4109" spans="1:6" ht="14.25">
      <c r="A4109"/>
      <c r="B4109" s="241"/>
      <c r="C4109"/>
      <c r="D4109"/>
      <c r="E4109"/>
      <c r="F4109"/>
    </row>
    <row r="4110" spans="1:6" ht="14.25">
      <c r="A4110"/>
      <c r="B4110" s="241"/>
      <c r="C4110"/>
      <c r="D4110"/>
      <c r="E4110"/>
      <c r="F4110"/>
    </row>
    <row r="4111" spans="1:6" ht="14.25">
      <c r="A4111"/>
      <c r="B4111" s="241"/>
      <c r="C4111"/>
      <c r="D4111"/>
      <c r="E4111"/>
      <c r="F4111"/>
    </row>
    <row r="4112" spans="1:6" ht="14.25">
      <c r="A4112"/>
      <c r="B4112" s="241"/>
      <c r="C4112"/>
      <c r="D4112"/>
      <c r="E4112"/>
      <c r="F4112"/>
    </row>
    <row r="4113" spans="1:6" ht="14.25">
      <c r="A4113"/>
      <c r="B4113" s="241"/>
      <c r="C4113"/>
      <c r="D4113"/>
      <c r="E4113"/>
      <c r="F4113"/>
    </row>
    <row r="4114" spans="1:6" ht="14.25">
      <c r="A4114"/>
      <c r="B4114" s="241"/>
      <c r="C4114"/>
      <c r="D4114"/>
      <c r="E4114"/>
      <c r="F4114"/>
    </row>
    <row r="4115" spans="1:6" ht="14.25">
      <c r="A4115"/>
      <c r="B4115" s="241"/>
      <c r="C4115"/>
      <c r="D4115"/>
      <c r="E4115"/>
      <c r="F4115"/>
    </row>
    <row r="4116" spans="1:6" ht="14.25">
      <c r="A4116"/>
      <c r="B4116" s="241"/>
      <c r="C4116"/>
      <c r="D4116"/>
      <c r="E4116"/>
      <c r="F4116"/>
    </row>
    <row r="4117" spans="1:6" ht="14.25">
      <c r="A4117"/>
      <c r="B4117" s="241"/>
      <c r="C4117"/>
      <c r="D4117"/>
      <c r="E4117"/>
      <c r="F4117"/>
    </row>
    <row r="4118" spans="1:6" ht="14.25">
      <c r="A4118"/>
      <c r="B4118" s="241"/>
      <c r="C4118"/>
      <c r="D4118"/>
      <c r="E4118"/>
      <c r="F4118"/>
    </row>
    <row r="4119" spans="1:6" ht="14.25">
      <c r="A4119"/>
      <c r="B4119" s="241"/>
      <c r="C4119"/>
      <c r="D4119"/>
      <c r="E4119"/>
      <c r="F4119"/>
    </row>
    <row r="4120" spans="1:6" ht="14.25">
      <c r="A4120"/>
      <c r="B4120" s="241"/>
      <c r="C4120"/>
      <c r="D4120"/>
      <c r="E4120"/>
      <c r="F4120"/>
    </row>
    <row r="4121" spans="1:6" ht="14.25">
      <c r="A4121"/>
      <c r="B4121" s="241"/>
      <c r="C4121"/>
      <c r="D4121"/>
      <c r="E4121"/>
      <c r="F4121"/>
    </row>
    <row r="4122" spans="1:6" ht="14.25">
      <c r="A4122"/>
      <c r="B4122" s="241"/>
      <c r="C4122"/>
      <c r="D4122"/>
      <c r="E4122"/>
      <c r="F4122"/>
    </row>
    <row r="4123" spans="1:6" ht="14.25">
      <c r="A4123"/>
      <c r="B4123" s="241"/>
      <c r="C4123"/>
      <c r="D4123"/>
      <c r="E4123"/>
      <c r="F4123"/>
    </row>
    <row r="4124" spans="1:6" ht="14.25">
      <c r="A4124"/>
      <c r="B4124" s="241"/>
      <c r="C4124"/>
      <c r="D4124"/>
      <c r="E4124"/>
      <c r="F4124"/>
    </row>
    <row r="4125" spans="1:6" ht="14.25">
      <c r="A4125"/>
      <c r="B4125" s="241"/>
      <c r="C4125"/>
      <c r="D4125"/>
      <c r="E4125"/>
      <c r="F4125"/>
    </row>
    <row r="4126" spans="1:6" ht="14.25">
      <c r="A4126"/>
      <c r="B4126" s="241"/>
      <c r="C4126"/>
      <c r="D4126"/>
      <c r="E4126"/>
      <c r="F4126"/>
    </row>
    <row r="4127" spans="1:6" ht="14.25">
      <c r="A4127"/>
      <c r="B4127" s="241"/>
      <c r="C4127"/>
      <c r="D4127"/>
      <c r="E4127"/>
      <c r="F4127"/>
    </row>
    <row r="4128" spans="1:6" ht="14.25">
      <c r="A4128"/>
      <c r="B4128" s="241"/>
      <c r="C4128"/>
      <c r="D4128"/>
      <c r="E4128"/>
      <c r="F4128"/>
    </row>
    <row r="4129" spans="1:6" ht="14.25">
      <c r="A4129"/>
      <c r="B4129" s="241"/>
      <c r="C4129"/>
      <c r="D4129"/>
      <c r="E4129"/>
      <c r="F4129"/>
    </row>
    <row r="4130" spans="1:6" ht="14.25">
      <c r="A4130"/>
      <c r="B4130" s="241"/>
      <c r="C4130"/>
      <c r="D4130"/>
      <c r="E4130"/>
      <c r="F4130"/>
    </row>
    <row r="4131" spans="1:6" ht="14.25">
      <c r="A4131"/>
      <c r="B4131" s="241"/>
      <c r="C4131"/>
      <c r="D4131"/>
      <c r="E4131"/>
      <c r="F4131"/>
    </row>
    <row r="4132" spans="1:6" ht="14.25">
      <c r="A4132"/>
      <c r="B4132" s="241"/>
      <c r="C4132"/>
      <c r="D4132"/>
      <c r="E4132"/>
      <c r="F4132"/>
    </row>
    <row r="4133" spans="1:6" ht="14.25">
      <c r="A4133"/>
      <c r="B4133" s="241"/>
      <c r="C4133"/>
      <c r="D4133"/>
      <c r="E4133"/>
      <c r="F4133"/>
    </row>
    <row r="4134" spans="1:6" ht="14.25">
      <c r="A4134"/>
      <c r="B4134" s="241"/>
      <c r="C4134"/>
      <c r="D4134"/>
      <c r="E4134"/>
      <c r="F4134"/>
    </row>
    <row r="4135" spans="1:6" ht="14.25">
      <c r="A4135"/>
      <c r="B4135" s="241"/>
      <c r="C4135"/>
      <c r="D4135"/>
      <c r="E4135"/>
      <c r="F4135"/>
    </row>
    <row r="4136" spans="1:6" ht="14.25">
      <c r="A4136"/>
      <c r="B4136" s="241"/>
      <c r="C4136"/>
      <c r="D4136"/>
      <c r="E4136"/>
      <c r="F4136"/>
    </row>
    <row r="4137" spans="1:6" ht="14.25">
      <c r="A4137"/>
      <c r="B4137" s="241"/>
      <c r="C4137"/>
      <c r="D4137"/>
      <c r="E4137"/>
      <c r="F4137"/>
    </row>
    <row r="4138" spans="1:6" ht="14.25">
      <c r="A4138"/>
      <c r="B4138" s="241"/>
      <c r="C4138"/>
      <c r="D4138"/>
      <c r="E4138"/>
      <c r="F4138"/>
    </row>
    <row r="4139" spans="1:6" ht="14.25">
      <c r="A4139"/>
      <c r="B4139" s="241"/>
      <c r="C4139"/>
      <c r="D4139"/>
      <c r="E4139"/>
      <c r="F4139"/>
    </row>
    <row r="4140" spans="1:6" ht="14.25">
      <c r="A4140"/>
      <c r="B4140" s="241"/>
      <c r="C4140"/>
      <c r="D4140"/>
      <c r="E4140"/>
      <c r="F4140"/>
    </row>
    <row r="4141" spans="1:6" ht="14.25">
      <c r="A4141"/>
      <c r="B4141" s="241"/>
      <c r="C4141"/>
      <c r="D4141"/>
      <c r="E4141"/>
      <c r="F4141"/>
    </row>
    <row r="4142" spans="1:6" ht="14.25">
      <c r="A4142"/>
      <c r="B4142" s="241"/>
      <c r="C4142"/>
      <c r="D4142"/>
      <c r="E4142"/>
      <c r="F4142"/>
    </row>
    <row r="4143" spans="1:6" ht="14.25">
      <c r="A4143"/>
      <c r="B4143" s="241"/>
      <c r="C4143"/>
      <c r="D4143"/>
      <c r="E4143"/>
      <c r="F4143"/>
    </row>
    <row r="4144" spans="1:6" ht="14.25">
      <c r="A4144"/>
      <c r="B4144" s="241"/>
      <c r="C4144"/>
      <c r="D4144"/>
      <c r="E4144"/>
      <c r="F4144"/>
    </row>
    <row r="4145" spans="1:6" ht="14.25">
      <c r="A4145"/>
      <c r="B4145" s="241"/>
      <c r="C4145"/>
      <c r="D4145"/>
      <c r="E4145"/>
      <c r="F4145"/>
    </row>
    <row r="4146" spans="1:6" ht="14.25">
      <c r="A4146"/>
      <c r="B4146" s="241"/>
      <c r="C4146"/>
      <c r="D4146"/>
      <c r="E4146"/>
      <c r="F4146"/>
    </row>
    <row r="4147" spans="1:6" ht="14.25">
      <c r="A4147"/>
      <c r="B4147" s="241"/>
      <c r="C4147"/>
      <c r="D4147"/>
      <c r="E4147"/>
      <c r="F4147"/>
    </row>
    <row r="4148" spans="1:6" ht="14.25">
      <c r="A4148"/>
      <c r="B4148" s="241"/>
      <c r="C4148"/>
      <c r="D4148"/>
      <c r="E4148"/>
      <c r="F4148"/>
    </row>
    <row r="4149" spans="1:6" ht="14.25">
      <c r="A4149"/>
      <c r="B4149" s="241"/>
      <c r="C4149"/>
      <c r="D4149"/>
      <c r="E4149"/>
      <c r="F4149"/>
    </row>
    <row r="4150" spans="1:6" ht="14.25">
      <c r="A4150"/>
      <c r="B4150" s="241"/>
      <c r="C4150"/>
      <c r="D4150"/>
      <c r="E4150"/>
      <c r="F4150"/>
    </row>
    <row r="4151" spans="1:6" ht="14.25">
      <c r="A4151"/>
      <c r="B4151" s="241"/>
      <c r="C4151"/>
      <c r="D4151"/>
      <c r="E4151"/>
      <c r="F4151"/>
    </row>
    <row r="4152" spans="1:6" ht="14.25">
      <c r="A4152"/>
      <c r="B4152" s="241"/>
      <c r="C4152"/>
      <c r="D4152"/>
      <c r="E4152"/>
      <c r="F4152"/>
    </row>
    <row r="4153" spans="1:6" ht="14.25">
      <c r="A4153"/>
      <c r="B4153" s="241"/>
      <c r="C4153"/>
      <c r="D4153"/>
      <c r="E4153"/>
      <c r="F4153"/>
    </row>
    <row r="4154" spans="1:6" ht="14.25">
      <c r="A4154"/>
      <c r="B4154" s="241"/>
      <c r="C4154"/>
      <c r="D4154"/>
      <c r="E4154"/>
      <c r="F4154"/>
    </row>
    <row r="4155" spans="1:6" ht="14.25">
      <c r="A4155"/>
      <c r="B4155" s="241"/>
      <c r="C4155"/>
      <c r="D4155"/>
      <c r="E4155"/>
      <c r="F4155"/>
    </row>
    <row r="4156" spans="1:6" ht="14.25">
      <c r="A4156"/>
      <c r="B4156" s="241"/>
      <c r="C4156"/>
      <c r="D4156"/>
      <c r="E4156"/>
      <c r="F4156"/>
    </row>
    <row r="4157" spans="1:6" ht="14.25">
      <c r="A4157"/>
      <c r="B4157" s="241"/>
      <c r="C4157"/>
      <c r="D4157"/>
      <c r="E4157"/>
      <c r="F4157"/>
    </row>
    <row r="4158" spans="1:6" ht="14.25">
      <c r="A4158"/>
      <c r="B4158" s="241"/>
      <c r="C4158"/>
      <c r="D4158"/>
      <c r="E4158"/>
      <c r="F4158"/>
    </row>
    <row r="4159" spans="1:6" ht="14.25">
      <c r="A4159"/>
      <c r="B4159" s="241"/>
      <c r="C4159"/>
      <c r="D4159"/>
      <c r="E4159"/>
      <c r="F4159"/>
    </row>
    <row r="4160" spans="1:6" ht="14.25">
      <c r="A4160"/>
      <c r="B4160" s="241"/>
      <c r="C4160"/>
      <c r="D4160"/>
      <c r="E4160"/>
      <c r="F4160"/>
    </row>
    <row r="4161" spans="1:6" ht="14.25">
      <c r="A4161"/>
      <c r="B4161" s="241"/>
      <c r="C4161"/>
      <c r="D4161"/>
      <c r="E4161"/>
      <c r="F4161"/>
    </row>
    <row r="4162" spans="1:6" ht="14.25">
      <c r="A4162"/>
      <c r="B4162" s="241"/>
      <c r="C4162"/>
      <c r="D4162"/>
      <c r="E4162"/>
      <c r="F4162"/>
    </row>
    <row r="4163" spans="1:6" ht="14.25">
      <c r="A4163"/>
      <c r="B4163" s="241"/>
      <c r="C4163"/>
      <c r="D4163"/>
      <c r="E4163"/>
      <c r="F4163"/>
    </row>
    <row r="4164" spans="1:6" ht="14.25">
      <c r="A4164"/>
      <c r="B4164" s="241"/>
      <c r="C4164"/>
      <c r="D4164"/>
      <c r="E4164"/>
      <c r="F4164"/>
    </row>
    <row r="4165" spans="1:6" ht="14.25">
      <c r="A4165"/>
      <c r="B4165" s="241"/>
      <c r="C4165"/>
      <c r="D4165"/>
      <c r="E4165"/>
      <c r="F4165"/>
    </row>
    <row r="4166" spans="1:6" ht="14.25">
      <c r="A4166"/>
      <c r="B4166" s="241"/>
      <c r="C4166"/>
      <c r="D4166"/>
      <c r="E4166"/>
      <c r="F4166"/>
    </row>
    <row r="4167" spans="1:6" ht="14.25">
      <c r="A4167"/>
      <c r="B4167" s="241"/>
      <c r="C4167"/>
      <c r="D4167"/>
      <c r="E4167"/>
      <c r="F4167"/>
    </row>
    <row r="4168" spans="1:6" ht="14.25">
      <c r="A4168"/>
      <c r="B4168" s="241"/>
      <c r="C4168"/>
      <c r="D4168"/>
      <c r="E4168"/>
      <c r="F4168"/>
    </row>
    <row r="4169" spans="1:6" ht="14.25">
      <c r="A4169"/>
      <c r="B4169" s="241"/>
      <c r="C4169"/>
      <c r="D4169"/>
      <c r="E4169"/>
      <c r="F4169"/>
    </row>
    <row r="4170" spans="1:6" ht="14.25">
      <c r="A4170"/>
      <c r="B4170" s="241"/>
      <c r="C4170"/>
      <c r="D4170"/>
      <c r="E4170"/>
      <c r="F4170"/>
    </row>
    <row r="4171" spans="1:6" ht="14.25">
      <c r="A4171"/>
      <c r="B4171" s="241"/>
      <c r="C4171"/>
      <c r="D4171"/>
      <c r="E4171"/>
      <c r="F4171"/>
    </row>
    <row r="4172" spans="1:6" ht="14.25">
      <c r="A4172"/>
      <c r="B4172" s="241"/>
      <c r="C4172"/>
      <c r="D4172"/>
      <c r="E4172"/>
      <c r="F4172"/>
    </row>
    <row r="4173" spans="1:6" ht="14.25">
      <c r="A4173"/>
      <c r="B4173" s="241"/>
      <c r="C4173"/>
      <c r="D4173"/>
      <c r="E4173"/>
      <c r="F4173"/>
    </row>
    <row r="4174" spans="1:6" ht="14.25">
      <c r="A4174"/>
      <c r="B4174" s="241"/>
      <c r="C4174"/>
      <c r="D4174"/>
      <c r="E4174"/>
      <c r="F4174"/>
    </row>
    <row r="4175" spans="1:6" ht="14.25">
      <c r="A4175"/>
      <c r="B4175" s="241"/>
      <c r="C4175"/>
      <c r="D4175"/>
      <c r="E4175"/>
      <c r="F4175"/>
    </row>
    <row r="4176" spans="1:6" ht="14.25">
      <c r="A4176"/>
      <c r="B4176" s="241"/>
      <c r="C4176"/>
      <c r="D4176"/>
      <c r="E4176"/>
      <c r="F4176"/>
    </row>
    <row r="4177" spans="1:6" ht="14.25">
      <c r="A4177"/>
      <c r="B4177" s="241"/>
      <c r="C4177"/>
      <c r="D4177"/>
      <c r="E4177"/>
      <c r="F4177"/>
    </row>
    <row r="4178" spans="1:6" ht="14.25">
      <c r="A4178"/>
      <c r="B4178" s="241"/>
      <c r="C4178"/>
      <c r="D4178"/>
      <c r="E4178"/>
      <c r="F4178"/>
    </row>
    <row r="4179" spans="1:6" ht="14.25">
      <c r="A4179"/>
      <c r="B4179" s="241"/>
      <c r="C4179"/>
      <c r="D4179"/>
      <c r="E4179"/>
      <c r="F4179"/>
    </row>
    <row r="4180" spans="1:6" ht="14.25">
      <c r="A4180"/>
      <c r="B4180" s="241"/>
      <c r="C4180"/>
      <c r="D4180"/>
      <c r="E4180"/>
      <c r="F4180"/>
    </row>
    <row r="4181" spans="1:6" ht="14.25">
      <c r="A4181"/>
      <c r="B4181" s="241"/>
      <c r="C4181"/>
      <c r="D4181"/>
      <c r="E4181"/>
      <c r="F4181"/>
    </row>
    <row r="4182" spans="1:6" ht="14.25">
      <c r="A4182"/>
      <c r="B4182" s="241"/>
      <c r="C4182"/>
      <c r="D4182"/>
      <c r="E4182"/>
      <c r="F4182"/>
    </row>
    <row r="4183" spans="1:6" ht="14.25">
      <c r="A4183"/>
      <c r="B4183" s="241"/>
      <c r="C4183"/>
      <c r="D4183"/>
      <c r="E4183"/>
      <c r="F4183"/>
    </row>
    <row r="4184" spans="1:6" ht="14.25">
      <c r="A4184"/>
      <c r="B4184" s="241"/>
      <c r="C4184"/>
      <c r="D4184"/>
      <c r="E4184"/>
      <c r="F4184"/>
    </row>
    <row r="4185" spans="1:6" ht="14.25">
      <c r="A4185"/>
      <c r="B4185" s="241"/>
      <c r="C4185"/>
      <c r="D4185"/>
      <c r="E4185"/>
      <c r="F4185"/>
    </row>
    <row r="4186" spans="1:6" ht="14.25">
      <c r="A4186"/>
      <c r="B4186" s="241"/>
      <c r="C4186"/>
      <c r="D4186"/>
      <c r="E4186"/>
      <c r="F4186"/>
    </row>
    <row r="4187" spans="1:6" ht="14.25">
      <c r="A4187"/>
      <c r="B4187" s="241"/>
      <c r="C4187"/>
      <c r="D4187"/>
      <c r="E4187"/>
      <c r="F4187"/>
    </row>
    <row r="4188" spans="1:6" ht="14.25">
      <c r="A4188"/>
      <c r="B4188" s="241"/>
      <c r="C4188"/>
      <c r="D4188"/>
      <c r="E4188"/>
      <c r="F4188"/>
    </row>
    <row r="4189" spans="1:6" ht="14.25">
      <c r="A4189"/>
      <c r="B4189" s="241"/>
      <c r="C4189"/>
      <c r="D4189"/>
      <c r="E4189"/>
      <c r="F4189"/>
    </row>
    <row r="4190" spans="1:6" ht="14.25">
      <c r="A4190"/>
      <c r="B4190" s="241"/>
      <c r="C4190"/>
      <c r="D4190"/>
      <c r="E4190"/>
      <c r="F4190"/>
    </row>
    <row r="4191" spans="1:6" ht="14.25">
      <c r="A4191"/>
      <c r="B4191" s="241"/>
      <c r="C4191"/>
      <c r="D4191"/>
      <c r="E4191"/>
      <c r="F4191"/>
    </row>
    <row r="4192" spans="1:6" ht="14.25">
      <c r="A4192"/>
      <c r="B4192" s="241"/>
      <c r="C4192"/>
      <c r="D4192"/>
      <c r="E4192"/>
      <c r="F4192"/>
    </row>
    <row r="4193" spans="1:6" ht="14.25">
      <c r="A4193"/>
      <c r="B4193" s="241"/>
      <c r="C4193"/>
      <c r="D4193"/>
      <c r="E4193"/>
      <c r="F4193"/>
    </row>
    <row r="4194" spans="1:6" ht="14.25">
      <c r="A4194"/>
      <c r="B4194" s="241"/>
      <c r="C4194"/>
      <c r="D4194"/>
      <c r="E4194"/>
      <c r="F4194"/>
    </row>
    <row r="4195" spans="1:6" ht="14.25">
      <c r="A4195"/>
      <c r="B4195" s="241"/>
      <c r="C4195"/>
      <c r="D4195"/>
      <c r="E4195"/>
      <c r="F4195"/>
    </row>
    <row r="4196" spans="1:6" ht="14.25">
      <c r="A4196"/>
      <c r="B4196" s="241"/>
      <c r="C4196"/>
      <c r="D4196"/>
      <c r="E4196"/>
      <c r="F4196"/>
    </row>
    <row r="4197" spans="1:6" ht="14.25">
      <c r="A4197"/>
      <c r="B4197" s="241"/>
      <c r="C4197"/>
      <c r="D4197"/>
      <c r="E4197"/>
      <c r="F4197"/>
    </row>
    <row r="4198" spans="1:6" ht="14.25">
      <c r="A4198"/>
      <c r="B4198" s="241"/>
      <c r="C4198"/>
      <c r="D4198"/>
      <c r="E4198"/>
      <c r="F4198"/>
    </row>
    <row r="4199" spans="1:6" ht="14.25">
      <c r="A4199"/>
      <c r="B4199" s="241"/>
      <c r="C4199"/>
      <c r="D4199"/>
      <c r="E4199"/>
      <c r="F4199"/>
    </row>
    <row r="4200" spans="1:6" ht="14.25">
      <c r="A4200"/>
      <c r="B4200" s="241"/>
      <c r="C4200"/>
      <c r="D4200"/>
      <c r="E4200"/>
      <c r="F4200"/>
    </row>
    <row r="4201" spans="1:6" ht="14.25">
      <c r="A4201"/>
      <c r="B4201" s="241"/>
      <c r="C4201"/>
      <c r="D4201"/>
      <c r="E4201"/>
      <c r="F4201"/>
    </row>
    <row r="4202" spans="1:6" ht="14.25">
      <c r="A4202"/>
      <c r="B4202" s="241"/>
      <c r="C4202"/>
      <c r="D4202"/>
      <c r="E4202"/>
      <c r="F4202"/>
    </row>
    <row r="4203" spans="1:6" ht="14.25">
      <c r="A4203"/>
      <c r="B4203" s="241"/>
      <c r="C4203"/>
      <c r="D4203"/>
      <c r="E4203"/>
      <c r="F4203"/>
    </row>
    <row r="4204" spans="1:6" ht="14.25">
      <c r="A4204"/>
      <c r="B4204" s="241"/>
      <c r="C4204"/>
      <c r="D4204"/>
      <c r="E4204"/>
      <c r="F4204"/>
    </row>
    <row r="4205" spans="1:6" ht="14.25">
      <c r="A4205"/>
      <c r="B4205" s="241"/>
      <c r="C4205"/>
      <c r="D4205"/>
      <c r="E4205"/>
      <c r="F4205"/>
    </row>
    <row r="4206" spans="1:6" ht="14.25">
      <c r="A4206"/>
      <c r="B4206" s="241"/>
      <c r="C4206"/>
      <c r="D4206"/>
      <c r="E4206"/>
      <c r="F4206"/>
    </row>
    <row r="4207" spans="1:6" ht="14.25">
      <c r="A4207"/>
      <c r="B4207" s="241"/>
      <c r="C4207"/>
      <c r="D4207"/>
      <c r="E4207"/>
      <c r="F4207"/>
    </row>
    <row r="4208" spans="1:6" ht="14.25">
      <c r="A4208"/>
      <c r="B4208" s="241"/>
      <c r="C4208"/>
      <c r="D4208"/>
      <c r="E4208"/>
      <c r="F4208"/>
    </row>
    <row r="4209" spans="1:6" ht="14.25">
      <c r="A4209"/>
      <c r="B4209" s="241"/>
      <c r="C4209"/>
      <c r="D4209"/>
      <c r="E4209"/>
      <c r="F4209"/>
    </row>
    <row r="4210" spans="1:6" ht="14.25">
      <c r="A4210"/>
      <c r="B4210" s="241"/>
      <c r="C4210"/>
      <c r="D4210"/>
      <c r="E4210"/>
      <c r="F4210"/>
    </row>
    <row r="4211" spans="1:6" ht="14.25">
      <c r="A4211"/>
      <c r="B4211" s="241"/>
      <c r="C4211"/>
      <c r="D4211"/>
      <c r="E4211"/>
      <c r="F4211"/>
    </row>
    <row r="4212" spans="1:6" ht="14.25">
      <c r="A4212"/>
      <c r="B4212" s="241"/>
      <c r="C4212"/>
      <c r="D4212"/>
      <c r="E4212"/>
      <c r="F4212"/>
    </row>
    <row r="4213" spans="1:6" ht="14.25">
      <c r="A4213"/>
      <c r="B4213" s="241"/>
      <c r="C4213"/>
      <c r="D4213"/>
      <c r="E4213"/>
      <c r="F4213"/>
    </row>
    <row r="4214" spans="1:6" ht="14.25">
      <c r="A4214"/>
      <c r="B4214" s="241"/>
      <c r="C4214"/>
      <c r="D4214"/>
      <c r="E4214"/>
      <c r="F4214"/>
    </row>
    <row r="4215" spans="1:6" ht="14.25">
      <c r="A4215"/>
      <c r="B4215" s="241"/>
      <c r="C4215"/>
      <c r="D4215"/>
      <c r="E4215"/>
      <c r="F4215"/>
    </row>
    <row r="4216" spans="1:6" ht="14.25">
      <c r="A4216"/>
      <c r="B4216" s="241"/>
      <c r="C4216"/>
      <c r="D4216"/>
      <c r="E4216"/>
      <c r="F4216"/>
    </row>
    <row r="4217" spans="1:6" ht="14.25">
      <c r="A4217"/>
      <c r="B4217" s="241"/>
      <c r="C4217"/>
      <c r="D4217"/>
      <c r="E4217"/>
      <c r="F4217"/>
    </row>
    <row r="4218" spans="1:6" ht="14.25">
      <c r="A4218"/>
      <c r="B4218" s="241"/>
      <c r="C4218"/>
      <c r="D4218"/>
      <c r="E4218"/>
      <c r="F4218"/>
    </row>
    <row r="4219" spans="1:6" ht="14.25">
      <c r="A4219"/>
      <c r="B4219" s="241"/>
      <c r="C4219"/>
      <c r="D4219"/>
      <c r="E4219"/>
      <c r="F4219"/>
    </row>
    <row r="4220" spans="1:6" ht="14.25">
      <c r="A4220"/>
      <c r="B4220" s="241"/>
      <c r="C4220"/>
      <c r="D4220"/>
      <c r="E4220"/>
      <c r="F4220"/>
    </row>
    <row r="4221" spans="1:6" ht="14.25">
      <c r="A4221"/>
      <c r="B4221" s="241"/>
      <c r="C4221"/>
      <c r="D4221"/>
      <c r="E4221"/>
      <c r="F4221"/>
    </row>
    <row r="4222" spans="1:6" ht="14.25">
      <c r="A4222"/>
      <c r="B4222" s="241"/>
      <c r="C4222"/>
      <c r="D4222"/>
      <c r="E4222"/>
      <c r="F4222"/>
    </row>
    <row r="4223" spans="1:6" ht="14.25">
      <c r="A4223"/>
      <c r="B4223" s="241"/>
      <c r="C4223"/>
      <c r="D4223"/>
      <c r="E4223"/>
      <c r="F4223"/>
    </row>
    <row r="4224" spans="1:6" ht="14.25">
      <c r="A4224"/>
      <c r="B4224" s="241"/>
      <c r="C4224"/>
      <c r="D4224"/>
      <c r="E4224"/>
      <c r="F4224"/>
    </row>
    <row r="4225" spans="1:6" ht="14.25">
      <c r="A4225"/>
      <c r="B4225" s="241"/>
      <c r="C4225"/>
      <c r="D4225"/>
      <c r="E4225"/>
      <c r="F4225"/>
    </row>
    <row r="4226" spans="1:6" ht="14.25">
      <c r="A4226"/>
      <c r="B4226" s="241"/>
      <c r="C4226"/>
      <c r="D4226"/>
      <c r="E4226"/>
      <c r="F4226"/>
    </row>
    <row r="4227" spans="1:6" ht="14.25">
      <c r="A4227"/>
      <c r="B4227" s="241"/>
      <c r="C4227"/>
      <c r="D4227"/>
      <c r="E4227"/>
      <c r="F4227"/>
    </row>
    <row r="4228" spans="1:6" ht="14.25">
      <c r="A4228"/>
      <c r="B4228" s="241"/>
      <c r="C4228"/>
      <c r="D4228"/>
      <c r="E4228"/>
      <c r="F4228"/>
    </row>
    <row r="4229" spans="1:6" ht="14.25">
      <c r="A4229"/>
      <c r="B4229" s="241"/>
      <c r="C4229"/>
      <c r="D4229"/>
      <c r="E4229"/>
      <c r="F4229"/>
    </row>
    <row r="4230" spans="1:6" ht="14.25">
      <c r="A4230"/>
      <c r="B4230" s="241"/>
      <c r="C4230"/>
      <c r="D4230"/>
      <c r="E4230"/>
      <c r="F4230"/>
    </row>
    <row r="4231" spans="1:6" ht="14.25">
      <c r="A4231"/>
      <c r="B4231" s="241"/>
      <c r="C4231"/>
      <c r="D4231"/>
      <c r="E4231"/>
      <c r="F4231"/>
    </row>
    <row r="4232" spans="1:6" ht="14.25">
      <c r="A4232"/>
      <c r="B4232" s="241"/>
      <c r="C4232"/>
      <c r="D4232"/>
      <c r="E4232"/>
      <c r="F4232"/>
    </row>
    <row r="4233" spans="1:6" ht="14.25">
      <c r="A4233"/>
      <c r="B4233" s="241"/>
      <c r="C4233"/>
      <c r="D4233"/>
      <c r="E4233"/>
      <c r="F4233"/>
    </row>
    <row r="4234" spans="1:6" ht="14.25">
      <c r="A4234"/>
      <c r="B4234" s="241"/>
      <c r="C4234"/>
      <c r="D4234"/>
      <c r="E4234"/>
      <c r="F4234"/>
    </row>
    <row r="4235" spans="1:6" ht="14.25">
      <c r="A4235"/>
      <c r="B4235" s="241"/>
      <c r="C4235"/>
      <c r="D4235"/>
      <c r="E4235"/>
      <c r="F4235"/>
    </row>
    <row r="4236" spans="1:6" ht="14.25">
      <c r="A4236"/>
      <c r="B4236" s="241"/>
      <c r="C4236"/>
      <c r="D4236"/>
      <c r="E4236"/>
      <c r="F4236"/>
    </row>
    <row r="4237" spans="1:6" ht="14.25">
      <c r="A4237"/>
      <c r="B4237" s="241"/>
      <c r="C4237"/>
      <c r="D4237"/>
      <c r="E4237"/>
      <c r="F4237"/>
    </row>
    <row r="4238" spans="1:6" ht="14.25">
      <c r="A4238"/>
      <c r="B4238" s="241"/>
      <c r="C4238"/>
      <c r="D4238"/>
      <c r="E4238"/>
      <c r="F4238"/>
    </row>
    <row r="4239" spans="1:6" ht="14.25">
      <c r="A4239"/>
      <c r="B4239" s="241"/>
      <c r="C4239"/>
      <c r="D4239"/>
      <c r="E4239"/>
      <c r="F4239"/>
    </row>
    <row r="4240" spans="1:6" ht="14.25">
      <c r="A4240"/>
      <c r="B4240" s="241"/>
      <c r="C4240"/>
      <c r="D4240"/>
      <c r="E4240"/>
      <c r="F4240"/>
    </row>
    <row r="4241" spans="1:6" ht="14.25">
      <c r="A4241"/>
      <c r="B4241" s="241"/>
      <c r="C4241"/>
      <c r="D4241"/>
      <c r="E4241"/>
      <c r="F4241"/>
    </row>
    <row r="4242" spans="1:6" ht="14.25">
      <c r="A4242"/>
      <c r="B4242" s="241"/>
      <c r="C4242"/>
      <c r="D4242"/>
      <c r="E4242"/>
      <c r="F4242"/>
    </row>
    <row r="4243" spans="1:6" ht="14.25">
      <c r="A4243"/>
      <c r="B4243" s="241"/>
      <c r="C4243"/>
      <c r="D4243"/>
      <c r="E4243"/>
      <c r="F4243"/>
    </row>
    <row r="4244" spans="1:6" ht="14.25">
      <c r="A4244"/>
      <c r="B4244" s="241"/>
      <c r="C4244"/>
      <c r="D4244"/>
      <c r="E4244"/>
      <c r="F4244"/>
    </row>
    <row r="4245" spans="1:6" ht="14.25">
      <c r="A4245"/>
      <c r="B4245" s="241"/>
      <c r="C4245"/>
      <c r="D4245"/>
      <c r="E4245"/>
      <c r="F4245"/>
    </row>
    <row r="4246" spans="1:6" ht="14.25">
      <c r="A4246"/>
      <c r="B4246" s="241"/>
      <c r="C4246"/>
      <c r="D4246"/>
      <c r="E4246"/>
      <c r="F4246"/>
    </row>
    <row r="4247" spans="1:6" ht="14.25">
      <c r="A4247"/>
      <c r="B4247" s="241"/>
      <c r="C4247"/>
      <c r="D4247"/>
      <c r="E4247"/>
      <c r="F4247"/>
    </row>
    <row r="4248" spans="1:6" ht="14.25">
      <c r="A4248"/>
      <c r="B4248" s="241"/>
      <c r="C4248"/>
      <c r="D4248"/>
      <c r="E4248"/>
      <c r="F4248"/>
    </row>
    <row r="4249" spans="1:6" ht="14.25">
      <c r="A4249"/>
      <c r="B4249" s="241"/>
      <c r="C4249"/>
      <c r="D4249"/>
      <c r="E4249"/>
      <c r="F4249"/>
    </row>
    <row r="4250" spans="1:6" ht="14.25">
      <c r="A4250"/>
      <c r="B4250" s="241"/>
      <c r="C4250"/>
      <c r="D4250"/>
      <c r="E4250"/>
      <c r="F4250"/>
    </row>
    <row r="4251" spans="1:6" ht="14.25">
      <c r="A4251"/>
      <c r="B4251" s="241"/>
      <c r="C4251"/>
      <c r="D4251"/>
      <c r="E4251"/>
      <c r="F4251"/>
    </row>
    <row r="4252" spans="1:6" ht="14.25">
      <c r="A4252"/>
      <c r="B4252" s="241"/>
      <c r="C4252"/>
      <c r="D4252"/>
      <c r="E4252"/>
      <c r="F4252"/>
    </row>
    <row r="4253" spans="1:6" ht="14.25">
      <c r="A4253"/>
      <c r="B4253" s="241"/>
      <c r="C4253"/>
      <c r="D4253"/>
      <c r="E4253"/>
      <c r="F4253"/>
    </row>
    <row r="4254" spans="1:6" ht="14.25">
      <c r="A4254"/>
      <c r="B4254" s="241"/>
      <c r="C4254"/>
      <c r="D4254"/>
      <c r="E4254"/>
      <c r="F4254"/>
    </row>
    <row r="4255" spans="1:6" ht="14.25">
      <c r="A4255"/>
      <c r="B4255" s="241"/>
      <c r="C4255"/>
      <c r="D4255"/>
      <c r="E4255"/>
      <c r="F4255"/>
    </row>
    <row r="4256" spans="1:6" ht="14.25">
      <c r="A4256"/>
      <c r="B4256" s="241"/>
      <c r="C4256"/>
      <c r="D4256"/>
      <c r="E4256"/>
      <c r="F4256"/>
    </row>
    <row r="4257" spans="1:6" ht="14.25">
      <c r="A4257"/>
      <c r="B4257" s="241"/>
      <c r="C4257"/>
      <c r="D4257"/>
      <c r="E4257"/>
      <c r="F4257"/>
    </row>
    <row r="4258" spans="1:6" ht="14.25">
      <c r="A4258"/>
      <c r="B4258" s="241"/>
      <c r="C4258"/>
      <c r="D4258"/>
      <c r="E4258"/>
      <c r="F4258"/>
    </row>
    <row r="4259" spans="1:6" ht="14.25">
      <c r="A4259"/>
      <c r="B4259" s="241"/>
      <c r="C4259"/>
      <c r="D4259"/>
      <c r="E4259"/>
      <c r="F4259"/>
    </row>
    <row r="4260" spans="1:6" ht="14.25">
      <c r="A4260"/>
      <c r="B4260" s="241"/>
      <c r="C4260"/>
      <c r="D4260"/>
      <c r="E4260"/>
      <c r="F4260"/>
    </row>
    <row r="4261" spans="1:6" ht="14.25">
      <c r="A4261"/>
      <c r="B4261" s="241"/>
      <c r="C4261"/>
      <c r="D4261"/>
      <c r="E4261"/>
      <c r="F4261"/>
    </row>
    <row r="4262" spans="1:6" ht="14.25">
      <c r="A4262"/>
      <c r="B4262" s="241"/>
      <c r="C4262"/>
      <c r="D4262"/>
      <c r="E4262"/>
      <c r="F4262"/>
    </row>
    <row r="4263" spans="1:6" ht="14.25">
      <c r="A4263"/>
      <c r="B4263" s="241"/>
      <c r="C4263"/>
      <c r="D4263"/>
      <c r="E4263"/>
      <c r="F4263"/>
    </row>
    <row r="4264" spans="1:6" ht="14.25">
      <c r="A4264"/>
      <c r="B4264" s="241"/>
      <c r="C4264"/>
      <c r="D4264"/>
      <c r="E4264"/>
      <c r="F4264"/>
    </row>
    <row r="4265" spans="1:6" ht="14.25">
      <c r="A4265"/>
      <c r="B4265" s="241"/>
      <c r="C4265"/>
      <c r="D4265"/>
      <c r="E4265"/>
      <c r="F4265"/>
    </row>
    <row r="4266" spans="1:6" ht="14.25">
      <c r="A4266"/>
      <c r="B4266" s="241"/>
      <c r="C4266"/>
      <c r="D4266"/>
      <c r="E4266"/>
      <c r="F4266"/>
    </row>
    <row r="4267" spans="1:6" ht="14.25">
      <c r="A4267"/>
      <c r="B4267" s="241"/>
      <c r="C4267"/>
      <c r="D4267"/>
      <c r="E4267"/>
      <c r="F4267"/>
    </row>
    <row r="4268" spans="1:6" ht="14.25">
      <c r="A4268"/>
      <c r="B4268" s="241"/>
      <c r="C4268"/>
      <c r="D4268"/>
      <c r="E4268"/>
      <c r="F4268"/>
    </row>
    <row r="4269" spans="1:6" ht="14.25">
      <c r="A4269"/>
      <c r="B4269" s="241"/>
      <c r="C4269"/>
      <c r="D4269"/>
      <c r="E4269"/>
      <c r="F4269"/>
    </row>
    <row r="4270" spans="1:6" ht="14.25">
      <c r="A4270"/>
      <c r="B4270" s="241"/>
      <c r="C4270"/>
      <c r="D4270"/>
      <c r="E4270"/>
      <c r="F4270"/>
    </row>
    <row r="4271" spans="1:6" ht="14.25">
      <c r="A4271"/>
      <c r="B4271" s="241"/>
      <c r="C4271"/>
      <c r="D4271"/>
      <c r="E4271"/>
      <c r="F4271"/>
    </row>
    <row r="4272" spans="1:6" ht="14.25">
      <c r="A4272"/>
      <c r="B4272" s="241"/>
      <c r="C4272"/>
      <c r="D4272"/>
      <c r="E4272"/>
      <c r="F4272"/>
    </row>
    <row r="4273" spans="1:6" ht="14.25">
      <c r="A4273"/>
      <c r="B4273" s="241"/>
      <c r="C4273"/>
      <c r="D4273"/>
      <c r="E4273"/>
      <c r="F4273"/>
    </row>
    <row r="4274" spans="1:6" ht="14.25">
      <c r="A4274"/>
      <c r="B4274" s="241"/>
      <c r="C4274"/>
      <c r="D4274"/>
      <c r="E4274"/>
      <c r="F4274"/>
    </row>
    <row r="4275" spans="1:6" ht="14.25">
      <c r="A4275"/>
      <c r="B4275" s="241"/>
      <c r="C4275"/>
      <c r="D4275"/>
      <c r="E4275"/>
      <c r="F4275"/>
    </row>
    <row r="4276" spans="1:6" ht="14.25">
      <c r="A4276"/>
      <c r="B4276" s="241"/>
      <c r="C4276"/>
      <c r="D4276"/>
      <c r="E4276"/>
      <c r="F4276"/>
    </row>
    <row r="4277" spans="1:6" ht="14.25">
      <c r="A4277"/>
      <c r="B4277" s="241"/>
      <c r="C4277"/>
      <c r="D4277"/>
      <c r="E4277"/>
      <c r="F4277"/>
    </row>
    <row r="4278" spans="1:6" ht="14.25">
      <c r="A4278"/>
      <c r="B4278" s="241"/>
      <c r="C4278"/>
      <c r="D4278"/>
      <c r="E4278"/>
      <c r="F4278"/>
    </row>
    <row r="4279" spans="1:6" ht="14.25">
      <c r="A4279"/>
      <c r="B4279" s="241"/>
      <c r="C4279"/>
      <c r="D4279"/>
      <c r="E4279"/>
      <c r="F4279"/>
    </row>
    <row r="4280" spans="1:6" ht="14.25">
      <c r="A4280"/>
      <c r="B4280" s="241"/>
      <c r="C4280"/>
      <c r="D4280"/>
      <c r="E4280"/>
      <c r="F4280"/>
    </row>
    <row r="4281" spans="1:6" ht="14.25">
      <c r="A4281"/>
      <c r="B4281" s="241"/>
      <c r="C4281"/>
      <c r="D4281"/>
      <c r="E4281"/>
      <c r="F4281"/>
    </row>
    <row r="4282" spans="1:6" ht="14.25">
      <c r="A4282"/>
      <c r="B4282" s="241"/>
      <c r="C4282"/>
      <c r="D4282"/>
      <c r="E4282"/>
      <c r="F4282"/>
    </row>
    <row r="4283" spans="1:6" ht="14.25">
      <c r="A4283"/>
      <c r="B4283" s="241"/>
      <c r="C4283"/>
      <c r="D4283"/>
      <c r="E4283"/>
      <c r="F4283"/>
    </row>
    <row r="4284" spans="1:6" ht="14.25">
      <c r="A4284"/>
      <c r="B4284" s="241"/>
      <c r="C4284"/>
      <c r="D4284"/>
      <c r="E4284"/>
      <c r="F4284"/>
    </row>
    <row r="4285" spans="1:6" ht="14.25">
      <c r="A4285"/>
      <c r="B4285" s="241"/>
      <c r="C4285"/>
      <c r="D4285"/>
      <c r="E4285"/>
      <c r="F4285"/>
    </row>
    <row r="4286" spans="1:6" ht="14.25">
      <c r="A4286"/>
      <c r="B4286" s="241"/>
      <c r="C4286"/>
      <c r="D4286"/>
      <c r="E4286"/>
      <c r="F4286"/>
    </row>
    <row r="4287" spans="1:6" ht="14.25">
      <c r="A4287"/>
      <c r="B4287" s="241"/>
      <c r="C4287"/>
      <c r="D4287"/>
      <c r="E4287"/>
      <c r="F4287"/>
    </row>
    <row r="4288" spans="1:6" ht="14.25">
      <c r="A4288"/>
      <c r="B4288" s="241"/>
      <c r="C4288"/>
      <c r="D4288"/>
      <c r="E4288"/>
      <c r="F4288"/>
    </row>
    <row r="4289" spans="1:6" ht="14.25">
      <c r="A4289"/>
      <c r="B4289" s="241"/>
      <c r="C4289"/>
      <c r="D4289"/>
      <c r="E4289"/>
      <c r="F4289"/>
    </row>
    <row r="4290" spans="1:6" ht="14.25">
      <c r="A4290"/>
      <c r="B4290" s="241"/>
      <c r="C4290"/>
      <c r="D4290"/>
      <c r="E4290"/>
      <c r="F4290"/>
    </row>
    <row r="4291" spans="1:6" ht="14.25">
      <c r="A4291"/>
      <c r="B4291" s="241"/>
      <c r="C4291"/>
      <c r="D4291"/>
      <c r="E4291"/>
      <c r="F4291"/>
    </row>
    <row r="4292" spans="1:6" ht="14.25">
      <c r="A4292"/>
      <c r="B4292" s="241"/>
      <c r="C4292"/>
      <c r="D4292"/>
      <c r="E4292"/>
      <c r="F4292"/>
    </row>
    <row r="4293" spans="1:6" ht="14.25">
      <c r="A4293"/>
      <c r="B4293" s="241"/>
      <c r="C4293"/>
      <c r="D4293"/>
      <c r="E4293"/>
      <c r="F4293"/>
    </row>
    <row r="4294" spans="1:6" ht="14.25">
      <c r="A4294"/>
      <c r="B4294" s="241"/>
      <c r="C4294"/>
      <c r="D4294"/>
      <c r="E4294"/>
      <c r="F4294"/>
    </row>
    <row r="4295" spans="1:6" ht="14.25">
      <c r="A4295"/>
      <c r="B4295" s="241"/>
      <c r="C4295"/>
      <c r="D4295"/>
      <c r="E4295"/>
      <c r="F4295"/>
    </row>
    <row r="4296" spans="1:6" ht="14.25">
      <c r="A4296"/>
      <c r="B4296" s="241"/>
      <c r="C4296"/>
      <c r="D4296"/>
      <c r="E4296"/>
      <c r="F4296"/>
    </row>
    <row r="4297" spans="1:6" ht="14.25">
      <c r="A4297"/>
      <c r="B4297" s="241"/>
      <c r="C4297"/>
      <c r="D4297"/>
      <c r="E4297"/>
      <c r="F4297"/>
    </row>
    <row r="4298" spans="1:6" ht="14.25">
      <c r="A4298"/>
      <c r="B4298" s="241"/>
      <c r="C4298"/>
      <c r="D4298"/>
      <c r="E4298"/>
      <c r="F4298"/>
    </row>
    <row r="4299" spans="1:6" ht="14.25">
      <c r="A4299"/>
      <c r="B4299" s="241"/>
      <c r="C4299"/>
      <c r="D4299"/>
      <c r="E4299"/>
      <c r="F4299"/>
    </row>
    <row r="4300" spans="1:6" ht="14.25">
      <c r="A4300"/>
      <c r="B4300" s="241"/>
      <c r="C4300"/>
      <c r="D4300"/>
      <c r="E4300"/>
      <c r="F4300"/>
    </row>
    <row r="4301" spans="1:6" ht="14.25">
      <c r="A4301"/>
      <c r="B4301" s="241"/>
      <c r="C4301"/>
      <c r="D4301"/>
      <c r="E4301"/>
      <c r="F4301"/>
    </row>
    <row r="4302" spans="1:6" ht="14.25">
      <c r="A4302"/>
      <c r="B4302" s="241"/>
      <c r="C4302"/>
      <c r="D4302"/>
      <c r="E4302"/>
      <c r="F4302"/>
    </row>
    <row r="4303" spans="1:6" ht="14.25">
      <c r="A4303"/>
      <c r="B4303" s="241"/>
      <c r="C4303"/>
      <c r="D4303"/>
      <c r="E4303"/>
      <c r="F4303"/>
    </row>
    <row r="4304" spans="1:6" ht="14.25">
      <c r="A4304"/>
      <c r="B4304" s="241"/>
      <c r="C4304"/>
      <c r="D4304"/>
      <c r="E4304"/>
      <c r="F4304"/>
    </row>
    <row r="4305" spans="1:6" ht="14.25">
      <c r="A4305"/>
      <c r="B4305" s="241"/>
      <c r="C4305"/>
      <c r="D4305"/>
      <c r="E4305"/>
      <c r="F4305"/>
    </row>
    <row r="4306" spans="1:6" ht="14.25">
      <c r="A4306"/>
      <c r="B4306" s="241"/>
      <c r="C4306"/>
      <c r="D4306"/>
      <c r="E4306"/>
      <c r="F4306"/>
    </row>
    <row r="4307" spans="1:6" ht="14.25">
      <c r="A4307"/>
      <c r="B4307" s="241"/>
      <c r="C4307"/>
      <c r="D4307"/>
      <c r="E4307"/>
      <c r="F4307"/>
    </row>
    <row r="4308" spans="1:6" ht="14.25">
      <c r="A4308"/>
      <c r="B4308" s="241"/>
      <c r="C4308"/>
      <c r="D4308"/>
      <c r="E4308"/>
      <c r="F4308"/>
    </row>
    <row r="4309" spans="1:6" ht="14.25">
      <c r="A4309"/>
      <c r="B4309" s="241"/>
      <c r="C4309"/>
      <c r="D4309"/>
      <c r="E4309"/>
      <c r="F4309"/>
    </row>
    <row r="4310" spans="1:6" ht="14.25">
      <c r="A4310"/>
      <c r="B4310" s="241"/>
      <c r="C4310"/>
      <c r="D4310"/>
      <c r="E4310"/>
      <c r="F4310"/>
    </row>
    <row r="4311" spans="1:6" ht="14.25">
      <c r="A4311"/>
      <c r="B4311" s="241"/>
      <c r="C4311"/>
      <c r="D4311"/>
      <c r="E4311"/>
      <c r="F4311"/>
    </row>
    <row r="4312" spans="1:6" ht="14.25">
      <c r="A4312"/>
      <c r="B4312" s="241"/>
      <c r="C4312"/>
      <c r="D4312"/>
      <c r="E4312"/>
      <c r="F4312"/>
    </row>
    <row r="4313" spans="1:6" ht="14.25">
      <c r="A4313"/>
      <c r="B4313" s="241"/>
      <c r="C4313"/>
      <c r="D4313"/>
      <c r="E4313"/>
      <c r="F4313"/>
    </row>
    <row r="4314" spans="1:6" ht="14.25">
      <c r="A4314"/>
      <c r="B4314" s="241"/>
      <c r="C4314"/>
      <c r="D4314"/>
      <c r="E4314"/>
      <c r="F4314"/>
    </row>
    <row r="4315" spans="1:6" ht="14.25">
      <c r="A4315"/>
      <c r="B4315" s="241"/>
      <c r="C4315"/>
      <c r="D4315"/>
      <c r="E4315"/>
      <c r="F4315"/>
    </row>
    <row r="4316" spans="1:6" ht="14.25">
      <c r="A4316"/>
      <c r="B4316" s="241"/>
      <c r="C4316"/>
      <c r="D4316"/>
      <c r="E4316"/>
      <c r="F4316"/>
    </row>
    <row r="4317" spans="1:6" ht="14.25">
      <c r="A4317"/>
      <c r="B4317" s="241"/>
      <c r="C4317"/>
      <c r="D4317"/>
      <c r="E4317"/>
      <c r="F4317"/>
    </row>
    <row r="4318" spans="1:6" ht="14.25">
      <c r="A4318"/>
      <c r="B4318" s="241"/>
      <c r="C4318"/>
      <c r="D4318"/>
      <c r="E4318"/>
      <c r="F4318"/>
    </row>
    <row r="4319" spans="1:6" ht="14.25">
      <c r="A4319"/>
      <c r="B4319" s="241"/>
      <c r="C4319"/>
      <c r="D4319"/>
      <c r="E4319"/>
      <c r="F4319"/>
    </row>
    <row r="4320" spans="1:6" ht="14.25">
      <c r="A4320"/>
      <c r="B4320" s="241"/>
      <c r="C4320"/>
      <c r="D4320"/>
      <c r="E4320"/>
      <c r="F4320"/>
    </row>
    <row r="4321" spans="1:6" ht="14.25">
      <c r="A4321"/>
      <c r="B4321" s="241"/>
      <c r="C4321"/>
      <c r="D4321"/>
      <c r="E4321"/>
      <c r="F4321"/>
    </row>
    <row r="4322" spans="1:6" ht="14.25">
      <c r="A4322"/>
      <c r="B4322" s="241"/>
      <c r="C4322"/>
      <c r="D4322"/>
      <c r="E4322"/>
      <c r="F4322"/>
    </row>
    <row r="4323" spans="1:6" ht="14.25">
      <c r="A4323"/>
      <c r="B4323" s="241"/>
      <c r="C4323"/>
      <c r="D4323"/>
      <c r="E4323"/>
      <c r="F4323"/>
    </row>
    <row r="4324" spans="1:6" ht="14.25">
      <c r="A4324"/>
      <c r="B4324" s="241"/>
      <c r="C4324"/>
      <c r="D4324"/>
      <c r="E4324"/>
      <c r="F4324"/>
    </row>
    <row r="4325" spans="1:6" ht="14.25">
      <c r="A4325"/>
      <c r="B4325" s="241"/>
      <c r="C4325"/>
      <c r="D4325"/>
      <c r="E4325"/>
      <c r="F4325"/>
    </row>
    <row r="4326" spans="1:6" ht="14.25">
      <c r="A4326"/>
      <c r="B4326" s="241"/>
      <c r="C4326"/>
      <c r="D4326"/>
      <c r="E4326"/>
      <c r="F4326"/>
    </row>
    <row r="4327" spans="1:6" ht="14.25">
      <c r="A4327"/>
      <c r="B4327" s="241"/>
      <c r="C4327"/>
      <c r="D4327"/>
      <c r="E4327"/>
      <c r="F4327"/>
    </row>
    <row r="4328" spans="1:6" ht="14.25">
      <c r="A4328"/>
      <c r="B4328" s="241"/>
      <c r="C4328"/>
      <c r="D4328"/>
      <c r="E4328"/>
      <c r="F4328"/>
    </row>
    <row r="4329" spans="1:6" ht="14.25">
      <c r="A4329"/>
      <c r="B4329" s="241"/>
      <c r="C4329"/>
      <c r="D4329"/>
      <c r="E4329"/>
      <c r="F4329"/>
    </row>
    <row r="4330" spans="1:6" ht="14.25">
      <c r="A4330"/>
      <c r="B4330" s="241"/>
      <c r="C4330"/>
      <c r="D4330"/>
      <c r="E4330"/>
      <c r="F4330"/>
    </row>
    <row r="4331" spans="1:6" ht="14.25">
      <c r="A4331"/>
      <c r="B4331" s="241"/>
      <c r="C4331"/>
      <c r="D4331"/>
      <c r="E4331"/>
      <c r="F4331"/>
    </row>
    <row r="4332" spans="1:6" ht="14.25">
      <c r="A4332"/>
      <c r="B4332" s="241"/>
      <c r="C4332"/>
      <c r="D4332"/>
      <c r="E4332"/>
      <c r="F4332"/>
    </row>
    <row r="4333" spans="1:6" ht="14.25">
      <c r="A4333"/>
      <c r="B4333" s="241"/>
      <c r="C4333"/>
      <c r="D4333"/>
      <c r="E4333"/>
      <c r="F4333"/>
    </row>
    <row r="4334" spans="1:6" ht="14.25">
      <c r="A4334"/>
      <c r="B4334" s="241"/>
      <c r="C4334"/>
      <c r="D4334"/>
      <c r="E4334"/>
      <c r="F4334"/>
    </row>
    <row r="4335" spans="1:6" ht="14.25">
      <c r="A4335"/>
      <c r="B4335" s="241"/>
      <c r="C4335"/>
      <c r="D4335"/>
      <c r="E4335"/>
      <c r="F4335"/>
    </row>
    <row r="4336" spans="1:6" ht="14.25">
      <c r="A4336"/>
      <c r="B4336" s="241"/>
      <c r="C4336"/>
      <c r="D4336"/>
      <c r="E4336"/>
      <c r="F4336"/>
    </row>
    <row r="4337" spans="1:6" ht="14.25">
      <c r="A4337"/>
      <c r="B4337" s="241"/>
      <c r="C4337"/>
      <c r="D4337"/>
      <c r="E4337"/>
      <c r="F4337"/>
    </row>
    <row r="4338" spans="1:6" ht="14.25">
      <c r="A4338"/>
      <c r="B4338" s="241"/>
      <c r="C4338"/>
      <c r="D4338"/>
      <c r="E4338"/>
      <c r="F4338"/>
    </row>
    <row r="4339" spans="1:6" ht="14.25">
      <c r="A4339"/>
      <c r="B4339" s="241"/>
      <c r="C4339"/>
      <c r="D4339"/>
      <c r="E4339"/>
      <c r="F4339"/>
    </row>
    <row r="4340" spans="1:6" ht="14.25">
      <c r="A4340"/>
      <c r="B4340" s="241"/>
      <c r="C4340"/>
      <c r="D4340"/>
      <c r="E4340"/>
      <c r="F4340"/>
    </row>
    <row r="4341" spans="1:6" ht="14.25">
      <c r="A4341"/>
      <c r="B4341" s="241"/>
      <c r="C4341"/>
      <c r="D4341"/>
      <c r="E4341"/>
      <c r="F4341"/>
    </row>
    <row r="4342" spans="1:6" ht="14.25">
      <c r="A4342"/>
      <c r="B4342" s="241"/>
      <c r="C4342"/>
      <c r="D4342"/>
      <c r="E4342"/>
      <c r="F4342"/>
    </row>
    <row r="4343" spans="1:6" ht="14.25">
      <c r="A4343"/>
      <c r="B4343" s="241"/>
      <c r="C4343"/>
      <c r="D4343"/>
      <c r="E4343"/>
      <c r="F4343"/>
    </row>
    <row r="4344" spans="1:6" ht="14.25">
      <c r="A4344"/>
      <c r="B4344" s="241"/>
      <c r="C4344"/>
      <c r="D4344"/>
      <c r="E4344"/>
      <c r="F4344"/>
    </row>
    <row r="4345" spans="1:6" ht="14.25">
      <c r="A4345"/>
      <c r="B4345" s="241"/>
      <c r="C4345"/>
      <c r="D4345"/>
      <c r="E4345"/>
      <c r="F4345"/>
    </row>
    <row r="4346" spans="1:6" ht="14.25">
      <c r="A4346"/>
      <c r="B4346" s="241"/>
      <c r="C4346"/>
      <c r="D4346"/>
      <c r="E4346"/>
      <c r="F4346"/>
    </row>
    <row r="4347" spans="1:6" ht="14.25">
      <c r="A4347"/>
      <c r="B4347" s="241"/>
      <c r="C4347"/>
      <c r="D4347"/>
      <c r="E4347"/>
      <c r="F4347"/>
    </row>
    <row r="4348" spans="1:6" ht="14.25">
      <c r="A4348"/>
      <c r="B4348" s="241"/>
      <c r="C4348"/>
      <c r="D4348"/>
      <c r="E4348"/>
      <c r="F4348"/>
    </row>
    <row r="4349" spans="1:6" ht="14.25">
      <c r="A4349"/>
      <c r="B4349" s="241"/>
      <c r="C4349"/>
      <c r="D4349"/>
      <c r="E4349"/>
      <c r="F4349"/>
    </row>
    <row r="4350" spans="1:6" ht="14.25">
      <c r="A4350"/>
      <c r="B4350" s="241"/>
      <c r="C4350"/>
      <c r="D4350"/>
      <c r="E4350"/>
      <c r="F4350"/>
    </row>
    <row r="4351" spans="1:6" ht="14.25">
      <c r="A4351"/>
      <c r="B4351" s="241"/>
      <c r="C4351"/>
      <c r="D4351"/>
      <c r="E4351"/>
      <c r="F4351"/>
    </row>
    <row r="4352" spans="1:6" ht="14.25">
      <c r="A4352"/>
      <c r="B4352" s="241"/>
      <c r="C4352"/>
      <c r="D4352"/>
      <c r="E4352"/>
      <c r="F4352"/>
    </row>
    <row r="4353" spans="1:6" ht="14.25">
      <c r="A4353"/>
      <c r="B4353" s="241"/>
      <c r="C4353"/>
      <c r="D4353"/>
      <c r="E4353"/>
      <c r="F4353"/>
    </row>
    <row r="4354" spans="1:6" ht="14.25">
      <c r="A4354"/>
      <c r="B4354" s="241"/>
      <c r="C4354"/>
      <c r="D4354"/>
      <c r="E4354"/>
      <c r="F4354"/>
    </row>
    <row r="4355" spans="1:6" ht="14.25">
      <c r="A4355"/>
      <c r="B4355" s="241"/>
      <c r="C4355"/>
      <c r="D4355"/>
      <c r="E4355"/>
      <c r="F4355"/>
    </row>
    <row r="4356" spans="1:6" ht="14.25">
      <c r="A4356"/>
      <c r="B4356" s="241"/>
      <c r="C4356"/>
      <c r="D4356"/>
      <c r="E4356"/>
      <c r="F4356"/>
    </row>
    <row r="4357" spans="1:6" ht="14.25">
      <c r="A4357"/>
      <c r="B4357" s="241"/>
      <c r="C4357"/>
      <c r="D4357"/>
      <c r="E4357"/>
      <c r="F4357"/>
    </row>
    <row r="4358" spans="1:6" ht="14.25">
      <c r="A4358"/>
      <c r="B4358" s="241"/>
      <c r="C4358"/>
      <c r="D4358"/>
      <c r="E4358"/>
      <c r="F4358"/>
    </row>
    <row r="4359" spans="1:6" ht="14.25">
      <c r="A4359"/>
      <c r="B4359" s="241"/>
      <c r="C4359"/>
      <c r="D4359"/>
      <c r="E4359"/>
      <c r="F4359"/>
    </row>
    <row r="4360" spans="1:6" ht="14.25">
      <c r="A4360"/>
      <c r="B4360" s="241"/>
      <c r="C4360"/>
      <c r="D4360"/>
      <c r="E4360"/>
      <c r="F4360"/>
    </row>
    <row r="4361" spans="1:6" ht="14.25">
      <c r="A4361"/>
      <c r="B4361" s="241"/>
      <c r="C4361"/>
      <c r="D4361"/>
      <c r="E4361"/>
      <c r="F4361"/>
    </row>
    <row r="4362" spans="1:6" ht="14.25">
      <c r="A4362"/>
      <c r="B4362" s="241"/>
      <c r="C4362"/>
      <c r="D4362"/>
      <c r="E4362"/>
      <c r="F4362"/>
    </row>
    <row r="4363" spans="1:6" ht="14.25">
      <c r="A4363"/>
      <c r="B4363" s="241"/>
      <c r="C4363"/>
      <c r="D4363"/>
      <c r="E4363"/>
      <c r="F4363"/>
    </row>
    <row r="4364" spans="1:6" ht="14.25">
      <c r="A4364"/>
      <c r="B4364" s="241"/>
      <c r="C4364"/>
      <c r="D4364"/>
      <c r="E4364"/>
      <c r="F4364"/>
    </row>
    <row r="4365" spans="1:6" ht="14.25">
      <c r="A4365"/>
      <c r="B4365" s="241"/>
      <c r="C4365"/>
      <c r="D4365"/>
      <c r="E4365"/>
      <c r="F4365"/>
    </row>
    <row r="4366" spans="1:6" ht="14.25">
      <c r="A4366"/>
      <c r="B4366" s="241"/>
      <c r="C4366"/>
      <c r="D4366"/>
      <c r="E4366"/>
      <c r="F4366"/>
    </row>
    <row r="4367" spans="1:6" ht="14.25">
      <c r="A4367"/>
      <c r="B4367" s="241"/>
      <c r="C4367"/>
      <c r="D4367"/>
      <c r="E4367"/>
      <c r="F4367"/>
    </row>
    <row r="4368" spans="1:6" ht="14.25">
      <c r="A4368"/>
      <c r="B4368" s="241"/>
      <c r="C4368"/>
      <c r="D4368"/>
      <c r="E4368"/>
      <c r="F4368"/>
    </row>
    <row r="4369" spans="1:6" ht="14.25">
      <c r="A4369"/>
      <c r="B4369" s="241"/>
      <c r="C4369"/>
      <c r="D4369"/>
      <c r="E4369"/>
      <c r="F4369"/>
    </row>
    <row r="4370" spans="1:6" ht="14.25">
      <c r="A4370"/>
      <c r="B4370" s="241"/>
      <c r="C4370"/>
      <c r="D4370"/>
      <c r="E4370"/>
      <c r="F4370"/>
    </row>
    <row r="4371" spans="1:6" ht="14.25">
      <c r="A4371"/>
      <c r="B4371" s="241"/>
      <c r="C4371"/>
      <c r="D4371"/>
      <c r="E4371"/>
      <c r="F4371"/>
    </row>
    <row r="4372" spans="1:6" ht="14.25">
      <c r="A4372"/>
      <c r="B4372" s="241"/>
      <c r="C4372"/>
      <c r="D4372"/>
      <c r="E4372"/>
      <c r="F4372"/>
    </row>
    <row r="4373" spans="1:6" ht="14.25">
      <c r="A4373"/>
      <c r="B4373" s="241"/>
      <c r="C4373"/>
      <c r="D4373"/>
      <c r="E4373"/>
      <c r="F4373"/>
    </row>
    <row r="4374" spans="1:6" ht="14.25">
      <c r="A4374"/>
      <c r="B4374" s="241"/>
      <c r="C4374"/>
      <c r="D4374"/>
      <c r="E4374"/>
      <c r="F4374"/>
    </row>
    <row r="4375" spans="1:6" ht="14.25">
      <c r="A4375"/>
      <c r="B4375" s="241"/>
      <c r="C4375"/>
      <c r="D4375"/>
      <c r="E4375"/>
      <c r="F4375"/>
    </row>
    <row r="4376" spans="1:6" ht="14.25">
      <c r="A4376"/>
      <c r="B4376" s="241"/>
      <c r="C4376"/>
      <c r="D4376"/>
      <c r="E4376"/>
      <c r="F4376"/>
    </row>
    <row r="4377" spans="1:6" ht="14.25">
      <c r="A4377"/>
      <c r="B4377" s="241"/>
      <c r="C4377"/>
      <c r="D4377"/>
      <c r="E4377"/>
      <c r="F4377"/>
    </row>
    <row r="4378" spans="1:6" ht="14.25">
      <c r="A4378"/>
      <c r="B4378" s="241"/>
      <c r="C4378"/>
      <c r="D4378"/>
      <c r="E4378"/>
      <c r="F4378"/>
    </row>
    <row r="4379" spans="1:6" ht="14.25">
      <c r="A4379"/>
      <c r="B4379" s="241"/>
      <c r="C4379"/>
      <c r="D4379"/>
      <c r="E4379"/>
      <c r="F4379"/>
    </row>
    <row r="4380" spans="1:6" ht="14.25">
      <c r="A4380"/>
      <c r="B4380" s="241"/>
      <c r="C4380"/>
      <c r="D4380"/>
      <c r="E4380"/>
      <c r="F4380"/>
    </row>
    <row r="4381" spans="1:6" ht="14.25">
      <c r="A4381"/>
      <c r="B4381" s="241"/>
      <c r="C4381"/>
      <c r="D4381"/>
      <c r="E4381"/>
      <c r="F4381"/>
    </row>
    <row r="4382" spans="1:6" ht="14.25">
      <c r="A4382"/>
      <c r="B4382" s="241"/>
      <c r="C4382"/>
      <c r="D4382"/>
      <c r="E4382"/>
      <c r="F4382"/>
    </row>
    <row r="4383" spans="1:6" ht="14.25">
      <c r="A4383"/>
      <c r="B4383" s="241"/>
      <c r="C4383"/>
      <c r="D4383"/>
      <c r="E4383"/>
      <c r="F4383"/>
    </row>
    <row r="4384" spans="1:6" ht="14.25">
      <c r="A4384"/>
      <c r="B4384" s="241"/>
      <c r="C4384"/>
      <c r="D4384"/>
      <c r="E4384"/>
      <c r="F4384"/>
    </row>
    <row r="4385" spans="1:6" ht="14.25">
      <c r="A4385"/>
      <c r="B4385" s="241"/>
      <c r="C4385"/>
      <c r="D4385"/>
      <c r="E4385"/>
      <c r="F4385"/>
    </row>
    <row r="4386" spans="1:6" ht="14.25">
      <c r="A4386"/>
      <c r="B4386" s="241"/>
      <c r="C4386"/>
      <c r="D4386"/>
      <c r="E4386"/>
      <c r="F4386"/>
    </row>
    <row r="4387" spans="1:6" ht="14.25">
      <c r="A4387"/>
      <c r="B4387" s="241"/>
      <c r="C4387"/>
      <c r="D4387"/>
      <c r="E4387"/>
      <c r="F4387"/>
    </row>
    <row r="4388" spans="1:6" ht="14.25">
      <c r="A4388"/>
      <c r="B4388" s="241"/>
      <c r="C4388"/>
      <c r="D4388"/>
      <c r="E4388"/>
      <c r="F4388"/>
    </row>
    <row r="4389" spans="1:6" ht="14.25">
      <c r="A4389"/>
      <c r="B4389" s="241"/>
      <c r="C4389"/>
      <c r="D4389"/>
      <c r="E4389"/>
      <c r="F4389"/>
    </row>
    <row r="4390" spans="1:6" ht="14.25">
      <c r="A4390"/>
      <c r="B4390" s="241"/>
      <c r="C4390"/>
      <c r="D4390"/>
      <c r="E4390"/>
      <c r="F4390"/>
    </row>
    <row r="4391" spans="1:6" ht="14.25">
      <c r="A4391"/>
      <c r="B4391" s="241"/>
      <c r="C4391"/>
      <c r="D4391"/>
      <c r="E4391"/>
      <c r="F4391"/>
    </row>
    <row r="4392" spans="1:6" ht="14.25">
      <c r="A4392"/>
      <c r="B4392" s="241"/>
      <c r="C4392"/>
      <c r="D4392"/>
      <c r="E4392"/>
      <c r="F4392"/>
    </row>
    <row r="4393" spans="1:6" ht="14.25">
      <c r="A4393"/>
      <c r="B4393" s="241"/>
      <c r="C4393"/>
      <c r="D4393"/>
      <c r="E4393"/>
      <c r="F4393"/>
    </row>
    <row r="4394" spans="1:6" ht="14.25">
      <c r="A4394"/>
      <c r="B4394" s="241"/>
      <c r="C4394"/>
      <c r="D4394"/>
      <c r="E4394"/>
      <c r="F4394"/>
    </row>
    <row r="4395" spans="1:6" ht="14.25">
      <c r="A4395"/>
      <c r="B4395" s="241"/>
      <c r="C4395"/>
      <c r="D4395"/>
      <c r="E4395"/>
      <c r="F4395"/>
    </row>
    <row r="4396" spans="1:6" ht="14.25">
      <c r="A4396"/>
      <c r="B4396" s="241"/>
      <c r="C4396"/>
      <c r="D4396"/>
      <c r="E4396"/>
      <c r="F4396"/>
    </row>
    <row r="4397" spans="1:6" ht="14.25">
      <c r="A4397"/>
      <c r="B4397" s="241"/>
      <c r="C4397"/>
      <c r="D4397"/>
      <c r="E4397"/>
      <c r="F4397"/>
    </row>
    <row r="4398" spans="1:6" ht="14.25">
      <c r="A4398"/>
      <c r="B4398" s="241"/>
      <c r="C4398"/>
      <c r="D4398"/>
      <c r="E4398"/>
      <c r="F4398"/>
    </row>
    <row r="4399" spans="1:6" ht="14.25">
      <c r="A4399"/>
      <c r="B4399" s="241"/>
      <c r="C4399"/>
      <c r="D4399"/>
      <c r="E4399"/>
      <c r="F4399"/>
    </row>
    <row r="4400" spans="1:6" ht="14.25">
      <c r="A4400"/>
      <c r="B4400" s="241"/>
      <c r="C4400"/>
      <c r="D4400"/>
      <c r="E4400"/>
      <c r="F4400"/>
    </row>
    <row r="4401" spans="1:6" ht="14.25">
      <c r="A4401"/>
      <c r="B4401" s="241"/>
      <c r="C4401"/>
      <c r="D4401"/>
      <c r="E4401"/>
      <c r="F4401"/>
    </row>
    <row r="4402" spans="1:6" ht="14.25">
      <c r="A4402"/>
      <c r="B4402" s="241"/>
      <c r="C4402"/>
      <c r="D4402"/>
      <c r="E4402"/>
      <c r="F4402"/>
    </row>
    <row r="4403" spans="1:6" ht="14.25">
      <c r="A4403"/>
      <c r="B4403" s="241"/>
      <c r="C4403"/>
      <c r="D4403"/>
      <c r="E4403"/>
      <c r="F4403"/>
    </row>
    <row r="4404" spans="1:6" ht="14.25">
      <c r="A4404"/>
      <c r="B4404" s="241"/>
      <c r="C4404"/>
      <c r="D4404"/>
      <c r="E4404"/>
      <c r="F4404"/>
    </row>
    <row r="4405" spans="1:6" ht="14.25">
      <c r="A4405"/>
      <c r="B4405" s="241"/>
      <c r="C4405"/>
      <c r="D4405"/>
      <c r="E4405"/>
      <c r="F4405"/>
    </row>
    <row r="4406" spans="1:6" ht="14.25">
      <c r="A4406"/>
      <c r="B4406" s="241"/>
      <c r="C4406"/>
      <c r="D4406"/>
      <c r="E4406"/>
      <c r="F4406"/>
    </row>
    <row r="4407" spans="1:6" ht="14.25">
      <c r="A4407"/>
      <c r="B4407" s="241"/>
      <c r="C4407"/>
      <c r="D4407"/>
      <c r="E4407"/>
      <c r="F4407"/>
    </row>
    <row r="4408" spans="1:6" ht="14.25">
      <c r="A4408"/>
      <c r="B4408" s="241"/>
      <c r="C4408"/>
      <c r="D4408"/>
      <c r="E4408"/>
      <c r="F4408"/>
    </row>
    <row r="4409" spans="1:6" ht="14.25">
      <c r="A4409"/>
      <c r="B4409" s="241"/>
      <c r="C4409"/>
      <c r="D4409"/>
      <c r="E4409"/>
      <c r="F4409"/>
    </row>
    <row r="4410" spans="1:6" ht="14.25">
      <c r="A4410"/>
      <c r="B4410" s="241"/>
      <c r="C4410"/>
      <c r="D4410"/>
      <c r="E4410"/>
      <c r="F4410"/>
    </row>
    <row r="4411" spans="1:6" ht="14.25">
      <c r="A4411"/>
      <c r="B4411" s="241"/>
      <c r="C4411"/>
      <c r="D4411"/>
      <c r="E4411"/>
      <c r="F4411"/>
    </row>
    <row r="4412" spans="1:6" ht="14.25">
      <c r="A4412"/>
      <c r="B4412" s="241"/>
      <c r="C4412"/>
      <c r="D4412"/>
      <c r="E4412"/>
      <c r="F4412"/>
    </row>
    <row r="4413" spans="1:6" ht="14.25">
      <c r="A4413"/>
      <c r="B4413" s="241"/>
      <c r="C4413"/>
      <c r="D4413"/>
      <c r="E4413"/>
      <c r="F4413"/>
    </row>
    <row r="4414" spans="1:6" ht="14.25">
      <c r="A4414"/>
      <c r="B4414" s="241"/>
      <c r="C4414"/>
      <c r="D4414"/>
      <c r="E4414"/>
      <c r="F4414"/>
    </row>
    <row r="4415" spans="1:6" ht="14.25">
      <c r="A4415"/>
      <c r="B4415" s="241"/>
      <c r="C4415"/>
      <c r="D4415"/>
      <c r="E4415"/>
      <c r="F4415"/>
    </row>
    <row r="4416" spans="1:6" ht="14.25">
      <c r="A4416"/>
      <c r="B4416" s="241"/>
      <c r="C4416"/>
      <c r="D4416"/>
      <c r="E4416"/>
      <c r="F4416"/>
    </row>
    <row r="4417" spans="1:6" ht="14.25">
      <c r="A4417"/>
      <c r="B4417" s="241"/>
      <c r="C4417"/>
      <c r="D4417"/>
      <c r="E4417"/>
      <c r="F4417"/>
    </row>
    <row r="4418" spans="1:6" ht="14.25">
      <c r="A4418"/>
      <c r="B4418" s="241"/>
      <c r="C4418"/>
      <c r="D4418"/>
      <c r="E4418"/>
      <c r="F4418"/>
    </row>
    <row r="4419" spans="1:6" ht="14.25">
      <c r="A4419"/>
      <c r="B4419" s="241"/>
      <c r="C4419"/>
      <c r="D4419"/>
      <c r="E4419"/>
      <c r="F4419"/>
    </row>
    <row r="4420" spans="1:6" ht="14.25">
      <c r="A4420"/>
      <c r="B4420" s="241"/>
      <c r="C4420"/>
      <c r="D4420"/>
      <c r="E4420"/>
      <c r="F4420"/>
    </row>
    <row r="4421" spans="1:6" ht="14.25">
      <c r="A4421"/>
      <c r="B4421" s="241"/>
      <c r="C4421"/>
      <c r="D4421"/>
      <c r="E4421"/>
      <c r="F4421"/>
    </row>
    <row r="4422" spans="1:6" ht="14.25">
      <c r="A4422"/>
      <c r="B4422" s="241"/>
      <c r="C4422"/>
      <c r="D4422"/>
      <c r="E4422"/>
      <c r="F4422"/>
    </row>
    <row r="4423" spans="1:6" ht="14.25">
      <c r="A4423"/>
      <c r="B4423" s="241"/>
      <c r="C4423"/>
      <c r="D4423"/>
      <c r="E4423"/>
      <c r="F4423"/>
    </row>
    <row r="4424" spans="1:6" ht="14.25">
      <c r="A4424"/>
      <c r="B4424" s="241"/>
      <c r="C4424"/>
      <c r="D4424"/>
      <c r="E4424"/>
      <c r="F4424"/>
    </row>
    <row r="4425" spans="1:6" ht="14.25">
      <c r="A4425"/>
      <c r="B4425" s="241"/>
      <c r="C4425"/>
      <c r="D4425"/>
      <c r="E4425"/>
      <c r="F4425"/>
    </row>
    <row r="4426" spans="1:6" ht="14.25">
      <c r="A4426"/>
      <c r="B4426" s="241"/>
      <c r="C4426"/>
      <c r="D4426"/>
      <c r="E4426"/>
      <c r="F4426"/>
    </row>
    <row r="4427" spans="1:6" ht="14.25">
      <c r="A4427"/>
      <c r="B4427" s="241"/>
      <c r="C4427"/>
      <c r="D4427"/>
      <c r="E4427"/>
      <c r="F4427"/>
    </row>
    <row r="4428" spans="1:6" ht="14.25">
      <c r="A4428"/>
      <c r="B4428" s="241"/>
      <c r="C4428"/>
      <c r="D4428"/>
      <c r="E4428"/>
      <c r="F4428"/>
    </row>
    <row r="4429" spans="1:6" ht="14.25">
      <c r="A4429"/>
      <c r="B4429" s="241"/>
      <c r="C4429"/>
      <c r="D4429"/>
      <c r="E4429"/>
      <c r="F4429"/>
    </row>
    <row r="4430" spans="1:6" ht="14.25">
      <c r="A4430"/>
      <c r="B4430" s="241"/>
      <c r="C4430"/>
      <c r="D4430"/>
      <c r="E4430"/>
      <c r="F4430"/>
    </row>
    <row r="4431" spans="1:6" ht="14.25">
      <c r="A4431"/>
      <c r="B4431" s="241"/>
      <c r="C4431"/>
      <c r="D4431"/>
      <c r="E4431"/>
      <c r="F4431"/>
    </row>
    <row r="4432" spans="1:6" ht="14.25">
      <c r="A4432"/>
      <c r="B4432" s="241"/>
      <c r="C4432"/>
      <c r="D4432"/>
      <c r="E4432"/>
      <c r="F4432"/>
    </row>
    <row r="4433" spans="1:6" ht="14.25">
      <c r="A4433"/>
      <c r="B4433" s="241"/>
      <c r="C4433"/>
      <c r="D4433"/>
      <c r="E4433"/>
      <c r="F4433"/>
    </row>
    <row r="4434" spans="1:6" ht="14.25">
      <c r="A4434"/>
      <c r="B4434" s="241"/>
      <c r="C4434"/>
      <c r="D4434"/>
      <c r="E4434"/>
      <c r="F4434"/>
    </row>
    <row r="4435" spans="1:6" ht="14.25">
      <c r="A4435"/>
      <c r="B4435" s="241"/>
      <c r="C4435"/>
      <c r="D4435"/>
      <c r="E4435"/>
      <c r="F4435"/>
    </row>
    <row r="4436" spans="1:6" ht="14.25">
      <c r="A4436"/>
      <c r="B4436" s="241"/>
      <c r="C4436"/>
      <c r="D4436"/>
      <c r="E4436"/>
      <c r="F4436"/>
    </row>
    <row r="4437" spans="1:6" ht="14.25">
      <c r="A4437"/>
      <c r="B4437" s="241"/>
      <c r="C4437"/>
      <c r="D4437"/>
      <c r="E4437"/>
      <c r="F4437"/>
    </row>
    <row r="4438" spans="1:6" ht="14.25">
      <c r="A4438"/>
      <c r="B4438" s="241"/>
      <c r="C4438"/>
      <c r="D4438"/>
      <c r="E4438"/>
      <c r="F4438"/>
    </row>
    <row r="4439" spans="1:6" ht="14.25">
      <c r="A4439"/>
      <c r="B4439" s="241"/>
      <c r="C4439"/>
      <c r="D4439"/>
      <c r="E4439"/>
      <c r="F4439"/>
    </row>
    <row r="4440" spans="1:6" ht="14.25">
      <c r="A4440"/>
      <c r="B4440" s="241"/>
      <c r="C4440"/>
      <c r="D4440"/>
      <c r="E4440"/>
      <c r="F4440"/>
    </row>
    <row r="4441" spans="1:6" ht="14.25">
      <c r="A4441"/>
      <c r="B4441" s="241"/>
      <c r="C4441"/>
      <c r="D4441"/>
      <c r="E4441"/>
      <c r="F4441"/>
    </row>
    <row r="4442" spans="1:6" ht="14.25">
      <c r="A4442"/>
      <c r="B4442" s="241"/>
      <c r="C4442"/>
      <c r="D4442"/>
      <c r="E4442"/>
      <c r="F4442"/>
    </row>
    <row r="4443" spans="1:6" ht="14.25">
      <c r="A4443"/>
      <c r="B4443" s="241"/>
      <c r="C4443"/>
      <c r="D4443"/>
      <c r="E4443"/>
      <c r="F4443"/>
    </row>
    <row r="4444" spans="1:6" ht="14.25">
      <c r="A4444"/>
      <c r="B4444" s="241"/>
      <c r="C4444"/>
      <c r="D4444"/>
      <c r="E4444"/>
      <c r="F4444"/>
    </row>
    <row r="4445" spans="1:6" ht="14.25">
      <c r="A4445"/>
      <c r="B4445" s="241"/>
      <c r="C4445"/>
      <c r="D4445"/>
      <c r="E4445"/>
      <c r="F4445"/>
    </row>
    <row r="4446" spans="1:6" ht="14.25">
      <c r="A4446"/>
      <c r="B4446" s="241"/>
      <c r="C4446"/>
      <c r="D4446"/>
      <c r="E4446"/>
      <c r="F4446"/>
    </row>
    <row r="4447" spans="1:6" ht="14.25">
      <c r="A4447"/>
      <c r="B4447" s="241"/>
      <c r="C4447"/>
      <c r="D4447"/>
      <c r="E4447"/>
      <c r="F4447"/>
    </row>
    <row r="4448" spans="1:6" ht="14.25">
      <c r="A4448"/>
      <c r="B4448" s="241"/>
      <c r="C4448"/>
      <c r="D4448"/>
      <c r="E4448"/>
      <c r="F4448"/>
    </row>
    <row r="4449" spans="1:6" ht="14.25">
      <c r="A4449"/>
      <c r="B4449" s="241"/>
      <c r="C4449"/>
      <c r="D4449"/>
      <c r="E4449"/>
      <c r="F4449"/>
    </row>
    <row r="4450" spans="1:6" ht="14.25">
      <c r="A4450"/>
      <c r="B4450" s="241"/>
      <c r="C4450"/>
      <c r="D4450"/>
      <c r="E4450"/>
      <c r="F4450"/>
    </row>
    <row r="4451" spans="1:6" ht="14.25">
      <c r="A4451"/>
      <c r="B4451" s="241"/>
      <c r="C4451"/>
      <c r="D4451"/>
      <c r="E4451"/>
      <c r="F4451"/>
    </row>
    <row r="4452" spans="1:6" ht="14.25">
      <c r="A4452"/>
      <c r="B4452" s="241"/>
      <c r="C4452"/>
      <c r="D4452"/>
      <c r="E4452"/>
      <c r="F4452"/>
    </row>
    <row r="4453" spans="1:6" ht="14.25">
      <c r="A4453"/>
      <c r="B4453" s="241"/>
      <c r="C4453"/>
      <c r="D4453"/>
      <c r="E4453"/>
      <c r="F4453"/>
    </row>
    <row r="4454" spans="1:6" ht="14.25">
      <c r="A4454"/>
      <c r="B4454" s="241"/>
      <c r="C4454"/>
      <c r="D4454"/>
      <c r="E4454"/>
      <c r="F4454"/>
    </row>
    <row r="4455" spans="1:6" ht="14.25">
      <c r="A4455"/>
      <c r="B4455" s="241"/>
      <c r="C4455"/>
      <c r="D4455"/>
      <c r="E4455"/>
      <c r="F4455"/>
    </row>
    <row r="4456" spans="1:6" ht="14.25">
      <c r="A4456"/>
      <c r="B4456" s="241"/>
      <c r="C4456"/>
      <c r="D4456"/>
      <c r="E4456"/>
      <c r="F4456"/>
    </row>
    <row r="4457" spans="1:6" ht="14.25">
      <c r="A4457"/>
      <c r="B4457" s="241"/>
      <c r="C4457"/>
      <c r="D4457"/>
      <c r="E4457"/>
      <c r="F4457"/>
    </row>
    <row r="4458" spans="1:6" ht="14.25">
      <c r="A4458"/>
      <c r="B4458" s="241"/>
      <c r="C4458"/>
      <c r="D4458"/>
      <c r="E4458"/>
      <c r="F4458"/>
    </row>
    <row r="4459" spans="1:6" ht="14.25">
      <c r="A4459"/>
      <c r="B4459" s="241"/>
      <c r="C4459"/>
      <c r="D4459"/>
      <c r="E4459"/>
      <c r="F4459"/>
    </row>
    <row r="4460" spans="1:6" ht="14.25">
      <c r="A4460"/>
      <c r="B4460" s="241"/>
      <c r="C4460"/>
      <c r="D4460"/>
      <c r="E4460"/>
      <c r="F4460"/>
    </row>
    <row r="4461" spans="1:6" ht="14.25">
      <c r="A4461"/>
      <c r="B4461" s="241"/>
      <c r="C4461"/>
      <c r="D4461"/>
      <c r="E4461"/>
      <c r="F4461"/>
    </row>
    <row r="4462" spans="1:6" ht="14.25">
      <c r="A4462"/>
      <c r="B4462" s="241"/>
      <c r="C4462"/>
      <c r="D4462"/>
      <c r="E4462"/>
      <c r="F4462"/>
    </row>
    <row r="4463" spans="1:6" ht="14.25">
      <c r="A4463"/>
      <c r="B4463" s="241"/>
      <c r="C4463"/>
      <c r="D4463"/>
      <c r="E4463"/>
      <c r="F4463"/>
    </row>
    <row r="4464" spans="1:6" ht="14.25">
      <c r="A4464"/>
      <c r="B4464" s="241"/>
      <c r="C4464"/>
      <c r="D4464"/>
      <c r="E4464"/>
      <c r="F4464"/>
    </row>
    <row r="4465" spans="1:6" ht="14.25">
      <c r="A4465"/>
      <c r="B4465" s="241"/>
      <c r="C4465"/>
      <c r="D4465"/>
      <c r="E4465"/>
      <c r="F4465"/>
    </row>
    <row r="4466" spans="1:6" ht="14.25">
      <c r="A4466"/>
      <c r="B4466" s="241"/>
      <c r="C4466"/>
      <c r="D4466"/>
      <c r="E4466"/>
      <c r="F4466"/>
    </row>
    <row r="4467" spans="1:6" ht="14.25">
      <c r="A4467"/>
      <c r="B4467" s="241"/>
      <c r="C4467"/>
      <c r="D4467"/>
      <c r="E4467"/>
      <c r="F4467"/>
    </row>
    <row r="4468" spans="1:6" ht="14.25">
      <c r="A4468"/>
      <c r="B4468" s="241"/>
      <c r="C4468"/>
      <c r="D4468"/>
      <c r="E4468"/>
      <c r="F4468"/>
    </row>
    <row r="4469" spans="1:6" ht="14.25">
      <c r="A4469"/>
      <c r="B4469" s="241"/>
      <c r="C4469"/>
      <c r="D4469"/>
      <c r="E4469"/>
      <c r="F4469"/>
    </row>
    <row r="4470" spans="1:6" ht="14.25">
      <c r="A4470"/>
      <c r="B4470" s="241"/>
      <c r="C4470"/>
      <c r="D4470"/>
      <c r="E4470"/>
      <c r="F4470"/>
    </row>
    <row r="4471" spans="1:6" ht="14.25">
      <c r="A4471"/>
      <c r="B4471" s="241"/>
      <c r="C4471"/>
      <c r="D4471"/>
      <c r="E4471"/>
      <c r="F4471"/>
    </row>
    <row r="4472" spans="1:6" ht="14.25">
      <c r="A4472"/>
      <c r="B4472" s="241"/>
      <c r="C4472"/>
      <c r="D4472"/>
      <c r="E4472"/>
      <c r="F4472"/>
    </row>
    <row r="4473" spans="1:6" ht="14.25">
      <c r="A4473"/>
      <c r="B4473" s="241"/>
      <c r="C4473"/>
      <c r="D4473"/>
      <c r="E4473"/>
      <c r="F4473"/>
    </row>
    <row r="4474" spans="1:6" ht="14.25">
      <c r="A4474"/>
      <c r="B4474" s="241"/>
      <c r="C4474"/>
      <c r="D4474"/>
      <c r="E4474"/>
      <c r="F4474"/>
    </row>
    <row r="4475" spans="1:6" ht="14.25">
      <c r="A4475"/>
      <c r="B4475" s="241"/>
      <c r="C4475"/>
      <c r="D4475"/>
      <c r="E4475"/>
      <c r="F4475"/>
    </row>
    <row r="4476" spans="1:6" ht="14.25">
      <c r="A4476"/>
      <c r="B4476" s="241"/>
      <c r="C4476"/>
      <c r="D4476"/>
      <c r="E4476"/>
      <c r="F4476"/>
    </row>
    <row r="4477" spans="1:6" ht="14.25">
      <c r="A4477"/>
      <c r="B4477" s="241"/>
      <c r="C4477"/>
      <c r="D4477"/>
      <c r="E4477"/>
      <c r="F4477"/>
    </row>
    <row r="4478" spans="1:6" ht="14.25">
      <c r="A4478"/>
      <c r="B4478" s="241"/>
      <c r="C4478"/>
      <c r="D4478"/>
      <c r="E4478"/>
      <c r="F4478"/>
    </row>
    <row r="4479" spans="1:6" ht="14.25">
      <c r="A4479"/>
      <c r="B4479" s="241"/>
      <c r="C4479"/>
      <c r="D4479"/>
      <c r="E4479"/>
      <c r="F4479"/>
    </row>
    <row r="4480" spans="1:6" ht="14.25">
      <c r="A4480"/>
      <c r="B4480" s="241"/>
      <c r="C4480"/>
      <c r="D4480"/>
      <c r="E4480"/>
      <c r="F4480"/>
    </row>
    <row r="4481" spans="1:6" ht="14.25">
      <c r="A4481"/>
      <c r="B4481" s="241"/>
      <c r="C4481"/>
      <c r="D4481"/>
      <c r="E4481"/>
      <c r="F4481"/>
    </row>
    <row r="4482" spans="1:6" ht="14.25">
      <c r="A4482"/>
      <c r="B4482" s="241"/>
      <c r="C4482"/>
      <c r="D4482"/>
      <c r="E4482"/>
      <c r="F4482"/>
    </row>
    <row r="4483" spans="1:6" ht="14.25">
      <c r="A4483"/>
      <c r="B4483" s="241"/>
      <c r="C4483"/>
      <c r="D4483"/>
      <c r="E4483"/>
      <c r="F4483"/>
    </row>
    <row r="4484" spans="1:6" ht="14.25">
      <c r="A4484"/>
      <c r="B4484" s="241"/>
      <c r="C4484"/>
      <c r="D4484"/>
      <c r="E4484"/>
      <c r="F4484"/>
    </row>
    <row r="4485" spans="1:6" ht="14.25">
      <c r="A4485"/>
      <c r="B4485" s="241"/>
      <c r="C4485"/>
      <c r="D4485"/>
      <c r="E4485"/>
      <c r="F4485"/>
    </row>
    <row r="4486" spans="1:6" ht="14.25">
      <c r="A4486"/>
      <c r="B4486" s="241"/>
      <c r="C4486"/>
      <c r="D4486"/>
      <c r="E4486"/>
      <c r="F4486"/>
    </row>
    <row r="4487" spans="1:6" ht="14.25">
      <c r="A4487"/>
      <c r="B4487" s="241"/>
      <c r="C4487"/>
      <c r="D4487"/>
      <c r="E4487"/>
      <c r="F4487"/>
    </row>
    <row r="4488" spans="1:6" ht="14.25">
      <c r="A4488"/>
      <c r="B4488" s="241"/>
      <c r="C4488"/>
      <c r="D4488"/>
      <c r="E4488"/>
      <c r="F4488"/>
    </row>
    <row r="4489" spans="1:6" ht="14.25">
      <c r="A4489"/>
      <c r="B4489" s="241"/>
      <c r="C4489"/>
      <c r="D4489"/>
      <c r="E4489"/>
      <c r="F4489"/>
    </row>
    <row r="4490" spans="1:6" ht="14.25">
      <c r="A4490"/>
      <c r="B4490" s="241"/>
      <c r="C4490"/>
      <c r="D4490"/>
      <c r="E4490"/>
      <c r="F4490"/>
    </row>
    <row r="4491" spans="1:6" ht="14.25">
      <c r="A4491"/>
      <c r="B4491" s="241"/>
      <c r="C4491"/>
      <c r="D4491"/>
      <c r="E4491"/>
      <c r="F4491"/>
    </row>
    <row r="4492" spans="1:6" ht="14.25">
      <c r="A4492"/>
      <c r="B4492" s="241"/>
      <c r="C4492"/>
      <c r="D4492"/>
      <c r="E4492"/>
      <c r="F4492"/>
    </row>
    <row r="4493" spans="1:6" ht="14.25">
      <c r="A4493"/>
      <c r="B4493" s="241"/>
      <c r="C4493"/>
      <c r="D4493"/>
      <c r="E4493"/>
      <c r="F4493"/>
    </row>
    <row r="4494" spans="1:6" ht="14.25">
      <c r="A4494"/>
      <c r="B4494" s="241"/>
      <c r="C4494"/>
      <c r="D4494"/>
      <c r="E4494"/>
      <c r="F4494"/>
    </row>
    <row r="4495" spans="1:6" ht="14.25">
      <c r="A4495"/>
      <c r="B4495" s="241"/>
      <c r="C4495"/>
      <c r="D4495"/>
      <c r="E4495"/>
      <c r="F4495"/>
    </row>
    <row r="4496" spans="1:6" ht="14.25">
      <c r="A4496"/>
      <c r="B4496" s="241"/>
      <c r="C4496"/>
      <c r="D4496"/>
      <c r="E4496"/>
      <c r="F4496"/>
    </row>
    <row r="4497" spans="1:6" ht="14.25">
      <c r="A4497"/>
      <c r="B4497" s="241"/>
      <c r="C4497"/>
      <c r="D4497"/>
      <c r="E4497"/>
      <c r="F4497"/>
    </row>
    <row r="4498" spans="1:6" ht="14.25">
      <c r="A4498"/>
      <c r="B4498" s="241"/>
      <c r="C4498"/>
      <c r="D4498"/>
      <c r="E4498"/>
      <c r="F4498"/>
    </row>
    <row r="4499" spans="1:6" ht="14.25">
      <c r="A4499"/>
      <c r="B4499" s="241"/>
      <c r="C4499"/>
      <c r="D4499"/>
      <c r="E4499"/>
      <c r="F4499"/>
    </row>
    <row r="4500" spans="1:6" ht="14.25">
      <c r="A4500"/>
      <c r="B4500" s="241"/>
      <c r="C4500"/>
      <c r="D4500"/>
      <c r="E4500"/>
      <c r="F4500"/>
    </row>
    <row r="4501" spans="1:6" ht="14.25">
      <c r="A4501"/>
      <c r="B4501" s="241"/>
      <c r="C4501"/>
      <c r="D4501"/>
      <c r="E4501"/>
      <c r="F4501"/>
    </row>
    <row r="4502" spans="1:6" ht="14.25">
      <c r="A4502"/>
      <c r="B4502" s="241"/>
      <c r="C4502"/>
      <c r="D4502"/>
      <c r="E4502"/>
      <c r="F4502"/>
    </row>
    <row r="4503" spans="1:6" ht="14.25">
      <c r="A4503"/>
      <c r="B4503" s="241"/>
      <c r="C4503"/>
      <c r="D4503"/>
      <c r="E4503"/>
      <c r="F4503"/>
    </row>
    <row r="4504" spans="1:6" ht="14.25">
      <c r="A4504"/>
      <c r="B4504" s="241"/>
      <c r="C4504"/>
      <c r="D4504"/>
      <c r="E4504"/>
      <c r="F4504"/>
    </row>
    <row r="4505" spans="1:6" ht="14.25">
      <c r="A4505"/>
      <c r="B4505" s="241"/>
      <c r="C4505"/>
      <c r="D4505"/>
      <c r="E4505"/>
      <c r="F4505"/>
    </row>
    <row r="4506" spans="1:6" ht="14.25">
      <c r="A4506"/>
      <c r="B4506" s="241"/>
      <c r="C4506"/>
      <c r="D4506"/>
      <c r="E4506"/>
      <c r="F4506"/>
    </row>
    <row r="4507" spans="1:6" ht="14.25">
      <c r="A4507"/>
      <c r="B4507" s="241"/>
      <c r="C4507"/>
      <c r="D4507"/>
      <c r="E4507"/>
      <c r="F4507"/>
    </row>
    <row r="4508" spans="1:6" ht="14.25">
      <c r="A4508"/>
      <c r="B4508" s="241"/>
      <c r="C4508"/>
      <c r="D4508"/>
      <c r="E4508"/>
      <c r="F4508"/>
    </row>
    <row r="4509" spans="1:6" ht="14.25">
      <c r="A4509"/>
      <c r="B4509" s="241"/>
      <c r="C4509"/>
      <c r="D4509"/>
      <c r="E4509"/>
      <c r="F4509"/>
    </row>
    <row r="4510" spans="1:6" ht="14.25">
      <c r="A4510"/>
      <c r="B4510" s="241"/>
      <c r="C4510"/>
      <c r="D4510"/>
      <c r="E4510"/>
      <c r="F4510"/>
    </row>
    <row r="4511" spans="1:6" ht="14.25">
      <c r="A4511"/>
      <c r="B4511" s="241"/>
      <c r="C4511"/>
      <c r="D4511"/>
      <c r="E4511"/>
      <c r="F4511"/>
    </row>
    <row r="4512" spans="1:6" ht="14.25">
      <c r="A4512"/>
      <c r="B4512" s="241"/>
      <c r="C4512"/>
      <c r="D4512"/>
      <c r="E4512"/>
      <c r="F4512"/>
    </row>
    <row r="4513" spans="1:6" ht="14.25">
      <c r="A4513"/>
      <c r="B4513" s="241"/>
      <c r="C4513"/>
      <c r="D4513"/>
      <c r="E4513"/>
      <c r="F4513"/>
    </row>
    <row r="4514" spans="1:6" ht="14.25">
      <c r="A4514"/>
      <c r="B4514" s="241"/>
      <c r="C4514"/>
      <c r="D4514"/>
      <c r="E4514"/>
      <c r="F4514"/>
    </row>
    <row r="4515" spans="1:6" ht="14.25">
      <c r="A4515"/>
      <c r="B4515" s="241"/>
      <c r="C4515"/>
      <c r="D4515"/>
      <c r="E4515"/>
      <c r="F4515"/>
    </row>
    <row r="4516" spans="1:6" ht="14.25">
      <c r="A4516"/>
      <c r="B4516" s="241"/>
      <c r="C4516"/>
      <c r="D4516"/>
      <c r="E4516"/>
      <c r="F4516"/>
    </row>
    <row r="4517" spans="1:6" ht="14.25">
      <c r="A4517"/>
      <c r="B4517" s="241"/>
      <c r="C4517"/>
      <c r="D4517"/>
      <c r="E4517"/>
      <c r="F4517"/>
    </row>
    <row r="4518" spans="1:6" ht="14.25">
      <c r="A4518"/>
      <c r="B4518" s="241"/>
      <c r="C4518"/>
      <c r="D4518"/>
      <c r="E4518"/>
      <c r="F4518"/>
    </row>
    <row r="4519" spans="1:6" ht="14.25">
      <c r="A4519"/>
      <c r="B4519" s="241"/>
      <c r="C4519"/>
      <c r="D4519"/>
      <c r="E4519"/>
      <c r="F4519"/>
    </row>
    <row r="4520" spans="1:6" ht="14.25">
      <c r="A4520"/>
      <c r="B4520" s="241"/>
      <c r="C4520"/>
      <c r="D4520"/>
      <c r="E4520"/>
      <c r="F4520"/>
    </row>
    <row r="4521" spans="1:6" ht="14.25">
      <c r="A4521"/>
      <c r="B4521" s="241"/>
      <c r="C4521"/>
      <c r="D4521"/>
      <c r="E4521"/>
      <c r="F4521"/>
    </row>
    <row r="4522" spans="1:6" ht="14.25">
      <c r="A4522"/>
      <c r="B4522" s="241"/>
      <c r="C4522"/>
      <c r="D4522"/>
      <c r="E4522"/>
      <c r="F4522"/>
    </row>
    <row r="4523" spans="1:6" ht="14.25">
      <c r="A4523"/>
      <c r="B4523" s="241"/>
      <c r="C4523"/>
      <c r="D4523"/>
      <c r="E4523"/>
      <c r="F4523"/>
    </row>
    <row r="4524" spans="1:6" ht="14.25">
      <c r="A4524"/>
      <c r="B4524" s="241"/>
      <c r="C4524"/>
      <c r="D4524"/>
      <c r="E4524"/>
      <c r="F4524"/>
    </row>
    <row r="4525" spans="1:6" ht="14.25">
      <c r="A4525"/>
      <c r="B4525" s="241"/>
      <c r="C4525"/>
      <c r="D4525"/>
      <c r="E4525"/>
      <c r="F4525"/>
    </row>
    <row r="4526" spans="1:6" ht="14.25">
      <c r="A4526"/>
      <c r="B4526" s="241"/>
      <c r="C4526"/>
      <c r="D4526"/>
      <c r="E4526"/>
      <c r="F4526"/>
    </row>
    <row r="4527" spans="1:6" ht="14.25">
      <c r="A4527"/>
      <c r="B4527" s="241"/>
      <c r="C4527"/>
      <c r="D4527"/>
      <c r="E4527"/>
      <c r="F4527"/>
    </row>
    <row r="4528" spans="1:6" ht="14.25">
      <c r="A4528"/>
      <c r="B4528" s="241"/>
      <c r="C4528"/>
      <c r="D4528"/>
      <c r="E4528"/>
      <c r="F4528"/>
    </row>
    <row r="4529" spans="1:6" ht="14.25">
      <c r="A4529"/>
      <c r="B4529" s="241"/>
      <c r="C4529"/>
      <c r="D4529"/>
      <c r="E4529"/>
      <c r="F4529"/>
    </row>
    <row r="4530" spans="1:6" ht="14.25">
      <c r="A4530"/>
      <c r="B4530" s="241"/>
      <c r="C4530"/>
      <c r="D4530"/>
      <c r="E4530"/>
      <c r="F4530"/>
    </row>
    <row r="4531" spans="1:6" ht="14.25">
      <c r="A4531"/>
      <c r="B4531" s="241"/>
      <c r="C4531"/>
      <c r="D4531"/>
      <c r="E4531"/>
      <c r="F4531"/>
    </row>
    <row r="4532" spans="1:6" ht="14.25">
      <c r="A4532"/>
      <c r="B4532" s="241"/>
      <c r="C4532"/>
      <c r="D4532"/>
      <c r="E4532"/>
      <c r="F4532"/>
    </row>
    <row r="4533" spans="1:6" ht="14.25">
      <c r="A4533"/>
      <c r="B4533" s="241"/>
      <c r="C4533"/>
      <c r="D4533"/>
      <c r="E4533"/>
      <c r="F4533"/>
    </row>
    <row r="4534" spans="1:6" ht="14.25">
      <c r="A4534"/>
      <c r="B4534" s="241"/>
      <c r="C4534"/>
      <c r="D4534"/>
      <c r="E4534"/>
      <c r="F4534"/>
    </row>
    <row r="4535" spans="1:6" ht="14.25">
      <c r="A4535"/>
      <c r="B4535" s="241"/>
      <c r="C4535"/>
      <c r="D4535"/>
      <c r="E4535"/>
      <c r="F4535"/>
    </row>
    <row r="4536" spans="1:6" ht="14.25">
      <c r="A4536"/>
      <c r="B4536" s="241"/>
      <c r="C4536"/>
      <c r="D4536"/>
      <c r="E4536"/>
      <c r="F4536"/>
    </row>
    <row r="4537" spans="1:6" ht="14.25">
      <c r="A4537"/>
      <c r="B4537" s="241"/>
      <c r="C4537"/>
      <c r="D4537"/>
      <c r="E4537"/>
      <c r="F4537"/>
    </row>
    <row r="4538" spans="1:6" ht="14.25">
      <c r="A4538"/>
      <c r="B4538" s="241"/>
      <c r="C4538"/>
      <c r="D4538"/>
      <c r="E4538"/>
      <c r="F4538"/>
    </row>
    <row r="4539" spans="1:6" ht="14.25">
      <c r="A4539"/>
      <c r="B4539" s="241"/>
      <c r="C4539"/>
      <c r="D4539"/>
      <c r="E4539"/>
      <c r="F4539"/>
    </row>
    <row r="4540" spans="1:6" ht="14.25">
      <c r="A4540"/>
      <c r="B4540" s="241"/>
      <c r="C4540"/>
      <c r="D4540"/>
      <c r="E4540"/>
      <c r="F4540"/>
    </row>
    <row r="4541" spans="1:6" ht="14.25">
      <c r="A4541"/>
      <c r="B4541" s="241"/>
      <c r="C4541"/>
      <c r="D4541"/>
      <c r="E4541"/>
      <c r="F4541"/>
    </row>
    <row r="4542" spans="1:6" ht="14.25">
      <c r="A4542"/>
      <c r="B4542" s="241"/>
      <c r="C4542"/>
      <c r="D4542"/>
      <c r="E4542"/>
      <c r="F4542"/>
    </row>
    <row r="4543" spans="1:6" ht="14.25">
      <c r="A4543"/>
      <c r="B4543" s="241"/>
      <c r="C4543"/>
      <c r="D4543"/>
      <c r="E4543"/>
      <c r="F4543"/>
    </row>
    <row r="4544" spans="1:6" ht="14.25">
      <c r="A4544"/>
      <c r="B4544" s="241"/>
      <c r="C4544"/>
      <c r="D4544"/>
      <c r="E4544"/>
      <c r="F4544"/>
    </row>
    <row r="4545" spans="1:6" ht="14.25">
      <c r="A4545"/>
      <c r="B4545" s="241"/>
      <c r="C4545"/>
      <c r="D4545"/>
      <c r="E4545"/>
      <c r="F4545"/>
    </row>
    <row r="4546" spans="1:6" ht="14.25">
      <c r="A4546"/>
      <c r="B4546" s="241"/>
      <c r="C4546"/>
      <c r="D4546"/>
      <c r="E4546"/>
      <c r="F4546"/>
    </row>
    <row r="4547" spans="1:6" ht="14.25">
      <c r="A4547"/>
      <c r="B4547" s="241"/>
      <c r="C4547"/>
      <c r="D4547"/>
      <c r="E4547"/>
      <c r="F4547"/>
    </row>
    <row r="4548" spans="1:6" ht="14.25">
      <c r="A4548"/>
      <c r="B4548" s="241"/>
      <c r="C4548"/>
      <c r="D4548"/>
      <c r="E4548"/>
      <c r="F4548"/>
    </row>
    <row r="4549" spans="1:6" ht="14.25">
      <c r="A4549"/>
      <c r="B4549" s="241"/>
      <c r="C4549"/>
      <c r="D4549"/>
      <c r="E4549"/>
      <c r="F4549"/>
    </row>
    <row r="4550" spans="1:6" ht="14.25">
      <c r="A4550"/>
      <c r="B4550" s="241"/>
      <c r="C4550"/>
      <c r="D4550"/>
      <c r="E4550"/>
      <c r="F4550"/>
    </row>
    <row r="4551" spans="1:6" ht="14.25">
      <c r="A4551"/>
      <c r="B4551" s="241"/>
      <c r="C4551"/>
      <c r="D4551"/>
      <c r="E4551"/>
      <c r="F4551"/>
    </row>
    <row r="4552" spans="1:6" ht="14.25">
      <c r="A4552"/>
      <c r="B4552" s="241"/>
      <c r="C4552"/>
      <c r="D4552"/>
      <c r="E4552"/>
      <c r="F4552"/>
    </row>
    <row r="4553" spans="1:6" ht="14.25">
      <c r="A4553"/>
      <c r="B4553" s="241"/>
      <c r="C4553"/>
      <c r="D4553"/>
      <c r="E4553"/>
      <c r="F4553"/>
    </row>
    <row r="4554" spans="1:6" ht="14.25">
      <c r="A4554"/>
      <c r="B4554" s="241"/>
      <c r="C4554"/>
      <c r="D4554"/>
      <c r="E4554"/>
      <c r="F4554"/>
    </row>
    <row r="4555" spans="1:6" ht="14.25">
      <c r="A4555"/>
      <c r="B4555" s="241"/>
      <c r="C4555"/>
      <c r="D4555"/>
      <c r="E4555"/>
      <c r="F4555"/>
    </row>
    <row r="4556" spans="1:6" ht="14.25">
      <c r="A4556"/>
      <c r="B4556" s="241"/>
      <c r="C4556"/>
      <c r="D4556"/>
      <c r="E4556"/>
      <c r="F4556"/>
    </row>
    <row r="4557" spans="1:6" ht="14.25">
      <c r="A4557"/>
      <c r="B4557" s="241"/>
      <c r="C4557"/>
      <c r="D4557"/>
      <c r="E4557"/>
      <c r="F4557"/>
    </row>
    <row r="4558" spans="1:6" ht="14.25">
      <c r="A4558"/>
      <c r="B4558" s="241"/>
      <c r="C4558"/>
      <c r="D4558"/>
      <c r="E4558"/>
      <c r="F4558"/>
    </row>
    <row r="4559" spans="1:6" ht="14.25">
      <c r="A4559"/>
      <c r="B4559" s="241"/>
      <c r="C4559"/>
      <c r="D4559"/>
      <c r="E4559"/>
      <c r="F4559"/>
    </row>
    <row r="4560" spans="1:6" ht="14.25">
      <c r="A4560"/>
      <c r="B4560" s="241"/>
      <c r="C4560"/>
      <c r="D4560"/>
      <c r="E4560"/>
      <c r="F4560"/>
    </row>
    <row r="4561" spans="1:6" ht="14.25">
      <c r="A4561"/>
      <c r="B4561" s="241"/>
      <c r="C4561"/>
      <c r="D4561"/>
      <c r="E4561"/>
      <c r="F4561"/>
    </row>
    <row r="4562" spans="1:6" ht="14.25">
      <c r="A4562"/>
      <c r="B4562" s="241"/>
      <c r="C4562"/>
      <c r="D4562"/>
      <c r="E4562"/>
      <c r="F4562"/>
    </row>
    <row r="4563" spans="1:6" ht="14.25">
      <c r="A4563"/>
      <c r="B4563" s="241"/>
      <c r="C4563"/>
      <c r="D4563"/>
      <c r="E4563"/>
      <c r="F4563"/>
    </row>
    <row r="4564" spans="1:6" ht="14.25">
      <c r="A4564"/>
      <c r="B4564" s="241"/>
      <c r="C4564"/>
      <c r="D4564"/>
      <c r="E4564"/>
      <c r="F4564"/>
    </row>
    <row r="4565" spans="1:6" ht="14.25">
      <c r="A4565"/>
      <c r="B4565" s="241"/>
      <c r="C4565"/>
      <c r="D4565"/>
      <c r="E4565"/>
      <c r="F4565"/>
    </row>
    <row r="4566" spans="1:6" ht="14.25">
      <c r="A4566"/>
      <c r="B4566" s="241"/>
      <c r="C4566"/>
      <c r="D4566"/>
      <c r="E4566"/>
      <c r="F4566"/>
    </row>
    <row r="4567" spans="1:6" ht="14.25">
      <c r="A4567"/>
      <c r="B4567" s="241"/>
      <c r="C4567"/>
      <c r="D4567"/>
      <c r="E4567"/>
      <c r="F4567"/>
    </row>
    <row r="4568" spans="1:6" ht="14.25">
      <c r="A4568"/>
      <c r="B4568" s="241"/>
      <c r="C4568"/>
      <c r="D4568"/>
      <c r="E4568"/>
      <c r="F4568"/>
    </row>
    <row r="4569" spans="1:6" ht="14.25">
      <c r="A4569"/>
      <c r="B4569" s="241"/>
      <c r="C4569"/>
      <c r="D4569"/>
      <c r="E4569"/>
      <c r="F4569"/>
    </row>
    <row r="4570" spans="1:6" ht="14.25">
      <c r="A4570"/>
      <c r="B4570" s="241"/>
      <c r="C4570"/>
      <c r="D4570"/>
      <c r="E4570"/>
      <c r="F4570"/>
    </row>
    <row r="4571" spans="1:6" ht="14.25">
      <c r="A4571"/>
      <c r="B4571" s="241"/>
      <c r="C4571"/>
      <c r="D4571"/>
      <c r="E4571"/>
      <c r="F4571"/>
    </row>
    <row r="4572" spans="1:6" ht="14.25">
      <c r="A4572"/>
      <c r="B4572" s="241"/>
      <c r="C4572"/>
      <c r="D4572"/>
      <c r="E4572"/>
      <c r="F4572"/>
    </row>
    <row r="4573" spans="1:6" ht="14.25">
      <c r="A4573"/>
      <c r="B4573" s="241"/>
      <c r="C4573"/>
      <c r="D4573"/>
      <c r="E4573"/>
      <c r="F4573"/>
    </row>
    <row r="4574" spans="1:6" ht="14.25">
      <c r="A4574"/>
      <c r="B4574" s="241"/>
      <c r="C4574"/>
      <c r="D4574"/>
      <c r="E4574"/>
      <c r="F4574"/>
    </row>
    <row r="4575" spans="1:6" ht="14.25">
      <c r="A4575"/>
      <c r="B4575" s="241"/>
      <c r="C4575"/>
      <c r="D4575"/>
      <c r="E4575"/>
      <c r="F4575"/>
    </row>
    <row r="4576" spans="1:6" ht="14.25">
      <c r="A4576"/>
      <c r="B4576" s="241"/>
      <c r="C4576"/>
      <c r="D4576"/>
      <c r="E4576"/>
      <c r="F4576"/>
    </row>
    <row r="4577" spans="1:6" ht="14.25">
      <c r="A4577"/>
      <c r="B4577" s="241"/>
      <c r="C4577"/>
      <c r="D4577"/>
      <c r="E4577"/>
      <c r="F4577"/>
    </row>
    <row r="4578" spans="1:6" ht="14.25">
      <c r="A4578"/>
      <c r="B4578" s="241"/>
      <c r="C4578"/>
      <c r="D4578"/>
      <c r="E4578"/>
      <c r="F4578"/>
    </row>
    <row r="4579" spans="1:6" ht="14.25">
      <c r="A4579"/>
      <c r="B4579" s="241"/>
      <c r="C4579"/>
      <c r="D4579"/>
      <c r="E4579"/>
      <c r="F4579"/>
    </row>
    <row r="4580" spans="1:6" ht="14.25">
      <c r="A4580"/>
      <c r="B4580" s="241"/>
      <c r="C4580"/>
      <c r="D4580"/>
      <c r="E4580"/>
      <c r="F4580"/>
    </row>
    <row r="4581" spans="1:6" ht="14.25">
      <c r="A4581"/>
      <c r="B4581" s="241"/>
      <c r="C4581"/>
      <c r="D4581"/>
      <c r="E4581"/>
      <c r="F4581"/>
    </row>
    <row r="4582" spans="1:6" ht="14.25">
      <c r="A4582"/>
      <c r="B4582" s="241"/>
      <c r="C4582"/>
      <c r="D4582"/>
      <c r="E4582"/>
      <c r="F4582"/>
    </row>
    <row r="4583" spans="1:6" ht="14.25">
      <c r="A4583"/>
      <c r="B4583" s="241"/>
      <c r="C4583"/>
      <c r="D4583"/>
      <c r="E4583"/>
      <c r="F4583"/>
    </row>
    <row r="4584" spans="1:6" ht="14.25">
      <c r="A4584"/>
      <c r="B4584" s="241"/>
      <c r="C4584"/>
      <c r="D4584"/>
      <c r="E4584"/>
      <c r="F4584"/>
    </row>
    <row r="4585" spans="1:6" ht="14.25">
      <c r="A4585"/>
      <c r="B4585" s="241"/>
      <c r="C4585"/>
      <c r="D4585"/>
      <c r="E4585"/>
      <c r="F4585"/>
    </row>
    <row r="4586" spans="1:6" ht="14.25">
      <c r="A4586"/>
      <c r="B4586" s="241"/>
      <c r="C4586"/>
      <c r="D4586"/>
      <c r="E4586"/>
      <c r="F4586"/>
    </row>
    <row r="4587" spans="1:6" ht="14.25">
      <c r="A4587"/>
      <c r="B4587" s="241"/>
      <c r="C4587"/>
      <c r="D4587"/>
      <c r="E4587"/>
      <c r="F4587"/>
    </row>
    <row r="4588" spans="1:6" ht="14.25">
      <c r="A4588"/>
      <c r="B4588" s="241"/>
      <c r="C4588"/>
      <c r="D4588"/>
      <c r="E4588"/>
      <c r="F4588"/>
    </row>
    <row r="4589" spans="1:6" ht="14.25">
      <c r="A4589"/>
      <c r="B4589" s="241"/>
      <c r="C4589"/>
      <c r="D4589"/>
      <c r="E4589"/>
      <c r="F4589"/>
    </row>
    <row r="4590" spans="1:6" ht="14.25">
      <c r="A4590"/>
      <c r="B4590" s="241"/>
      <c r="C4590"/>
      <c r="D4590"/>
      <c r="E4590"/>
      <c r="F4590"/>
    </row>
    <row r="4591" spans="1:6" ht="14.25">
      <c r="A4591"/>
      <c r="B4591" s="241"/>
      <c r="C4591"/>
      <c r="D4591"/>
      <c r="E4591"/>
      <c r="F4591"/>
    </row>
    <row r="4592" spans="1:6" ht="14.25">
      <c r="A4592"/>
      <c r="B4592" s="241"/>
      <c r="C4592"/>
      <c r="D4592"/>
      <c r="E4592"/>
      <c r="F4592"/>
    </row>
    <row r="4593" spans="1:6" ht="14.25">
      <c r="A4593"/>
      <c r="B4593" s="241"/>
      <c r="C4593"/>
      <c r="D4593"/>
      <c r="E4593"/>
      <c r="F4593"/>
    </row>
    <row r="4594" spans="1:6" ht="14.25">
      <c r="A4594"/>
      <c r="B4594" s="241"/>
      <c r="C4594"/>
      <c r="D4594"/>
      <c r="E4594"/>
      <c r="F4594"/>
    </row>
    <row r="4595" spans="1:6" ht="14.25">
      <c r="A4595"/>
      <c r="B4595" s="241"/>
      <c r="C4595"/>
      <c r="D4595"/>
      <c r="E4595"/>
      <c r="F4595"/>
    </row>
    <row r="4596" spans="1:6" ht="14.25">
      <c r="A4596"/>
      <c r="B4596" s="241"/>
      <c r="C4596"/>
      <c r="D4596"/>
      <c r="E4596"/>
      <c r="F4596"/>
    </row>
    <row r="4597" spans="1:6" ht="14.25">
      <c r="A4597"/>
      <c r="B4597" s="241"/>
      <c r="C4597"/>
      <c r="D4597"/>
      <c r="E4597"/>
      <c r="F4597"/>
    </row>
    <row r="4598" spans="1:6" ht="14.25">
      <c r="A4598"/>
      <c r="B4598" s="241"/>
      <c r="C4598"/>
      <c r="D4598"/>
      <c r="E4598"/>
      <c r="F4598"/>
    </row>
    <row r="4599" spans="1:6" ht="14.25">
      <c r="A4599"/>
      <c r="B4599" s="241"/>
      <c r="C4599"/>
      <c r="D4599"/>
      <c r="E4599"/>
      <c r="F4599"/>
    </row>
    <row r="4600" spans="1:6" ht="14.25">
      <c r="A4600"/>
      <c r="B4600" s="241"/>
      <c r="C4600"/>
      <c r="D4600"/>
      <c r="E4600"/>
      <c r="F4600"/>
    </row>
    <row r="4601" spans="1:6" ht="14.25">
      <c r="A4601"/>
      <c r="B4601" s="241"/>
      <c r="C4601"/>
      <c r="D4601"/>
      <c r="E4601"/>
      <c r="F4601"/>
    </row>
    <row r="4602" spans="1:6" ht="14.25">
      <c r="A4602"/>
      <c r="B4602" s="241"/>
      <c r="C4602"/>
      <c r="D4602"/>
      <c r="E4602"/>
      <c r="F4602"/>
    </row>
    <row r="4603" spans="1:6" ht="14.25">
      <c r="A4603"/>
      <c r="B4603" s="241"/>
      <c r="C4603"/>
      <c r="D4603"/>
      <c r="E4603"/>
      <c r="F4603"/>
    </row>
    <row r="4604" spans="1:6" ht="14.25">
      <c r="A4604"/>
      <c r="B4604" s="241"/>
      <c r="C4604"/>
      <c r="D4604"/>
      <c r="E4604"/>
      <c r="F4604"/>
    </row>
    <row r="4605" spans="1:6" ht="14.25">
      <c r="A4605"/>
      <c r="B4605" s="241"/>
      <c r="C4605"/>
      <c r="D4605"/>
      <c r="E4605"/>
      <c r="F4605"/>
    </row>
    <row r="4606" spans="1:6" ht="14.25">
      <c r="A4606"/>
      <c r="B4606" s="241"/>
      <c r="C4606"/>
      <c r="D4606"/>
      <c r="E4606"/>
      <c r="F4606"/>
    </row>
    <row r="4607" spans="1:6" ht="14.25">
      <c r="A4607"/>
      <c r="B4607" s="241"/>
      <c r="C4607"/>
      <c r="D4607"/>
      <c r="E4607"/>
      <c r="F4607"/>
    </row>
    <row r="4608" spans="1:6" ht="14.25">
      <c r="A4608"/>
      <c r="B4608" s="241"/>
      <c r="C4608"/>
      <c r="D4608"/>
      <c r="E4608"/>
      <c r="F4608"/>
    </row>
    <row r="4609" spans="1:6" ht="14.25">
      <c r="A4609"/>
      <c r="B4609" s="241"/>
      <c r="C4609"/>
      <c r="D4609"/>
      <c r="E4609"/>
      <c r="F4609"/>
    </row>
    <row r="4610" spans="1:6" ht="14.25">
      <c r="A4610"/>
      <c r="B4610" s="241"/>
      <c r="C4610"/>
      <c r="D4610"/>
      <c r="E4610"/>
      <c r="F4610"/>
    </row>
    <row r="4611" spans="1:6" ht="14.25">
      <c r="A4611"/>
      <c r="B4611" s="241"/>
      <c r="C4611"/>
      <c r="D4611"/>
      <c r="E4611"/>
      <c r="F4611"/>
    </row>
    <row r="4612" spans="1:6" ht="14.25">
      <c r="A4612"/>
      <c r="B4612" s="241"/>
      <c r="C4612"/>
      <c r="D4612"/>
      <c r="E4612"/>
      <c r="F4612"/>
    </row>
    <row r="4613" spans="1:6" ht="14.25">
      <c r="A4613"/>
      <c r="B4613" s="241"/>
      <c r="C4613"/>
      <c r="D4613"/>
      <c r="E4613"/>
      <c r="F4613"/>
    </row>
    <row r="4614" spans="1:6" ht="14.25">
      <c r="A4614"/>
      <c r="B4614" s="241"/>
      <c r="C4614"/>
      <c r="D4614"/>
      <c r="E4614"/>
      <c r="F4614"/>
    </row>
    <row r="4615" spans="1:6" ht="14.25">
      <c r="A4615"/>
      <c r="B4615" s="241"/>
      <c r="C4615"/>
      <c r="D4615"/>
      <c r="E4615"/>
      <c r="F4615"/>
    </row>
    <row r="4616" spans="1:6" ht="14.25">
      <c r="A4616"/>
      <c r="B4616" s="241"/>
      <c r="C4616"/>
      <c r="D4616"/>
      <c r="E4616"/>
      <c r="F4616"/>
    </row>
    <row r="4617" spans="1:6" ht="14.25">
      <c r="A4617"/>
      <c r="B4617" s="241"/>
      <c r="C4617"/>
      <c r="D4617"/>
      <c r="E4617"/>
      <c r="F4617"/>
    </row>
    <row r="4618" spans="1:6" ht="14.25">
      <c r="A4618"/>
      <c r="B4618" s="241"/>
      <c r="C4618"/>
      <c r="D4618"/>
      <c r="E4618"/>
      <c r="F4618"/>
    </row>
    <row r="4619" spans="1:6" ht="14.25">
      <c r="A4619"/>
      <c r="B4619" s="241"/>
      <c r="C4619"/>
      <c r="D4619"/>
      <c r="E4619"/>
      <c r="F4619"/>
    </row>
    <row r="4620" spans="1:6" ht="14.25">
      <c r="A4620"/>
      <c r="B4620" s="241"/>
      <c r="C4620"/>
      <c r="D4620"/>
      <c r="E4620"/>
      <c r="F4620"/>
    </row>
    <row r="4621" spans="1:6" ht="14.25">
      <c r="A4621"/>
      <c r="B4621" s="241"/>
      <c r="C4621"/>
      <c r="D4621"/>
      <c r="E4621"/>
      <c r="F4621"/>
    </row>
    <row r="4622" spans="1:6" ht="14.25">
      <c r="A4622"/>
      <c r="B4622" s="241"/>
      <c r="C4622"/>
      <c r="D4622"/>
      <c r="E4622"/>
      <c r="F4622"/>
    </row>
    <row r="4623" spans="1:6" ht="14.25">
      <c r="A4623"/>
      <c r="B4623" s="241"/>
      <c r="C4623"/>
      <c r="D4623"/>
      <c r="E4623"/>
      <c r="F4623"/>
    </row>
    <row r="4624" spans="1:6" ht="14.25">
      <c r="A4624"/>
      <c r="B4624" s="241"/>
      <c r="C4624"/>
      <c r="D4624"/>
      <c r="E4624"/>
      <c r="F4624"/>
    </row>
    <row r="4625" spans="1:6" ht="14.25">
      <c r="A4625"/>
      <c r="B4625" s="241"/>
      <c r="C4625"/>
      <c r="D4625"/>
      <c r="E4625"/>
      <c r="F4625"/>
    </row>
    <row r="4626" spans="1:6" ht="14.25">
      <c r="A4626"/>
      <c r="B4626" s="241"/>
      <c r="C4626"/>
      <c r="D4626"/>
      <c r="E4626"/>
      <c r="F4626"/>
    </row>
    <row r="4627" spans="1:6" ht="14.25">
      <c r="A4627"/>
      <c r="B4627" s="241"/>
      <c r="C4627"/>
      <c r="D4627"/>
      <c r="E4627"/>
      <c r="F4627"/>
    </row>
    <row r="4628" spans="1:6" ht="14.25">
      <c r="A4628"/>
      <c r="B4628" s="241"/>
      <c r="C4628"/>
      <c r="D4628"/>
      <c r="E4628"/>
      <c r="F4628"/>
    </row>
    <row r="4629" spans="1:6" ht="14.25">
      <c r="A4629"/>
      <c r="B4629" s="241"/>
      <c r="C4629"/>
      <c r="D4629"/>
      <c r="E4629"/>
      <c r="F4629"/>
    </row>
    <row r="4630" spans="1:6" ht="14.25">
      <c r="A4630"/>
      <c r="B4630" s="241"/>
      <c r="C4630"/>
      <c r="D4630"/>
      <c r="E4630"/>
      <c r="F4630"/>
    </row>
    <row r="4631" spans="1:6" ht="14.25">
      <c r="A4631"/>
      <c r="B4631" s="241"/>
      <c r="C4631"/>
      <c r="D4631"/>
      <c r="E4631"/>
      <c r="F4631"/>
    </row>
    <row r="4632" spans="1:6" ht="14.25">
      <c r="A4632"/>
      <c r="B4632" s="241"/>
      <c r="C4632"/>
      <c r="D4632"/>
      <c r="E4632"/>
      <c r="F4632"/>
    </row>
    <row r="4633" spans="1:6" ht="14.25">
      <c r="A4633"/>
      <c r="B4633" s="241"/>
      <c r="C4633"/>
      <c r="D4633"/>
      <c r="E4633"/>
      <c r="F4633"/>
    </row>
    <row r="4634" spans="1:6" ht="14.25">
      <c r="A4634"/>
      <c r="B4634" s="241"/>
      <c r="C4634"/>
      <c r="D4634"/>
      <c r="E4634"/>
      <c r="F4634"/>
    </row>
    <row r="4635" spans="1:6" ht="14.25">
      <c r="A4635"/>
      <c r="B4635" s="241"/>
      <c r="C4635"/>
      <c r="D4635"/>
      <c r="E4635"/>
      <c r="F4635"/>
    </row>
    <row r="4636" spans="1:6" ht="14.25">
      <c r="A4636"/>
      <c r="B4636" s="241"/>
      <c r="C4636"/>
      <c r="D4636"/>
      <c r="E4636"/>
      <c r="F4636"/>
    </row>
    <row r="4637" spans="1:6" ht="14.25">
      <c r="A4637"/>
      <c r="B4637" s="241"/>
      <c r="C4637"/>
      <c r="D4637"/>
      <c r="E4637"/>
      <c r="F4637"/>
    </row>
    <row r="4638" spans="1:6" ht="14.25">
      <c r="A4638"/>
      <c r="B4638" s="241"/>
      <c r="C4638"/>
      <c r="D4638"/>
      <c r="E4638"/>
      <c r="F4638"/>
    </row>
    <row r="4639" spans="1:6" ht="14.25">
      <c r="A4639"/>
      <c r="B4639" s="241"/>
      <c r="C4639"/>
      <c r="D4639"/>
      <c r="E4639"/>
      <c r="F4639"/>
    </row>
    <row r="4640" spans="1:6" ht="14.25">
      <c r="A4640"/>
      <c r="B4640" s="241"/>
      <c r="C4640"/>
      <c r="D4640"/>
      <c r="E4640"/>
      <c r="F4640"/>
    </row>
    <row r="4641" spans="1:6" ht="14.25">
      <c r="A4641"/>
      <c r="B4641" s="241"/>
      <c r="C4641"/>
      <c r="D4641"/>
      <c r="E4641"/>
      <c r="F4641"/>
    </row>
    <row r="4642" spans="1:6" ht="14.25">
      <c r="A4642"/>
      <c r="B4642" s="241"/>
      <c r="C4642"/>
      <c r="D4642"/>
      <c r="E4642"/>
      <c r="F4642"/>
    </row>
    <row r="4643" spans="1:6" ht="14.25">
      <c r="A4643"/>
      <c r="B4643" s="241"/>
      <c r="C4643"/>
      <c r="D4643"/>
      <c r="E4643"/>
      <c r="F4643"/>
    </row>
    <row r="4644" spans="1:6" ht="14.25">
      <c r="A4644"/>
      <c r="B4644" s="241"/>
      <c r="C4644"/>
      <c r="D4644"/>
      <c r="E4644"/>
      <c r="F4644"/>
    </row>
    <row r="4645" spans="1:6" ht="14.25">
      <c r="A4645"/>
      <c r="B4645" s="241"/>
      <c r="C4645"/>
      <c r="D4645"/>
      <c r="E4645"/>
      <c r="F4645"/>
    </row>
    <row r="4646" spans="1:6" ht="14.25">
      <c r="A4646"/>
      <c r="B4646" s="241"/>
      <c r="C4646"/>
      <c r="D4646"/>
      <c r="E4646"/>
      <c r="F4646"/>
    </row>
    <row r="4647" spans="1:6" ht="14.25">
      <c r="A4647"/>
      <c r="B4647" s="241"/>
      <c r="C4647"/>
      <c r="D4647"/>
      <c r="E4647"/>
      <c r="F4647"/>
    </row>
    <row r="4648" spans="1:6" ht="14.25">
      <c r="A4648"/>
      <c r="B4648" s="241"/>
      <c r="C4648"/>
      <c r="D4648"/>
      <c r="E4648"/>
      <c r="F4648"/>
    </row>
    <row r="4649" spans="1:6" ht="14.25">
      <c r="A4649"/>
      <c r="B4649" s="241"/>
      <c r="C4649"/>
      <c r="D4649"/>
      <c r="E4649"/>
      <c r="F4649"/>
    </row>
    <row r="4650" spans="1:6" ht="14.25">
      <c r="A4650"/>
      <c r="B4650" s="241"/>
      <c r="C4650"/>
      <c r="D4650"/>
      <c r="E4650"/>
      <c r="F4650"/>
    </row>
    <row r="4651" spans="1:6" ht="14.25">
      <c r="A4651"/>
      <c r="B4651" s="241"/>
      <c r="C4651"/>
      <c r="D4651"/>
      <c r="E4651"/>
      <c r="F4651"/>
    </row>
    <row r="4652" spans="1:6" ht="14.25">
      <c r="A4652"/>
      <c r="B4652" s="241"/>
      <c r="C4652"/>
      <c r="D4652"/>
      <c r="E4652"/>
      <c r="F4652"/>
    </row>
    <row r="4653" spans="1:6" ht="14.25">
      <c r="A4653"/>
      <c r="B4653" s="241"/>
      <c r="C4653"/>
      <c r="D4653"/>
      <c r="E4653"/>
      <c r="F4653"/>
    </row>
    <row r="4654" spans="1:6" ht="14.25">
      <c r="A4654"/>
      <c r="B4654" s="241"/>
      <c r="C4654"/>
      <c r="D4654"/>
      <c r="E4654"/>
      <c r="F4654"/>
    </row>
    <row r="4655" spans="1:6" ht="14.25">
      <c r="A4655"/>
      <c r="B4655" s="241"/>
      <c r="C4655"/>
      <c r="D4655"/>
      <c r="E4655"/>
      <c r="F4655"/>
    </row>
    <row r="4656" spans="1:6" ht="14.25">
      <c r="A4656"/>
      <c r="B4656" s="241"/>
      <c r="C4656"/>
      <c r="D4656"/>
      <c r="E4656"/>
      <c r="F4656"/>
    </row>
    <row r="4657" spans="1:6" ht="14.25">
      <c r="A4657"/>
      <c r="B4657" s="241"/>
      <c r="C4657"/>
      <c r="D4657"/>
      <c r="E4657"/>
      <c r="F4657"/>
    </row>
    <row r="4658" spans="1:6" ht="14.25">
      <c r="A4658"/>
      <c r="B4658" s="241"/>
      <c r="C4658"/>
      <c r="D4658"/>
      <c r="E4658"/>
      <c r="F4658"/>
    </row>
    <row r="4659" spans="1:6" ht="14.25">
      <c r="A4659"/>
      <c r="B4659" s="241"/>
      <c r="C4659"/>
      <c r="D4659"/>
      <c r="E4659"/>
      <c r="F4659"/>
    </row>
    <row r="4660" spans="1:6" ht="14.25">
      <c r="A4660"/>
      <c r="B4660" s="241"/>
      <c r="C4660"/>
      <c r="D4660"/>
      <c r="E4660"/>
      <c r="F4660"/>
    </row>
    <row r="4661" spans="1:6" ht="14.25">
      <c r="A4661"/>
      <c r="B4661" s="241"/>
      <c r="C4661"/>
      <c r="D4661"/>
      <c r="E4661"/>
      <c r="F4661"/>
    </row>
    <row r="4662" spans="1:6" ht="14.25">
      <c r="A4662"/>
      <c r="B4662" s="241"/>
      <c r="C4662"/>
      <c r="D4662"/>
      <c r="E4662"/>
      <c r="F4662"/>
    </row>
    <row r="4663" spans="1:6" ht="14.25">
      <c r="A4663"/>
      <c r="B4663" s="241"/>
      <c r="C4663"/>
      <c r="D4663"/>
      <c r="E4663"/>
      <c r="F4663"/>
    </row>
    <row r="4664" spans="1:6" ht="14.25">
      <c r="A4664"/>
      <c r="B4664" s="241"/>
      <c r="C4664"/>
      <c r="D4664"/>
      <c r="E4664"/>
      <c r="F4664"/>
    </row>
    <row r="4665" spans="1:6" ht="14.25">
      <c r="A4665"/>
      <c r="B4665" s="241"/>
      <c r="C4665"/>
      <c r="D4665"/>
      <c r="E4665"/>
      <c r="F4665"/>
    </row>
    <row r="4666" spans="1:6" ht="14.25">
      <c r="A4666"/>
      <c r="B4666" s="241"/>
      <c r="C4666"/>
      <c r="D4666"/>
      <c r="E4666"/>
      <c r="F4666"/>
    </row>
    <row r="4667" spans="1:6" ht="14.25">
      <c r="A4667"/>
      <c r="B4667" s="241"/>
      <c r="C4667"/>
      <c r="D4667"/>
      <c r="E4667"/>
      <c r="F4667"/>
    </row>
    <row r="4668" spans="1:6" ht="14.25">
      <c r="A4668"/>
      <c r="B4668" s="241"/>
      <c r="C4668"/>
      <c r="D4668"/>
      <c r="E4668"/>
      <c r="F4668"/>
    </row>
    <row r="4669" spans="1:6" ht="14.25">
      <c r="A4669"/>
      <c r="B4669" s="241"/>
      <c r="C4669"/>
      <c r="D4669"/>
      <c r="E4669"/>
      <c r="F4669"/>
    </row>
    <row r="4670" spans="1:6" ht="14.25">
      <c r="A4670"/>
      <c r="B4670" s="241"/>
      <c r="C4670"/>
      <c r="D4670"/>
      <c r="E4670"/>
      <c r="F4670"/>
    </row>
    <row r="4671" spans="1:6" ht="14.25">
      <c r="A4671"/>
      <c r="B4671" s="241"/>
      <c r="C4671"/>
      <c r="D4671"/>
      <c r="E4671"/>
      <c r="F4671"/>
    </row>
    <row r="4672" spans="1:6" ht="14.25">
      <c r="A4672"/>
      <c r="B4672" s="241"/>
      <c r="C4672"/>
      <c r="D4672"/>
      <c r="E4672"/>
      <c r="F4672"/>
    </row>
    <row r="4673" spans="1:6" ht="14.25">
      <c r="A4673"/>
      <c r="B4673" s="241"/>
      <c r="C4673"/>
      <c r="D4673"/>
      <c r="E4673"/>
      <c r="F4673"/>
    </row>
    <row r="4674" spans="1:6" ht="14.25">
      <c r="A4674"/>
      <c r="B4674" s="241"/>
      <c r="C4674"/>
      <c r="D4674"/>
      <c r="E4674"/>
      <c r="F4674"/>
    </row>
    <row r="4675" spans="1:6" ht="14.25">
      <c r="A4675"/>
      <c r="B4675" s="241"/>
      <c r="C4675"/>
      <c r="D4675"/>
      <c r="E4675"/>
      <c r="F4675"/>
    </row>
    <row r="4676" spans="1:6" ht="14.25">
      <c r="A4676"/>
      <c r="B4676" s="241"/>
      <c r="C4676"/>
      <c r="D4676"/>
      <c r="E4676"/>
      <c r="F4676"/>
    </row>
    <row r="4677" spans="1:6" ht="14.25">
      <c r="A4677"/>
      <c r="B4677" s="241"/>
      <c r="C4677"/>
      <c r="D4677"/>
      <c r="E4677"/>
      <c r="F4677"/>
    </row>
    <row r="4678" spans="1:6" ht="14.25">
      <c r="A4678"/>
      <c r="B4678" s="241"/>
      <c r="C4678"/>
      <c r="D4678"/>
      <c r="E4678"/>
      <c r="F4678"/>
    </row>
    <row r="4679" spans="1:6" ht="14.25">
      <c r="A4679"/>
      <c r="B4679" s="241"/>
      <c r="C4679"/>
      <c r="D4679"/>
      <c r="E4679"/>
      <c r="F4679"/>
    </row>
    <row r="4680" spans="1:6" ht="14.25">
      <c r="A4680"/>
      <c r="B4680" s="241"/>
      <c r="C4680"/>
      <c r="D4680"/>
      <c r="E4680"/>
      <c r="F4680"/>
    </row>
    <row r="4681" spans="1:6" ht="14.25">
      <c r="A4681"/>
      <c r="B4681" s="241"/>
      <c r="C4681"/>
      <c r="D4681"/>
      <c r="E4681"/>
      <c r="F4681"/>
    </row>
    <row r="4682" spans="1:6" ht="14.25">
      <c r="A4682"/>
      <c r="B4682" s="241"/>
      <c r="C4682"/>
      <c r="D4682"/>
      <c r="E4682"/>
      <c r="F4682"/>
    </row>
    <row r="4683" spans="1:6" ht="14.25">
      <c r="A4683"/>
      <c r="B4683" s="241"/>
      <c r="C4683"/>
      <c r="D4683"/>
      <c r="E4683"/>
      <c r="F4683"/>
    </row>
    <row r="4684" spans="1:6" ht="14.25">
      <c r="A4684"/>
      <c r="B4684" s="241"/>
      <c r="C4684"/>
      <c r="D4684"/>
      <c r="E4684"/>
      <c r="F4684"/>
    </row>
    <row r="4685" spans="1:6" ht="14.25">
      <c r="A4685"/>
      <c r="B4685" s="241"/>
      <c r="C4685"/>
      <c r="D4685"/>
      <c r="E4685"/>
      <c r="F4685"/>
    </row>
    <row r="4686" spans="1:6" ht="14.25">
      <c r="A4686"/>
      <c r="B4686" s="241"/>
      <c r="C4686"/>
      <c r="D4686"/>
      <c r="E4686"/>
      <c r="F4686"/>
    </row>
    <row r="4687" spans="1:6" ht="14.25">
      <c r="A4687"/>
      <c r="B4687" s="241"/>
      <c r="C4687"/>
      <c r="D4687"/>
      <c r="E4687"/>
      <c r="F4687"/>
    </row>
    <row r="4688" spans="1:6" ht="14.25">
      <c r="A4688"/>
      <c r="B4688" s="241"/>
      <c r="C4688"/>
      <c r="D4688"/>
      <c r="E4688"/>
      <c r="F4688"/>
    </row>
    <row r="4689" spans="1:6" ht="14.25">
      <c r="A4689"/>
      <c r="B4689" s="241"/>
      <c r="C4689"/>
      <c r="D4689"/>
      <c r="E4689"/>
      <c r="F4689"/>
    </row>
    <row r="4690" spans="1:6" ht="14.25">
      <c r="A4690"/>
      <c r="B4690" s="241"/>
      <c r="C4690"/>
      <c r="D4690"/>
      <c r="E4690"/>
      <c r="F4690"/>
    </row>
    <row r="4691" spans="1:6" ht="14.25">
      <c r="A4691"/>
      <c r="B4691" s="241"/>
      <c r="C4691"/>
      <c r="D4691"/>
      <c r="E4691"/>
      <c r="F4691"/>
    </row>
    <row r="4692" spans="1:6" ht="14.25">
      <c r="A4692"/>
      <c r="B4692" s="241"/>
      <c r="C4692"/>
      <c r="D4692"/>
      <c r="E4692"/>
      <c r="F4692"/>
    </row>
    <row r="4693" spans="1:6" ht="14.25">
      <c r="A4693"/>
      <c r="B4693" s="241"/>
      <c r="C4693"/>
      <c r="D4693"/>
      <c r="E4693"/>
      <c r="F4693"/>
    </row>
    <row r="4694" spans="1:6" ht="14.25">
      <c r="A4694"/>
      <c r="B4694" s="241"/>
      <c r="C4694"/>
      <c r="D4694"/>
      <c r="E4694"/>
      <c r="F4694"/>
    </row>
    <row r="4695" spans="1:6" ht="14.25">
      <c r="A4695"/>
      <c r="B4695" s="241"/>
      <c r="C4695"/>
      <c r="D4695"/>
      <c r="E4695"/>
      <c r="F4695"/>
    </row>
    <row r="4696" spans="1:6" ht="14.25">
      <c r="A4696"/>
      <c r="B4696" s="241"/>
      <c r="C4696"/>
      <c r="D4696"/>
      <c r="E4696"/>
      <c r="F4696"/>
    </row>
    <row r="4697" spans="1:6" ht="14.25">
      <c r="A4697"/>
      <c r="B4697" s="241"/>
      <c r="C4697"/>
      <c r="D4697"/>
      <c r="E4697"/>
      <c r="F4697"/>
    </row>
    <row r="4698" spans="1:6" ht="14.25">
      <c r="A4698"/>
      <c r="B4698" s="241"/>
      <c r="C4698"/>
      <c r="D4698"/>
      <c r="E4698"/>
      <c r="F4698"/>
    </row>
    <row r="4699" spans="1:6" ht="14.25">
      <c r="A4699"/>
      <c r="B4699" s="241"/>
      <c r="C4699"/>
      <c r="D4699"/>
      <c r="E4699"/>
      <c r="F4699"/>
    </row>
    <row r="4700" spans="1:6" ht="14.25">
      <c r="A4700"/>
      <c r="B4700" s="241"/>
      <c r="C4700"/>
      <c r="D4700"/>
      <c r="E4700"/>
      <c r="F4700"/>
    </row>
    <row r="4701" spans="1:6" ht="14.25">
      <c r="A4701"/>
      <c r="B4701" s="241"/>
      <c r="C4701"/>
      <c r="D4701"/>
      <c r="E4701"/>
      <c r="F4701"/>
    </row>
    <row r="4702" spans="1:6" ht="14.25">
      <c r="A4702"/>
      <c r="B4702" s="241"/>
      <c r="C4702"/>
      <c r="D4702"/>
      <c r="E4702"/>
      <c r="F4702"/>
    </row>
    <row r="4703" spans="1:6" ht="14.25">
      <c r="A4703"/>
      <c r="B4703" s="241"/>
      <c r="C4703"/>
      <c r="D4703"/>
      <c r="E4703"/>
      <c r="F4703"/>
    </row>
    <row r="4704" spans="1:6" ht="14.25">
      <c r="A4704"/>
      <c r="B4704" s="241"/>
      <c r="C4704"/>
      <c r="D4704"/>
      <c r="E4704"/>
      <c r="F4704"/>
    </row>
    <row r="4705" spans="1:6" ht="14.25">
      <c r="A4705"/>
      <c r="B4705" s="241"/>
      <c r="C4705"/>
      <c r="D4705"/>
      <c r="E4705"/>
      <c r="F4705"/>
    </row>
    <row r="4706" spans="1:6" ht="14.25">
      <c r="A4706"/>
      <c r="B4706" s="241"/>
      <c r="C4706"/>
      <c r="D4706"/>
      <c r="E4706"/>
      <c r="F4706"/>
    </row>
    <row r="4707" spans="1:6" ht="14.25">
      <c r="A4707"/>
      <c r="B4707" s="241"/>
      <c r="C4707"/>
      <c r="D4707"/>
      <c r="E4707"/>
      <c r="F4707"/>
    </row>
    <row r="4708" spans="1:6" ht="14.25">
      <c r="A4708"/>
      <c r="B4708" s="241"/>
      <c r="C4708"/>
      <c r="D4708"/>
      <c r="E4708"/>
      <c r="F4708"/>
    </row>
    <row r="4709" spans="1:6" ht="14.25">
      <c r="A4709"/>
      <c r="B4709" s="241"/>
      <c r="C4709"/>
      <c r="D4709"/>
      <c r="E4709"/>
      <c r="F4709"/>
    </row>
    <row r="4710" spans="1:6" ht="14.25">
      <c r="A4710"/>
      <c r="B4710" s="241"/>
      <c r="C4710"/>
      <c r="D4710"/>
      <c r="E4710"/>
      <c r="F4710"/>
    </row>
    <row r="4711" spans="1:6" ht="14.25">
      <c r="A4711"/>
      <c r="B4711" s="241"/>
      <c r="C4711"/>
      <c r="D4711"/>
      <c r="E4711"/>
      <c r="F4711"/>
    </row>
    <row r="4712" spans="1:6" ht="14.25">
      <c r="A4712"/>
      <c r="B4712" s="241"/>
      <c r="C4712"/>
      <c r="D4712"/>
      <c r="E4712"/>
      <c r="F4712"/>
    </row>
    <row r="4713" spans="1:6" ht="14.25">
      <c r="A4713"/>
      <c r="B4713" s="241"/>
      <c r="C4713"/>
      <c r="D4713"/>
      <c r="E4713"/>
      <c r="F4713"/>
    </row>
    <row r="4714" spans="1:6" ht="14.25">
      <c r="A4714"/>
      <c r="B4714" s="241"/>
      <c r="C4714"/>
      <c r="D4714"/>
      <c r="E4714"/>
      <c r="F4714"/>
    </row>
    <row r="4715" spans="1:6" ht="14.25">
      <c r="A4715"/>
      <c r="B4715" s="241"/>
      <c r="C4715"/>
      <c r="D4715"/>
      <c r="E4715"/>
      <c r="F4715"/>
    </row>
    <row r="4716" spans="1:6" ht="14.25">
      <c r="A4716"/>
      <c r="B4716" s="241"/>
      <c r="C4716"/>
      <c r="D4716"/>
      <c r="E4716"/>
      <c r="F4716"/>
    </row>
    <row r="4717" spans="1:6" ht="14.25">
      <c r="A4717"/>
      <c r="B4717" s="241"/>
      <c r="C4717"/>
      <c r="D4717"/>
      <c r="E4717"/>
      <c r="F4717"/>
    </row>
    <row r="4718" spans="1:6" ht="14.25">
      <c r="A4718"/>
      <c r="B4718" s="241"/>
      <c r="C4718"/>
      <c r="D4718"/>
      <c r="E4718"/>
      <c r="F4718"/>
    </row>
    <row r="4719" spans="1:6" ht="14.25">
      <c r="A4719"/>
      <c r="B4719" s="241"/>
      <c r="C4719"/>
      <c r="D4719"/>
      <c r="E4719"/>
      <c r="F4719"/>
    </row>
    <row r="4720" spans="1:6" ht="14.25">
      <c r="A4720"/>
      <c r="B4720" s="241"/>
      <c r="C4720"/>
      <c r="D4720"/>
      <c r="E4720"/>
      <c r="F4720"/>
    </row>
    <row r="4721" spans="1:6" ht="14.25">
      <c r="A4721"/>
      <c r="B4721" s="241"/>
      <c r="C4721"/>
      <c r="D4721"/>
      <c r="E4721"/>
      <c r="F4721"/>
    </row>
    <row r="4722" spans="1:6" ht="14.25">
      <c r="A4722"/>
      <c r="B4722" s="241"/>
      <c r="C4722"/>
      <c r="D4722"/>
      <c r="E4722"/>
      <c r="F4722"/>
    </row>
    <row r="4723" spans="1:6" ht="14.25">
      <c r="A4723"/>
      <c r="B4723" s="241"/>
      <c r="C4723"/>
      <c r="D4723"/>
      <c r="E4723"/>
      <c r="F4723"/>
    </row>
    <row r="4724" spans="1:6" ht="14.25">
      <c r="A4724"/>
      <c r="B4724" s="241"/>
      <c r="C4724"/>
      <c r="D4724"/>
      <c r="E4724"/>
      <c r="F4724"/>
    </row>
    <row r="4725" spans="1:6" ht="14.25">
      <c r="A4725"/>
      <c r="B4725" s="241"/>
      <c r="C4725"/>
      <c r="D4725"/>
      <c r="E4725"/>
      <c r="F4725"/>
    </row>
    <row r="4726" spans="1:6" ht="14.25">
      <c r="A4726"/>
      <c r="B4726" s="241"/>
      <c r="C4726"/>
      <c r="D4726"/>
      <c r="E4726"/>
      <c r="F4726"/>
    </row>
    <row r="4727" spans="1:6" ht="14.25">
      <c r="A4727"/>
      <c r="B4727" s="241"/>
      <c r="C4727"/>
      <c r="D4727"/>
      <c r="E4727"/>
      <c r="F4727"/>
    </row>
    <row r="4728" spans="1:6" ht="14.25">
      <c r="A4728"/>
      <c r="B4728" s="241"/>
      <c r="C4728"/>
      <c r="D4728"/>
      <c r="E4728"/>
      <c r="F4728"/>
    </row>
    <row r="4729" spans="1:6" ht="14.25">
      <c r="A4729"/>
      <c r="B4729" s="241"/>
      <c r="C4729"/>
      <c r="D4729"/>
      <c r="E4729"/>
      <c r="F4729"/>
    </row>
    <row r="4730" spans="1:6" ht="14.25">
      <c r="A4730"/>
      <c r="B4730" s="241"/>
      <c r="C4730"/>
      <c r="D4730"/>
      <c r="E4730"/>
      <c r="F4730"/>
    </row>
    <row r="4731" spans="1:6" ht="14.25">
      <c r="A4731"/>
      <c r="B4731" s="241"/>
      <c r="C4731"/>
      <c r="D4731"/>
      <c r="E4731"/>
      <c r="F4731"/>
    </row>
    <row r="4732" spans="1:6" ht="14.25">
      <c r="A4732"/>
      <c r="B4732" s="241"/>
      <c r="C4732"/>
      <c r="D4732"/>
      <c r="E4732"/>
      <c r="F4732"/>
    </row>
    <row r="4733" spans="1:6" ht="14.25">
      <c r="A4733"/>
      <c r="B4733" s="241"/>
      <c r="C4733"/>
      <c r="D4733"/>
      <c r="E4733"/>
      <c r="F4733"/>
    </row>
    <row r="4734" spans="1:6" ht="14.25">
      <c r="A4734"/>
      <c r="B4734" s="241"/>
      <c r="C4734"/>
      <c r="D4734"/>
      <c r="E4734"/>
      <c r="F4734"/>
    </row>
    <row r="4735" spans="1:6" ht="14.25">
      <c r="A4735"/>
      <c r="B4735" s="241"/>
      <c r="C4735"/>
      <c r="D4735"/>
      <c r="E4735"/>
      <c r="F4735"/>
    </row>
    <row r="4736" spans="1:6" ht="14.25">
      <c r="A4736"/>
      <c r="B4736" s="241"/>
      <c r="C4736"/>
      <c r="D4736"/>
      <c r="E4736"/>
      <c r="F4736"/>
    </row>
    <row r="4737" spans="1:6" ht="14.25">
      <c r="A4737"/>
      <c r="B4737" s="241"/>
      <c r="C4737"/>
      <c r="D4737"/>
      <c r="E4737"/>
      <c r="F4737"/>
    </row>
    <row r="4738" spans="1:6" ht="14.25">
      <c r="A4738"/>
      <c r="B4738" s="241"/>
      <c r="C4738"/>
      <c r="D4738"/>
      <c r="E4738"/>
      <c r="F4738"/>
    </row>
    <row r="4739" spans="1:6" ht="14.25">
      <c r="A4739"/>
      <c r="B4739" s="241"/>
      <c r="C4739"/>
      <c r="D4739"/>
      <c r="E4739"/>
      <c r="F4739"/>
    </row>
    <row r="4740" spans="1:6" ht="14.25">
      <c r="A4740"/>
      <c r="B4740" s="241"/>
      <c r="C4740"/>
      <c r="D4740"/>
      <c r="E4740"/>
      <c r="F4740"/>
    </row>
    <row r="4741" spans="1:6" ht="14.25">
      <c r="A4741"/>
      <c r="B4741" s="241"/>
      <c r="C4741"/>
      <c r="D4741"/>
      <c r="E4741"/>
      <c r="F4741"/>
    </row>
    <row r="4742" spans="1:6" ht="14.25">
      <c r="A4742"/>
      <c r="B4742" s="241"/>
      <c r="C4742"/>
      <c r="D4742"/>
      <c r="E4742"/>
      <c r="F4742"/>
    </row>
    <row r="4743" spans="1:6" ht="14.25">
      <c r="A4743"/>
      <c r="B4743" s="241"/>
      <c r="C4743"/>
      <c r="D4743"/>
      <c r="E4743"/>
      <c r="F4743"/>
    </row>
    <row r="4744" spans="1:6" ht="14.25">
      <c r="A4744"/>
      <c r="B4744" s="241"/>
      <c r="C4744"/>
      <c r="D4744"/>
      <c r="E4744"/>
      <c r="F4744"/>
    </row>
    <row r="4745" spans="1:6" ht="14.25">
      <c r="A4745"/>
      <c r="B4745" s="241"/>
      <c r="C4745"/>
      <c r="D4745"/>
      <c r="E4745"/>
      <c r="F4745"/>
    </row>
    <row r="4746" spans="1:6" ht="14.25">
      <c r="A4746"/>
      <c r="B4746" s="241"/>
      <c r="C4746"/>
      <c r="D4746"/>
      <c r="E4746"/>
      <c r="F4746"/>
    </row>
    <row r="4747" spans="1:6" ht="14.25">
      <c r="A4747"/>
      <c r="B4747" s="241"/>
      <c r="C4747"/>
      <c r="D4747"/>
      <c r="E4747"/>
      <c r="F4747"/>
    </row>
    <row r="4748" spans="1:6" ht="14.25">
      <c r="A4748"/>
      <c r="B4748" s="241"/>
      <c r="C4748"/>
      <c r="D4748"/>
      <c r="E4748"/>
      <c r="F4748"/>
    </row>
    <row r="4749" spans="1:6" ht="14.25">
      <c r="A4749"/>
      <c r="B4749" s="241"/>
      <c r="C4749"/>
      <c r="D4749"/>
      <c r="E4749"/>
      <c r="F4749"/>
    </row>
    <row r="4750" spans="1:6" ht="14.25">
      <c r="A4750"/>
      <c r="B4750" s="241"/>
      <c r="C4750"/>
      <c r="D4750"/>
      <c r="E4750"/>
      <c r="F4750"/>
    </row>
    <row r="4751" spans="1:6" ht="14.25">
      <c r="A4751"/>
      <c r="B4751" s="241"/>
      <c r="C4751"/>
      <c r="D4751"/>
      <c r="E4751"/>
      <c r="F4751"/>
    </row>
    <row r="4752" spans="1:6" ht="14.25">
      <c r="A4752"/>
      <c r="B4752" s="241"/>
      <c r="C4752"/>
      <c r="D4752"/>
      <c r="E4752"/>
      <c r="F4752"/>
    </row>
    <row r="4753" spans="1:6" ht="14.25">
      <c r="A4753"/>
      <c r="B4753" s="241"/>
      <c r="C4753"/>
      <c r="D4753"/>
      <c r="E4753"/>
      <c r="F4753"/>
    </row>
    <row r="4754" spans="1:6" ht="14.25">
      <c r="A4754"/>
      <c r="B4754" s="241"/>
      <c r="C4754"/>
      <c r="D4754"/>
      <c r="E4754"/>
      <c r="F4754"/>
    </row>
    <row r="4755" spans="1:6" ht="14.25">
      <c r="A4755"/>
      <c r="B4755" s="241"/>
      <c r="C4755"/>
      <c r="D4755"/>
      <c r="E4755"/>
      <c r="F4755"/>
    </row>
    <row r="4756" spans="1:6" ht="14.25">
      <c r="A4756"/>
      <c r="B4756" s="241"/>
      <c r="C4756"/>
      <c r="D4756"/>
      <c r="E4756"/>
      <c r="F4756"/>
    </row>
    <row r="4757" spans="1:6" ht="14.25">
      <c r="A4757"/>
      <c r="B4757" s="241"/>
      <c r="C4757"/>
      <c r="D4757"/>
      <c r="E4757"/>
      <c r="F4757"/>
    </row>
    <row r="4758" spans="1:6" ht="14.25">
      <c r="A4758"/>
      <c r="B4758" s="241"/>
      <c r="C4758"/>
      <c r="D4758"/>
      <c r="E4758"/>
      <c r="F4758"/>
    </row>
    <row r="4759" spans="1:6" ht="14.25">
      <c r="A4759"/>
      <c r="B4759" s="241"/>
      <c r="C4759"/>
      <c r="D4759"/>
      <c r="E4759"/>
      <c r="F4759"/>
    </row>
    <row r="4760" spans="1:6" ht="14.25">
      <c r="A4760"/>
      <c r="B4760" s="241"/>
      <c r="C4760"/>
      <c r="D4760"/>
      <c r="E4760"/>
      <c r="F4760"/>
    </row>
    <row r="4761" spans="1:6" ht="14.25">
      <c r="A4761"/>
      <c r="B4761" s="241"/>
      <c r="C4761"/>
      <c r="D4761"/>
      <c r="E4761"/>
      <c r="F4761"/>
    </row>
    <row r="4762" spans="1:6" ht="14.25">
      <c r="A4762"/>
      <c r="B4762" s="241"/>
      <c r="C4762"/>
      <c r="D4762"/>
      <c r="E4762"/>
      <c r="F4762"/>
    </row>
    <row r="4763" spans="1:6" ht="14.25">
      <c r="A4763"/>
      <c r="B4763" s="241"/>
      <c r="C4763"/>
      <c r="D4763"/>
      <c r="E4763"/>
      <c r="F4763"/>
    </row>
    <row r="4764" spans="1:6" ht="14.25">
      <c r="A4764"/>
      <c r="B4764" s="241"/>
      <c r="C4764"/>
      <c r="D4764"/>
      <c r="E4764"/>
      <c r="F4764"/>
    </row>
    <row r="4765" spans="1:6" ht="14.25">
      <c r="A4765"/>
      <c r="B4765" s="241"/>
      <c r="C4765"/>
      <c r="D4765"/>
      <c r="E4765"/>
      <c r="F4765"/>
    </row>
    <row r="4766" spans="1:6" ht="14.25">
      <c r="A4766"/>
      <c r="B4766" s="241"/>
      <c r="C4766"/>
      <c r="D4766"/>
      <c r="E4766"/>
      <c r="F4766"/>
    </row>
    <row r="4767" spans="1:6" ht="14.25">
      <c r="A4767"/>
      <c r="B4767" s="241"/>
      <c r="C4767"/>
      <c r="D4767"/>
      <c r="E4767"/>
      <c r="F4767"/>
    </row>
    <row r="4768" spans="1:6" ht="14.25">
      <c r="A4768"/>
      <c r="B4768" s="241"/>
      <c r="C4768"/>
      <c r="D4768"/>
      <c r="E4768"/>
      <c r="F4768"/>
    </row>
    <row r="4769" spans="1:6" ht="14.25">
      <c r="A4769"/>
      <c r="B4769" s="241"/>
      <c r="C4769"/>
      <c r="D4769"/>
      <c r="E4769"/>
      <c r="F4769"/>
    </row>
    <row r="4770" spans="1:6" ht="14.25">
      <c r="A4770"/>
      <c r="B4770" s="241"/>
      <c r="C4770"/>
      <c r="D4770"/>
      <c r="E4770"/>
      <c r="F4770"/>
    </row>
    <row r="4771" spans="1:6" ht="14.25">
      <c r="A4771"/>
      <c r="B4771" s="241"/>
      <c r="C4771"/>
      <c r="D4771"/>
      <c r="E4771"/>
      <c r="F4771"/>
    </row>
    <row r="4772" spans="1:6" ht="14.25">
      <c r="A4772"/>
      <c r="B4772" s="241"/>
      <c r="C4772"/>
      <c r="D4772"/>
      <c r="E4772"/>
      <c r="F4772"/>
    </row>
    <row r="4773" spans="1:6" ht="14.25">
      <c r="A4773"/>
      <c r="B4773" s="241"/>
      <c r="C4773"/>
      <c r="D4773"/>
      <c r="E4773"/>
      <c r="F4773"/>
    </row>
    <row r="4774" spans="1:6" ht="14.25">
      <c r="A4774"/>
      <c r="B4774" s="241"/>
      <c r="C4774"/>
      <c r="D4774"/>
      <c r="E4774"/>
      <c r="F4774"/>
    </row>
    <row r="4775" spans="1:6" ht="14.25">
      <c r="A4775"/>
      <c r="B4775" s="241"/>
      <c r="C4775"/>
      <c r="D4775"/>
      <c r="E4775"/>
      <c r="F4775"/>
    </row>
    <row r="4776" spans="1:6" ht="14.25">
      <c r="A4776"/>
      <c r="B4776" s="241"/>
      <c r="C4776"/>
      <c r="D4776"/>
      <c r="E4776"/>
      <c r="F4776"/>
    </row>
    <row r="4777" spans="1:6" ht="14.25">
      <c r="A4777"/>
      <c r="B4777" s="241"/>
      <c r="C4777"/>
      <c r="D4777"/>
      <c r="E4777"/>
      <c r="F4777"/>
    </row>
    <row r="4778" spans="1:6" ht="14.25">
      <c r="A4778"/>
      <c r="B4778" s="241"/>
      <c r="C4778"/>
      <c r="D4778"/>
      <c r="E4778"/>
      <c r="F4778"/>
    </row>
    <row r="4779" spans="1:6" ht="14.25">
      <c r="A4779"/>
      <c r="B4779" s="241"/>
      <c r="C4779"/>
      <c r="D4779"/>
      <c r="E4779"/>
      <c r="F4779"/>
    </row>
    <row r="4780" spans="1:6" ht="14.25">
      <c r="A4780"/>
      <c r="B4780" s="241"/>
      <c r="C4780"/>
      <c r="D4780"/>
      <c r="E4780"/>
      <c r="F4780"/>
    </row>
    <row r="4781" spans="1:6" ht="14.25">
      <c r="A4781"/>
      <c r="B4781" s="241"/>
      <c r="C4781"/>
      <c r="D4781"/>
      <c r="E4781"/>
      <c r="F4781"/>
    </row>
    <row r="4782" spans="1:6" ht="14.25">
      <c r="A4782"/>
      <c r="B4782" s="241"/>
      <c r="C4782"/>
      <c r="D4782"/>
      <c r="E4782"/>
      <c r="F4782"/>
    </row>
    <row r="4783" spans="1:6" ht="14.25">
      <c r="A4783"/>
      <c r="B4783" s="241"/>
      <c r="C4783"/>
      <c r="D4783"/>
      <c r="E4783"/>
      <c r="F4783"/>
    </row>
    <row r="4784" spans="1:6" ht="14.25">
      <c r="A4784"/>
      <c r="B4784" s="241"/>
      <c r="C4784"/>
      <c r="D4784"/>
      <c r="E4784"/>
      <c r="F4784"/>
    </row>
    <row r="4785" spans="1:6" ht="14.25">
      <c r="A4785"/>
      <c r="B4785" s="241"/>
      <c r="C4785"/>
      <c r="D4785"/>
      <c r="E4785"/>
      <c r="F4785"/>
    </row>
    <row r="4786" spans="1:6" ht="14.25">
      <c r="A4786"/>
      <c r="B4786" s="241"/>
      <c r="C4786"/>
      <c r="D4786"/>
      <c r="E4786"/>
      <c r="F4786"/>
    </row>
    <row r="4787" spans="1:6" ht="14.25">
      <c r="A4787"/>
      <c r="B4787" s="241"/>
      <c r="C4787"/>
      <c r="D4787"/>
      <c r="E4787"/>
      <c r="F4787"/>
    </row>
    <row r="4788" spans="1:6" ht="14.25">
      <c r="A4788"/>
      <c r="B4788" s="241"/>
      <c r="C4788"/>
      <c r="D4788"/>
      <c r="E4788"/>
      <c r="F4788"/>
    </row>
    <row r="4789" spans="1:6" ht="14.25">
      <c r="A4789"/>
      <c r="B4789" s="241"/>
      <c r="C4789"/>
      <c r="D4789"/>
      <c r="E4789"/>
      <c r="F4789"/>
    </row>
    <row r="4790" spans="1:6" ht="14.25">
      <c r="A4790"/>
      <c r="B4790" s="241"/>
      <c r="C4790"/>
      <c r="D4790"/>
      <c r="E4790"/>
      <c r="F4790"/>
    </row>
    <row r="4791" spans="1:6" ht="14.25">
      <c r="A4791"/>
      <c r="B4791" s="241"/>
      <c r="C4791"/>
      <c r="D4791"/>
      <c r="E4791"/>
      <c r="F4791"/>
    </row>
    <row r="4792" spans="1:6" ht="14.25">
      <c r="A4792"/>
      <c r="B4792" s="241"/>
      <c r="C4792"/>
      <c r="D4792"/>
      <c r="E4792"/>
      <c r="F4792"/>
    </row>
    <row r="4793" spans="1:6" ht="14.25">
      <c r="A4793"/>
      <c r="B4793" s="241"/>
      <c r="C4793"/>
      <c r="D4793"/>
      <c r="E4793"/>
      <c r="F4793"/>
    </row>
    <row r="4794" spans="1:6" ht="14.25">
      <c r="A4794"/>
      <c r="B4794" s="241"/>
      <c r="C4794"/>
      <c r="D4794"/>
      <c r="E4794"/>
      <c r="F4794"/>
    </row>
    <row r="4795" spans="1:6" ht="14.25">
      <c r="A4795"/>
      <c r="B4795" s="241"/>
      <c r="C4795"/>
      <c r="D4795"/>
      <c r="E4795"/>
      <c r="F4795"/>
    </row>
    <row r="4796" spans="1:6" ht="14.25">
      <c r="A4796"/>
      <c r="B4796" s="241"/>
      <c r="C4796"/>
      <c r="D4796"/>
      <c r="E4796"/>
      <c r="F4796"/>
    </row>
    <row r="4797" spans="1:6" ht="14.25">
      <c r="A4797"/>
      <c r="B4797" s="241"/>
      <c r="C4797"/>
      <c r="D4797"/>
      <c r="E4797"/>
      <c r="F4797"/>
    </row>
    <row r="4798" spans="1:6" ht="14.25">
      <c r="A4798"/>
      <c r="B4798" s="241"/>
      <c r="C4798"/>
      <c r="D4798"/>
      <c r="E4798"/>
      <c r="F4798"/>
    </row>
    <row r="4799" spans="1:6" ht="14.25">
      <c r="A4799"/>
      <c r="B4799" s="241"/>
      <c r="C4799"/>
      <c r="D4799"/>
      <c r="E4799"/>
      <c r="F4799"/>
    </row>
    <row r="4800" spans="1:6" ht="14.25">
      <c r="A4800"/>
      <c r="B4800" s="241"/>
      <c r="C4800"/>
      <c r="D4800"/>
      <c r="E4800"/>
      <c r="F4800"/>
    </row>
    <row r="4801" spans="1:6" ht="14.25">
      <c r="A4801"/>
      <c r="B4801" s="241"/>
      <c r="C4801"/>
      <c r="D4801"/>
      <c r="E4801"/>
      <c r="F4801"/>
    </row>
    <row r="4802" spans="1:6" ht="14.25">
      <c r="A4802"/>
      <c r="B4802" s="241"/>
      <c r="C4802"/>
      <c r="D4802"/>
      <c r="E4802"/>
      <c r="F4802"/>
    </row>
    <row r="4803" spans="1:6" ht="14.25">
      <c r="A4803"/>
      <c r="B4803" s="241"/>
      <c r="C4803"/>
      <c r="D4803"/>
      <c r="E4803"/>
      <c r="F4803"/>
    </row>
    <row r="4804" spans="1:6" ht="14.25">
      <c r="A4804"/>
      <c r="B4804" s="241"/>
      <c r="C4804"/>
      <c r="D4804"/>
      <c r="E4804"/>
      <c r="F4804"/>
    </row>
    <row r="4805" spans="1:6" ht="14.25">
      <c r="A4805"/>
      <c r="B4805" s="241"/>
      <c r="C4805"/>
      <c r="D4805"/>
      <c r="E4805"/>
      <c r="F4805"/>
    </row>
    <row r="4806" spans="1:6" ht="14.25">
      <c r="A4806"/>
      <c r="B4806" s="241"/>
      <c r="C4806"/>
      <c r="D4806"/>
      <c r="E4806"/>
      <c r="F4806"/>
    </row>
    <row r="4807" spans="1:6" ht="14.25">
      <c r="A4807"/>
      <c r="B4807" s="241"/>
      <c r="C4807"/>
      <c r="D4807"/>
      <c r="E4807"/>
      <c r="F4807"/>
    </row>
    <row r="4808" spans="1:6" ht="14.25">
      <c r="A4808"/>
      <c r="B4808" s="241"/>
      <c r="C4808"/>
      <c r="D4808"/>
      <c r="E4808"/>
      <c r="F4808"/>
    </row>
    <row r="4809" spans="1:6" ht="14.25">
      <c r="A4809"/>
      <c r="B4809" s="241"/>
      <c r="C4809"/>
      <c r="D4809"/>
      <c r="E4809"/>
      <c r="F4809"/>
    </row>
    <row r="4810" spans="1:6" ht="14.25">
      <c r="A4810"/>
      <c r="B4810" s="241"/>
      <c r="C4810"/>
      <c r="D4810"/>
      <c r="E4810"/>
      <c r="F4810"/>
    </row>
    <row r="4811" spans="1:6" ht="14.25">
      <c r="A4811"/>
      <c r="B4811" s="241"/>
      <c r="C4811"/>
      <c r="D4811"/>
      <c r="E4811"/>
      <c r="F4811"/>
    </row>
    <row r="4812" spans="1:6" ht="14.25">
      <c r="A4812"/>
      <c r="B4812" s="241"/>
      <c r="C4812"/>
      <c r="D4812"/>
      <c r="E4812"/>
      <c r="F4812"/>
    </row>
    <row r="4813" spans="1:6" ht="14.25">
      <c r="A4813"/>
      <c r="B4813" s="241"/>
      <c r="C4813"/>
      <c r="D4813"/>
      <c r="E4813"/>
      <c r="F4813"/>
    </row>
    <row r="4814" spans="1:6" ht="14.25">
      <c r="A4814"/>
      <c r="B4814" s="241"/>
      <c r="C4814"/>
      <c r="D4814"/>
      <c r="E4814"/>
      <c r="F4814"/>
    </row>
    <row r="4815" spans="1:6" ht="14.25">
      <c r="A4815"/>
      <c r="B4815" s="241"/>
      <c r="C4815"/>
      <c r="D4815"/>
      <c r="E4815"/>
      <c r="F4815"/>
    </row>
    <row r="4816" spans="1:6" ht="14.25">
      <c r="A4816"/>
      <c r="B4816" s="241"/>
      <c r="C4816"/>
      <c r="D4816"/>
      <c r="E4816"/>
      <c r="F4816"/>
    </row>
    <row r="4817" spans="1:6" ht="14.25">
      <c r="A4817"/>
      <c r="B4817" s="241"/>
      <c r="C4817"/>
      <c r="D4817"/>
      <c r="E4817"/>
      <c r="F4817"/>
    </row>
    <row r="4818" spans="1:6" ht="14.25">
      <c r="A4818"/>
      <c r="B4818" s="241"/>
      <c r="C4818"/>
      <c r="D4818"/>
      <c r="E4818"/>
      <c r="F4818"/>
    </row>
    <row r="4819" spans="1:6" ht="14.25">
      <c r="A4819"/>
      <c r="B4819" s="241"/>
      <c r="C4819"/>
      <c r="D4819"/>
      <c r="E4819"/>
      <c r="F4819"/>
    </row>
    <row r="4820" spans="1:6" ht="14.25">
      <c r="A4820"/>
      <c r="B4820" s="241"/>
      <c r="C4820"/>
      <c r="D4820"/>
      <c r="E4820"/>
      <c r="F4820"/>
    </row>
    <row r="4821" spans="1:6" ht="14.25">
      <c r="A4821"/>
      <c r="B4821" s="241"/>
      <c r="C4821"/>
      <c r="D4821"/>
      <c r="E4821"/>
      <c r="F4821"/>
    </row>
    <row r="4822" spans="1:6" ht="14.25">
      <c r="A4822"/>
      <c r="B4822" s="241"/>
      <c r="C4822"/>
      <c r="D4822"/>
      <c r="E4822"/>
      <c r="F4822"/>
    </row>
    <row r="4823" spans="1:6" ht="14.25">
      <c r="A4823"/>
      <c r="B4823" s="241"/>
      <c r="C4823"/>
      <c r="D4823"/>
      <c r="E4823"/>
      <c r="F4823"/>
    </row>
    <row r="4824" spans="1:6" ht="14.25">
      <c r="A4824"/>
      <c r="B4824" s="241"/>
      <c r="C4824"/>
      <c r="D4824"/>
      <c r="E4824"/>
      <c r="F4824"/>
    </row>
    <row r="4825" spans="1:6" ht="14.25">
      <c r="A4825"/>
      <c r="B4825" s="241"/>
      <c r="C4825"/>
      <c r="D4825"/>
      <c r="E4825"/>
      <c r="F4825"/>
    </row>
    <row r="4826" spans="1:6" ht="14.25">
      <c r="A4826"/>
      <c r="B4826" s="241"/>
      <c r="C4826"/>
      <c r="D4826"/>
      <c r="E4826"/>
      <c r="F4826"/>
    </row>
    <row r="4827" spans="1:6" ht="14.25">
      <c r="A4827"/>
      <c r="B4827" s="241"/>
      <c r="C4827"/>
      <c r="D4827"/>
      <c r="E4827"/>
      <c r="F4827"/>
    </row>
    <row r="4828" spans="1:6" ht="14.25">
      <c r="A4828"/>
      <c r="B4828" s="241"/>
      <c r="C4828"/>
      <c r="D4828"/>
      <c r="E4828"/>
      <c r="F4828"/>
    </row>
    <row r="4829" spans="1:6" ht="14.25">
      <c r="A4829"/>
      <c r="B4829" s="241"/>
      <c r="C4829"/>
      <c r="D4829"/>
      <c r="E4829"/>
      <c r="F4829"/>
    </row>
    <row r="4830" spans="1:6" ht="14.25">
      <c r="A4830"/>
      <c r="B4830" s="241"/>
      <c r="C4830"/>
      <c r="D4830"/>
      <c r="E4830"/>
      <c r="F4830"/>
    </row>
    <row r="4831" spans="1:6" ht="14.25">
      <c r="A4831"/>
      <c r="B4831" s="241"/>
      <c r="C4831"/>
      <c r="D4831"/>
      <c r="E4831"/>
      <c r="F4831"/>
    </row>
    <row r="4832" spans="1:6" ht="14.25">
      <c r="A4832"/>
      <c r="B4832" s="241"/>
      <c r="C4832"/>
      <c r="D4832"/>
      <c r="E4832"/>
      <c r="F4832"/>
    </row>
    <row r="4833" spans="1:6" ht="14.25">
      <c r="A4833"/>
      <c r="B4833" s="241"/>
      <c r="C4833"/>
      <c r="D4833"/>
      <c r="E4833"/>
      <c r="F4833"/>
    </row>
    <row r="4834" spans="1:6" ht="14.25">
      <c r="A4834"/>
      <c r="B4834" s="241"/>
      <c r="C4834"/>
      <c r="D4834"/>
      <c r="E4834"/>
      <c r="F4834"/>
    </row>
    <row r="4835" spans="1:6" ht="14.25">
      <c r="A4835"/>
      <c r="B4835" s="241"/>
      <c r="C4835"/>
      <c r="D4835"/>
      <c r="E4835"/>
      <c r="F4835"/>
    </row>
    <row r="4836" spans="1:6" ht="14.25">
      <c r="A4836"/>
      <c r="B4836" s="241"/>
      <c r="C4836"/>
      <c r="D4836"/>
      <c r="E4836"/>
      <c r="F4836"/>
    </row>
    <row r="4837" spans="1:6" ht="14.25">
      <c r="A4837"/>
      <c r="B4837" s="241"/>
      <c r="C4837"/>
      <c r="D4837"/>
      <c r="E4837"/>
      <c r="F4837"/>
    </row>
    <row r="4838" spans="1:6" ht="14.25">
      <c r="A4838"/>
      <c r="B4838" s="241"/>
      <c r="C4838"/>
      <c r="D4838"/>
      <c r="E4838"/>
      <c r="F4838"/>
    </row>
    <row r="4839" spans="1:6" ht="14.25">
      <c r="A4839"/>
      <c r="B4839" s="241"/>
      <c r="C4839"/>
      <c r="D4839"/>
      <c r="E4839"/>
      <c r="F4839"/>
    </row>
    <row r="4840" spans="1:6" ht="14.25">
      <c r="A4840"/>
      <c r="B4840" s="241"/>
      <c r="C4840"/>
      <c r="D4840"/>
      <c r="E4840"/>
      <c r="F4840"/>
    </row>
    <row r="4841" spans="1:6" ht="14.25">
      <c r="A4841"/>
      <c r="B4841" s="241"/>
      <c r="C4841"/>
      <c r="D4841"/>
      <c r="E4841"/>
      <c r="F4841"/>
    </row>
    <row r="4842" spans="1:6" ht="14.25">
      <c r="A4842"/>
      <c r="B4842" s="241"/>
      <c r="C4842"/>
      <c r="D4842"/>
      <c r="E4842"/>
      <c r="F4842"/>
    </row>
    <row r="4843" spans="1:6" ht="14.25">
      <c r="A4843"/>
      <c r="B4843" s="241"/>
      <c r="C4843"/>
      <c r="D4843"/>
      <c r="E4843"/>
      <c r="F4843"/>
    </row>
    <row r="4844" spans="1:6" ht="14.25">
      <c r="A4844"/>
      <c r="B4844" s="241"/>
      <c r="C4844"/>
      <c r="D4844"/>
      <c r="E4844"/>
      <c r="F4844"/>
    </row>
    <row r="4845" spans="1:6" ht="14.25">
      <c r="A4845"/>
      <c r="B4845" s="241"/>
      <c r="C4845"/>
      <c r="D4845"/>
      <c r="E4845"/>
      <c r="F4845"/>
    </row>
    <row r="4846" spans="1:6" ht="14.25">
      <c r="A4846"/>
      <c r="B4846" s="241"/>
      <c r="C4846"/>
      <c r="D4846"/>
      <c r="E4846"/>
      <c r="F4846"/>
    </row>
    <row r="4847" spans="1:6" ht="14.25">
      <c r="A4847"/>
      <c r="B4847" s="241"/>
      <c r="C4847"/>
      <c r="D4847"/>
      <c r="E4847"/>
      <c r="F4847"/>
    </row>
    <row r="4848" spans="1:6" ht="14.25">
      <c r="A4848"/>
      <c r="B4848" s="241"/>
      <c r="C4848"/>
      <c r="D4848"/>
      <c r="E4848"/>
      <c r="F4848"/>
    </row>
    <row r="4849" spans="1:6" ht="14.25">
      <c r="A4849"/>
      <c r="B4849" s="241"/>
      <c r="C4849"/>
      <c r="D4849"/>
      <c r="E4849"/>
      <c r="F4849"/>
    </row>
    <row r="4850" spans="1:6" ht="14.25">
      <c r="A4850"/>
      <c r="B4850" s="241"/>
      <c r="C4850"/>
      <c r="D4850"/>
      <c r="E4850"/>
      <c r="F4850"/>
    </row>
    <row r="4851" spans="1:6" ht="14.25">
      <c r="A4851"/>
      <c r="B4851" s="241"/>
      <c r="C4851"/>
      <c r="D4851"/>
      <c r="E4851"/>
      <c r="F4851"/>
    </row>
    <row r="4852" spans="1:6" ht="14.25">
      <c r="A4852"/>
      <c r="B4852" s="241"/>
      <c r="C4852"/>
      <c r="D4852"/>
      <c r="E4852"/>
      <c r="F4852"/>
    </row>
    <row r="4853" spans="1:6" ht="14.25">
      <c r="A4853"/>
      <c r="B4853" s="241"/>
      <c r="C4853"/>
      <c r="D4853"/>
      <c r="E4853"/>
      <c r="F4853"/>
    </row>
    <row r="4854" spans="1:6" ht="14.25">
      <c r="A4854"/>
      <c r="B4854" s="241"/>
      <c r="C4854"/>
      <c r="D4854"/>
      <c r="E4854"/>
      <c r="F4854"/>
    </row>
    <row r="4855" spans="1:6" ht="14.25">
      <c r="A4855"/>
      <c r="B4855" s="241"/>
      <c r="C4855"/>
      <c r="D4855"/>
      <c r="E4855"/>
      <c r="F4855"/>
    </row>
    <row r="4856" spans="1:6" ht="14.25">
      <c r="A4856"/>
      <c r="B4856" s="241"/>
      <c r="C4856"/>
      <c r="D4856"/>
      <c r="E4856"/>
      <c r="F4856"/>
    </row>
    <row r="4857" spans="1:6" ht="14.25">
      <c r="A4857"/>
      <c r="B4857" s="241"/>
      <c r="C4857"/>
      <c r="D4857"/>
      <c r="E4857"/>
      <c r="F4857"/>
    </row>
    <row r="4858" spans="1:6" ht="14.25">
      <c r="A4858"/>
      <c r="B4858" s="241"/>
      <c r="C4858"/>
      <c r="D4858"/>
      <c r="E4858"/>
      <c r="F4858"/>
    </row>
    <row r="4859" spans="1:6" ht="14.25">
      <c r="A4859"/>
      <c r="B4859" s="241"/>
      <c r="C4859"/>
      <c r="D4859"/>
      <c r="E4859"/>
      <c r="F4859"/>
    </row>
    <row r="4860" spans="1:6" ht="14.25">
      <c r="A4860"/>
      <c r="B4860" s="241"/>
      <c r="C4860"/>
      <c r="D4860"/>
      <c r="E4860"/>
      <c r="F4860"/>
    </row>
    <row r="4861" spans="1:6" ht="14.25">
      <c r="A4861"/>
      <c r="B4861" s="241"/>
      <c r="C4861"/>
      <c r="D4861"/>
      <c r="E4861"/>
      <c r="F4861"/>
    </row>
    <row r="4862" spans="1:6" ht="14.25">
      <c r="A4862"/>
      <c r="B4862" s="241"/>
      <c r="C4862"/>
      <c r="D4862"/>
      <c r="E4862"/>
      <c r="F4862"/>
    </row>
    <row r="4863" spans="1:6" ht="14.25">
      <c r="A4863"/>
      <c r="B4863" s="241"/>
      <c r="C4863"/>
      <c r="D4863"/>
      <c r="E4863"/>
      <c r="F4863"/>
    </row>
    <row r="4864" spans="1:6" ht="14.25">
      <c r="A4864"/>
      <c r="B4864" s="241"/>
      <c r="C4864"/>
      <c r="D4864"/>
      <c r="E4864"/>
      <c r="F4864"/>
    </row>
    <row r="4865" spans="1:6" ht="14.25">
      <c r="A4865"/>
      <c r="B4865" s="241"/>
      <c r="C4865"/>
      <c r="D4865"/>
      <c r="E4865"/>
      <c r="F4865"/>
    </row>
    <row r="4866" spans="1:6" ht="14.25">
      <c r="A4866"/>
      <c r="B4866" s="241"/>
      <c r="C4866"/>
      <c r="D4866"/>
      <c r="E4866"/>
      <c r="F4866"/>
    </row>
    <row r="4867" spans="1:6" ht="14.25">
      <c r="A4867"/>
      <c r="B4867" s="241"/>
      <c r="C4867"/>
      <c r="D4867"/>
      <c r="E4867"/>
      <c r="F4867"/>
    </row>
    <row r="4868" spans="1:6" ht="14.25">
      <c r="A4868"/>
      <c r="B4868" s="241"/>
      <c r="C4868"/>
      <c r="D4868"/>
      <c r="E4868"/>
      <c r="F4868"/>
    </row>
    <row r="4869" spans="1:6" ht="14.25">
      <c r="A4869"/>
      <c r="B4869" s="241"/>
      <c r="C4869"/>
      <c r="D4869"/>
      <c r="E4869"/>
      <c r="F4869"/>
    </row>
    <row r="4870" spans="1:6" ht="14.25">
      <c r="A4870"/>
      <c r="B4870" s="241"/>
      <c r="C4870"/>
      <c r="D4870"/>
      <c r="E4870"/>
      <c r="F4870"/>
    </row>
    <row r="4871" spans="1:6" ht="14.25">
      <c r="A4871"/>
      <c r="B4871" s="241"/>
      <c r="C4871"/>
      <c r="D4871"/>
      <c r="E4871"/>
      <c r="F4871"/>
    </row>
    <row r="4872" spans="1:6" ht="14.25">
      <c r="A4872"/>
      <c r="B4872" s="241"/>
      <c r="C4872"/>
      <c r="D4872"/>
      <c r="E4872"/>
      <c r="F4872"/>
    </row>
    <row r="4873" spans="1:6" ht="14.25">
      <c r="A4873"/>
      <c r="B4873" s="241"/>
      <c r="C4873"/>
      <c r="D4873"/>
      <c r="E4873"/>
      <c r="F4873"/>
    </row>
    <row r="4874" spans="1:6" ht="14.25">
      <c r="A4874"/>
      <c r="B4874" s="241"/>
      <c r="C4874"/>
      <c r="D4874"/>
      <c r="E4874"/>
      <c r="F4874"/>
    </row>
    <row r="4875" spans="1:6" ht="14.25">
      <c r="A4875"/>
      <c r="B4875" s="241"/>
      <c r="C4875"/>
      <c r="D4875"/>
      <c r="E4875"/>
      <c r="F4875"/>
    </row>
    <row r="4876" spans="1:6" ht="14.25">
      <c r="A4876"/>
      <c r="B4876" s="241"/>
      <c r="C4876"/>
      <c r="D4876"/>
      <c r="E4876"/>
      <c r="F4876"/>
    </row>
    <row r="4877" spans="1:6" ht="14.25">
      <c r="A4877"/>
      <c r="B4877" s="241"/>
      <c r="C4877"/>
      <c r="D4877"/>
      <c r="E4877"/>
      <c r="F4877"/>
    </row>
    <row r="4878" spans="1:6" ht="14.25">
      <c r="A4878"/>
      <c r="B4878" s="241"/>
      <c r="C4878"/>
      <c r="D4878"/>
      <c r="E4878"/>
      <c r="F4878"/>
    </row>
    <row r="4879" spans="1:6" ht="14.25">
      <c r="A4879"/>
      <c r="B4879" s="241"/>
      <c r="C4879"/>
      <c r="D4879"/>
      <c r="E4879"/>
      <c r="F4879"/>
    </row>
    <row r="4880" spans="1:6" ht="14.25">
      <c r="A4880"/>
      <c r="B4880" s="241"/>
      <c r="C4880"/>
      <c r="D4880"/>
      <c r="E4880"/>
      <c r="F4880"/>
    </row>
    <row r="4881" spans="1:6" ht="14.25">
      <c r="A4881"/>
      <c r="B4881" s="241"/>
      <c r="C4881"/>
      <c r="D4881"/>
      <c r="E4881"/>
      <c r="F4881"/>
    </row>
    <row r="4882" spans="1:6" ht="14.25">
      <c r="A4882"/>
      <c r="B4882" s="241"/>
      <c r="C4882"/>
      <c r="D4882"/>
      <c r="E4882"/>
      <c r="F4882"/>
    </row>
    <row r="4883" spans="1:6" ht="14.25">
      <c r="A4883"/>
      <c r="B4883" s="241"/>
      <c r="C4883"/>
      <c r="D4883"/>
      <c r="E4883"/>
      <c r="F4883"/>
    </row>
    <row r="4884" spans="1:6" ht="14.25">
      <c r="A4884"/>
      <c r="B4884" s="241"/>
      <c r="C4884"/>
      <c r="D4884"/>
      <c r="E4884"/>
      <c r="F4884"/>
    </row>
    <row r="4885" spans="1:6" ht="14.25">
      <c r="A4885"/>
      <c r="B4885" s="241"/>
      <c r="C4885"/>
      <c r="D4885"/>
      <c r="E4885"/>
      <c r="F4885"/>
    </row>
    <row r="4886" spans="1:6" ht="14.25">
      <c r="A4886"/>
      <c r="B4886" s="241"/>
      <c r="C4886"/>
      <c r="D4886"/>
      <c r="E4886"/>
      <c r="F4886"/>
    </row>
    <row r="4887" spans="1:6" ht="14.25">
      <c r="A4887"/>
      <c r="B4887" s="241"/>
      <c r="C4887"/>
      <c r="D4887"/>
      <c r="E4887"/>
      <c r="F4887"/>
    </row>
    <row r="4888" spans="1:6" ht="14.25">
      <c r="A4888"/>
      <c r="B4888" s="241"/>
      <c r="C4888"/>
      <c r="D4888"/>
      <c r="E4888"/>
      <c r="F4888"/>
    </row>
    <row r="4889" spans="1:6" ht="14.25">
      <c r="A4889"/>
      <c r="B4889" s="241"/>
      <c r="C4889"/>
      <c r="D4889"/>
      <c r="E4889"/>
      <c r="F4889"/>
    </row>
    <row r="4890" spans="1:6" ht="14.25">
      <c r="A4890"/>
      <c r="B4890" s="241"/>
      <c r="C4890"/>
      <c r="D4890"/>
      <c r="E4890"/>
      <c r="F4890"/>
    </row>
    <row r="4891" spans="1:6" ht="14.25">
      <c r="A4891"/>
      <c r="B4891" s="241"/>
      <c r="C4891"/>
      <c r="D4891"/>
      <c r="E4891"/>
      <c r="F4891"/>
    </row>
    <row r="4892" spans="1:6" ht="14.25">
      <c r="A4892"/>
      <c r="B4892" s="241"/>
      <c r="C4892"/>
      <c r="D4892"/>
      <c r="E4892"/>
      <c r="F4892"/>
    </row>
    <row r="4893" spans="1:6" ht="14.25">
      <c r="A4893"/>
      <c r="B4893" s="241"/>
      <c r="C4893"/>
      <c r="D4893"/>
      <c r="E4893"/>
      <c r="F4893"/>
    </row>
    <row r="4894" spans="1:6" ht="14.25">
      <c r="A4894"/>
      <c r="B4894" s="241"/>
      <c r="C4894"/>
      <c r="D4894"/>
      <c r="E4894"/>
      <c r="F4894"/>
    </row>
    <row r="4895" spans="1:6" ht="14.25">
      <c r="A4895"/>
      <c r="B4895" s="241"/>
      <c r="C4895"/>
      <c r="D4895"/>
      <c r="E4895"/>
      <c r="F4895"/>
    </row>
    <row r="4896" spans="1:6" ht="14.25">
      <c r="A4896"/>
      <c r="B4896" s="241"/>
      <c r="C4896"/>
      <c r="D4896"/>
      <c r="E4896"/>
      <c r="F4896"/>
    </row>
    <row r="4897" spans="1:6" ht="14.25">
      <c r="A4897"/>
      <c r="B4897" s="241"/>
      <c r="C4897"/>
      <c r="D4897"/>
      <c r="E4897"/>
      <c r="F4897"/>
    </row>
    <row r="4898" spans="1:6" ht="14.25">
      <c r="A4898"/>
      <c r="B4898" s="241"/>
      <c r="C4898"/>
      <c r="D4898"/>
      <c r="E4898"/>
      <c r="F4898"/>
    </row>
    <row r="4899" spans="1:6" ht="14.25">
      <c r="A4899"/>
      <c r="B4899" s="241"/>
      <c r="C4899"/>
      <c r="D4899"/>
      <c r="E4899"/>
      <c r="F4899"/>
    </row>
    <row r="4900" spans="1:6" ht="14.25">
      <c r="A4900"/>
      <c r="B4900" s="241"/>
      <c r="C4900"/>
      <c r="D4900"/>
      <c r="E4900"/>
      <c r="F4900"/>
    </row>
    <row r="4901" spans="1:6" ht="14.25">
      <c r="A4901"/>
      <c r="B4901" s="241"/>
      <c r="C4901"/>
      <c r="D4901"/>
      <c r="E4901"/>
      <c r="F4901"/>
    </row>
    <row r="4902" spans="1:6" ht="14.25">
      <c r="A4902"/>
      <c r="B4902" s="241"/>
      <c r="C4902"/>
      <c r="D4902"/>
      <c r="E4902"/>
      <c r="F4902"/>
    </row>
    <row r="4903" spans="1:6" ht="14.25">
      <c r="A4903"/>
      <c r="B4903" s="241"/>
      <c r="C4903"/>
      <c r="D4903"/>
      <c r="E4903"/>
      <c r="F4903"/>
    </row>
    <row r="4904" spans="1:6" ht="14.25">
      <c r="A4904"/>
      <c r="B4904" s="241"/>
      <c r="C4904"/>
      <c r="D4904"/>
      <c r="E4904"/>
      <c r="F4904"/>
    </row>
    <row r="4905" spans="1:6" ht="14.25">
      <c r="A4905"/>
      <c r="B4905" s="241"/>
      <c r="C4905"/>
      <c r="D4905"/>
      <c r="E4905"/>
      <c r="F4905"/>
    </row>
    <row r="4906" spans="1:6" ht="14.25">
      <c r="A4906"/>
      <c r="B4906" s="241"/>
      <c r="C4906"/>
      <c r="D4906"/>
      <c r="E4906"/>
      <c r="F4906"/>
    </row>
    <row r="4907" spans="1:6" ht="14.25">
      <c r="A4907"/>
      <c r="B4907" s="241"/>
      <c r="C4907"/>
      <c r="D4907"/>
      <c r="E4907"/>
      <c r="F4907"/>
    </row>
    <row r="4908" spans="1:6" ht="14.25">
      <c r="A4908"/>
      <c r="B4908" s="241"/>
      <c r="C4908"/>
      <c r="D4908"/>
      <c r="E4908"/>
      <c r="F4908"/>
    </row>
    <row r="4909" spans="1:6" ht="14.25">
      <c r="A4909"/>
      <c r="B4909" s="241"/>
      <c r="C4909"/>
      <c r="D4909"/>
      <c r="E4909"/>
      <c r="F4909"/>
    </row>
    <row r="4910" spans="1:6" ht="14.25">
      <c r="A4910"/>
      <c r="B4910" s="241"/>
      <c r="C4910"/>
      <c r="D4910"/>
      <c r="E4910"/>
      <c r="F4910"/>
    </row>
    <row r="4911" spans="1:6" ht="14.25">
      <c r="A4911"/>
      <c r="B4911" s="241"/>
      <c r="C4911"/>
      <c r="D4911"/>
      <c r="E4911"/>
      <c r="F4911"/>
    </row>
    <row r="4912" spans="1:6" ht="14.25">
      <c r="A4912"/>
      <c r="B4912" s="241"/>
      <c r="C4912"/>
      <c r="D4912"/>
      <c r="E4912"/>
      <c r="F4912"/>
    </row>
    <row r="4913" spans="1:6" ht="14.25">
      <c r="A4913"/>
      <c r="B4913" s="241"/>
      <c r="C4913"/>
      <c r="D4913"/>
      <c r="E4913"/>
      <c r="F4913"/>
    </row>
    <row r="4914" spans="1:6" ht="14.25">
      <c r="A4914"/>
      <c r="B4914" s="241"/>
      <c r="C4914"/>
      <c r="D4914"/>
      <c r="E4914"/>
      <c r="F4914"/>
    </row>
    <row r="4915" spans="1:6" ht="14.25">
      <c r="A4915"/>
      <c r="B4915" s="241"/>
      <c r="C4915"/>
      <c r="D4915"/>
      <c r="E4915"/>
      <c r="F4915"/>
    </row>
    <row r="4916" spans="1:6" ht="14.25">
      <c r="A4916"/>
      <c r="B4916" s="241"/>
      <c r="C4916"/>
      <c r="D4916"/>
      <c r="E4916"/>
      <c r="F4916"/>
    </row>
    <row r="4917" spans="1:6" ht="14.25">
      <c r="A4917"/>
      <c r="B4917" s="241"/>
      <c r="C4917"/>
      <c r="D4917"/>
      <c r="E4917"/>
      <c r="F4917"/>
    </row>
    <row r="4918" spans="1:6" ht="14.25">
      <c r="A4918"/>
      <c r="B4918" s="241"/>
      <c r="C4918"/>
      <c r="D4918"/>
      <c r="E4918"/>
      <c r="F4918"/>
    </row>
    <row r="4919" spans="1:6" ht="14.25">
      <c r="A4919"/>
      <c r="B4919" s="241"/>
      <c r="C4919"/>
      <c r="D4919"/>
      <c r="E4919"/>
      <c r="F4919"/>
    </row>
    <row r="4920" spans="1:6" ht="14.25">
      <c r="A4920"/>
      <c r="B4920" s="241"/>
      <c r="C4920"/>
      <c r="D4920"/>
      <c r="E4920"/>
      <c r="F4920"/>
    </row>
    <row r="4921" spans="1:6" ht="14.25">
      <c r="A4921"/>
      <c r="B4921" s="241"/>
      <c r="C4921"/>
      <c r="D4921"/>
      <c r="E4921"/>
      <c r="F4921"/>
    </row>
    <row r="4922" spans="1:6" ht="14.25">
      <c r="A4922"/>
      <c r="B4922" s="241"/>
      <c r="C4922"/>
      <c r="D4922"/>
      <c r="E4922"/>
      <c r="F4922"/>
    </row>
    <row r="4923" spans="1:6" ht="14.25">
      <c r="A4923"/>
      <c r="B4923" s="241"/>
      <c r="C4923"/>
      <c r="D4923"/>
      <c r="E4923"/>
      <c r="F4923"/>
    </row>
    <row r="4924" spans="1:6" ht="14.25">
      <c r="A4924"/>
      <c r="B4924" s="241"/>
      <c r="C4924"/>
      <c r="D4924"/>
      <c r="E4924"/>
      <c r="F4924"/>
    </row>
    <row r="4925" spans="1:6" ht="14.25">
      <c r="A4925"/>
      <c r="B4925" s="241"/>
      <c r="C4925"/>
      <c r="D4925"/>
      <c r="E4925"/>
      <c r="F4925"/>
    </row>
    <row r="4926" spans="1:6" ht="14.25">
      <c r="A4926"/>
      <c r="B4926" s="241"/>
      <c r="C4926"/>
      <c r="D4926"/>
      <c r="E4926"/>
      <c r="F4926"/>
    </row>
    <row r="4927" spans="1:6" ht="14.25">
      <c r="A4927"/>
      <c r="B4927" s="241"/>
      <c r="C4927"/>
      <c r="D4927"/>
      <c r="E4927"/>
      <c r="F4927"/>
    </row>
    <row r="4928" spans="1:6" ht="14.25">
      <c r="A4928"/>
      <c r="B4928" s="241"/>
      <c r="C4928"/>
      <c r="D4928"/>
      <c r="E4928"/>
      <c r="F4928"/>
    </row>
    <row r="4929" spans="1:6" ht="14.25">
      <c r="A4929"/>
      <c r="B4929" s="241"/>
      <c r="C4929"/>
      <c r="D4929"/>
      <c r="E4929"/>
      <c r="F4929"/>
    </row>
    <row r="4930" spans="1:6" ht="14.25">
      <c r="A4930"/>
      <c r="B4930" s="241"/>
      <c r="C4930"/>
      <c r="D4930"/>
      <c r="E4930"/>
      <c r="F4930"/>
    </row>
    <row r="4931" spans="1:6" ht="14.25">
      <c r="A4931"/>
      <c r="B4931" s="241"/>
      <c r="C4931"/>
      <c r="D4931"/>
      <c r="E4931"/>
      <c r="F4931"/>
    </row>
    <row r="4932" spans="1:6" ht="14.25">
      <c r="A4932"/>
      <c r="B4932" s="241"/>
      <c r="C4932"/>
      <c r="D4932"/>
      <c r="E4932"/>
      <c r="F4932"/>
    </row>
    <row r="4933" spans="1:6" ht="14.25">
      <c r="A4933"/>
      <c r="B4933" s="241"/>
      <c r="C4933"/>
      <c r="D4933"/>
      <c r="E4933"/>
      <c r="F4933"/>
    </row>
    <row r="4934" spans="1:6" ht="14.25">
      <c r="A4934"/>
      <c r="B4934" s="241"/>
      <c r="C4934"/>
      <c r="D4934"/>
      <c r="E4934"/>
      <c r="F4934"/>
    </row>
    <row r="4935" spans="1:6" ht="14.25">
      <c r="A4935"/>
      <c r="B4935" s="241"/>
      <c r="C4935"/>
      <c r="D4935"/>
      <c r="E4935"/>
      <c r="F4935"/>
    </row>
    <row r="4936" spans="1:6" ht="14.25">
      <c r="A4936"/>
      <c r="B4936" s="241"/>
      <c r="C4936"/>
      <c r="D4936"/>
      <c r="E4936"/>
      <c r="F4936"/>
    </row>
    <row r="4937" spans="1:6" ht="14.25">
      <c r="A4937"/>
      <c r="B4937" s="241"/>
      <c r="C4937"/>
      <c r="D4937"/>
      <c r="E4937"/>
      <c r="F4937"/>
    </row>
    <row r="4938" spans="1:6" ht="14.25">
      <c r="A4938"/>
      <c r="B4938" s="241"/>
      <c r="C4938"/>
      <c r="D4938"/>
      <c r="E4938"/>
      <c r="F4938"/>
    </row>
    <row r="4939" spans="1:6" ht="14.25">
      <c r="A4939"/>
      <c r="B4939" s="241"/>
      <c r="C4939"/>
      <c r="D4939"/>
      <c r="E4939"/>
      <c r="F4939"/>
    </row>
    <row r="4940" spans="1:6" ht="14.25">
      <c r="A4940"/>
      <c r="B4940" s="241"/>
      <c r="C4940"/>
      <c r="D4940"/>
      <c r="E4940"/>
      <c r="F4940"/>
    </row>
    <row r="4941" spans="1:6" ht="14.25">
      <c r="A4941"/>
      <c r="B4941" s="241"/>
      <c r="C4941"/>
      <c r="D4941"/>
      <c r="E4941"/>
      <c r="F4941"/>
    </row>
    <row r="4942" spans="1:6" ht="14.25">
      <c r="A4942"/>
      <c r="B4942" s="241"/>
      <c r="C4942"/>
      <c r="D4942"/>
      <c r="E4942"/>
      <c r="F4942"/>
    </row>
    <row r="4943" spans="1:6" ht="14.25">
      <c r="A4943"/>
      <c r="B4943" s="241"/>
      <c r="C4943"/>
      <c r="D4943"/>
      <c r="E4943"/>
      <c r="F4943"/>
    </row>
    <row r="4944" spans="1:6" ht="14.25">
      <c r="A4944"/>
      <c r="B4944" s="241"/>
      <c r="C4944"/>
      <c r="D4944"/>
      <c r="E4944"/>
      <c r="F4944"/>
    </row>
    <row r="4945" spans="1:6" ht="14.25">
      <c r="A4945"/>
      <c r="B4945" s="241"/>
      <c r="C4945"/>
      <c r="D4945"/>
      <c r="E4945"/>
      <c r="F4945"/>
    </row>
    <row r="4946" spans="1:6" ht="14.25">
      <c r="A4946"/>
      <c r="B4946" s="241"/>
      <c r="C4946"/>
      <c r="D4946"/>
      <c r="E4946"/>
      <c r="F4946"/>
    </row>
    <row r="4947" spans="1:6" ht="14.25">
      <c r="A4947"/>
      <c r="B4947" s="241"/>
      <c r="C4947"/>
      <c r="D4947"/>
      <c r="E4947"/>
      <c r="F4947"/>
    </row>
    <row r="4948" spans="1:6" ht="14.25">
      <c r="A4948"/>
      <c r="B4948" s="241"/>
      <c r="C4948"/>
      <c r="D4948"/>
      <c r="E4948"/>
      <c r="F4948"/>
    </row>
    <row r="4949" spans="1:6" ht="14.25">
      <c r="A4949"/>
      <c r="B4949" s="241"/>
      <c r="C4949"/>
      <c r="D4949"/>
      <c r="E4949"/>
      <c r="F4949"/>
    </row>
    <row r="4950" spans="1:6" ht="14.25">
      <c r="A4950"/>
      <c r="B4950" s="241"/>
      <c r="C4950"/>
      <c r="D4950"/>
      <c r="E4950"/>
      <c r="F4950"/>
    </row>
    <row r="4951" spans="1:6" ht="14.25">
      <c r="A4951"/>
      <c r="B4951" s="241"/>
      <c r="C4951"/>
      <c r="D4951"/>
      <c r="E4951"/>
      <c r="F4951"/>
    </row>
    <row r="4952" spans="1:6" ht="14.25">
      <c r="A4952"/>
      <c r="B4952" s="241"/>
      <c r="C4952"/>
      <c r="D4952"/>
      <c r="E4952"/>
      <c r="F4952"/>
    </row>
    <row r="4953" spans="1:6" ht="14.25">
      <c r="A4953"/>
      <c r="B4953" s="241"/>
      <c r="C4953"/>
      <c r="D4953"/>
      <c r="E4953"/>
      <c r="F4953"/>
    </row>
    <row r="4954" spans="1:6" ht="14.25">
      <c r="A4954"/>
      <c r="B4954" s="241"/>
      <c r="C4954"/>
      <c r="D4954"/>
      <c r="E4954"/>
      <c r="F4954"/>
    </row>
    <row r="4955" spans="1:6" ht="14.25">
      <c r="A4955"/>
      <c r="B4955" s="241"/>
      <c r="C4955"/>
      <c r="D4955"/>
      <c r="E4955"/>
      <c r="F4955"/>
    </row>
    <row r="4956" spans="1:6" ht="14.25">
      <c r="A4956"/>
      <c r="B4956" s="241"/>
      <c r="C4956"/>
      <c r="D4956"/>
      <c r="E4956"/>
      <c r="F4956"/>
    </row>
    <row r="4957" spans="1:6" ht="14.25">
      <c r="A4957"/>
      <c r="B4957" s="241"/>
      <c r="C4957"/>
      <c r="D4957"/>
      <c r="E4957"/>
      <c r="F4957"/>
    </row>
    <row r="4958" spans="1:6" ht="14.25">
      <c r="A4958"/>
      <c r="B4958" s="241"/>
      <c r="C4958"/>
      <c r="D4958"/>
      <c r="E4958"/>
      <c r="F4958"/>
    </row>
    <row r="4959" spans="1:6" ht="14.25">
      <c r="A4959"/>
      <c r="B4959" s="241"/>
      <c r="C4959"/>
      <c r="D4959"/>
      <c r="E4959"/>
      <c r="F4959"/>
    </row>
    <row r="4960" spans="1:6" ht="14.25">
      <c r="A4960"/>
      <c r="B4960" s="241"/>
      <c r="C4960"/>
      <c r="D4960"/>
      <c r="E4960"/>
      <c r="F4960"/>
    </row>
    <row r="4961" spans="1:6" ht="14.25">
      <c r="A4961"/>
      <c r="B4961" s="241"/>
      <c r="C4961"/>
      <c r="D4961"/>
      <c r="E4961"/>
      <c r="F4961"/>
    </row>
    <row r="4962" spans="1:6" ht="14.25">
      <c r="A4962"/>
      <c r="B4962" s="241"/>
      <c r="C4962"/>
      <c r="D4962"/>
      <c r="E4962"/>
      <c r="F4962"/>
    </row>
    <row r="4963" spans="1:6" ht="14.25">
      <c r="A4963"/>
      <c r="B4963" s="241"/>
      <c r="C4963"/>
      <c r="D4963"/>
      <c r="E4963"/>
      <c r="F4963"/>
    </row>
    <row r="4964" spans="1:6" ht="14.25">
      <c r="A4964"/>
      <c r="B4964" s="241"/>
      <c r="C4964"/>
      <c r="D4964"/>
      <c r="E4964"/>
      <c r="F4964"/>
    </row>
    <row r="4965" spans="1:6" ht="14.25">
      <c r="A4965"/>
      <c r="B4965" s="241"/>
      <c r="C4965"/>
      <c r="D4965"/>
      <c r="E4965"/>
      <c r="F4965"/>
    </row>
    <row r="4966" spans="1:6" ht="14.25">
      <c r="A4966"/>
      <c r="B4966" s="241"/>
      <c r="C4966"/>
      <c r="D4966"/>
      <c r="E4966"/>
      <c r="F4966"/>
    </row>
    <row r="4967" spans="1:6" ht="14.25">
      <c r="A4967"/>
      <c r="B4967" s="241"/>
      <c r="C4967"/>
      <c r="D4967"/>
      <c r="E4967"/>
      <c r="F4967"/>
    </row>
    <row r="4968" spans="1:6" ht="14.25">
      <c r="A4968"/>
      <c r="B4968" s="241"/>
      <c r="C4968"/>
      <c r="D4968"/>
      <c r="E4968"/>
      <c r="F4968"/>
    </row>
    <row r="4969" spans="1:6" ht="14.25">
      <c r="A4969"/>
      <c r="B4969" s="241"/>
      <c r="C4969"/>
      <c r="D4969"/>
      <c r="E4969"/>
      <c r="F4969"/>
    </row>
    <row r="4970" spans="1:6" ht="14.25">
      <c r="A4970"/>
      <c r="B4970" s="241"/>
      <c r="C4970"/>
      <c r="D4970"/>
      <c r="E4970"/>
      <c r="F4970"/>
    </row>
    <row r="4971" spans="1:6" ht="14.25">
      <c r="A4971"/>
      <c r="B4971" s="241"/>
      <c r="C4971"/>
      <c r="D4971"/>
      <c r="E4971"/>
      <c r="F4971"/>
    </row>
    <row r="4972" spans="1:6" ht="14.25">
      <c r="A4972"/>
      <c r="B4972" s="241"/>
      <c r="C4972"/>
      <c r="D4972"/>
      <c r="E4972"/>
      <c r="F4972"/>
    </row>
    <row r="4973" spans="1:6" ht="14.25">
      <c r="A4973"/>
      <c r="B4973" s="241"/>
      <c r="C4973"/>
      <c r="D4973"/>
      <c r="E4973"/>
      <c r="F4973"/>
    </row>
    <row r="4974" spans="1:6" ht="14.25">
      <c r="A4974"/>
      <c r="B4974" s="241"/>
      <c r="C4974"/>
      <c r="D4974"/>
      <c r="E4974"/>
      <c r="F4974"/>
    </row>
    <row r="4975" spans="1:6" ht="14.25">
      <c r="A4975"/>
      <c r="B4975" s="241"/>
      <c r="C4975"/>
      <c r="D4975"/>
      <c r="E4975"/>
      <c r="F4975"/>
    </row>
    <row r="4976" spans="1:6" ht="14.25">
      <c r="A4976"/>
      <c r="B4976" s="241"/>
      <c r="C4976"/>
      <c r="D4976"/>
      <c r="E4976"/>
      <c r="F4976"/>
    </row>
    <row r="4977" spans="1:6" ht="14.25">
      <c r="A4977"/>
      <c r="B4977" s="241"/>
      <c r="C4977"/>
      <c r="D4977"/>
      <c r="E4977"/>
      <c r="F4977"/>
    </row>
    <row r="4978" spans="1:6" ht="14.25">
      <c r="A4978"/>
      <c r="B4978" s="241"/>
      <c r="C4978"/>
      <c r="D4978"/>
      <c r="E4978"/>
      <c r="F4978"/>
    </row>
    <row r="4979" spans="1:6" ht="14.25">
      <c r="A4979"/>
      <c r="B4979" s="241"/>
      <c r="C4979"/>
      <c r="D4979"/>
      <c r="E4979"/>
      <c r="F4979"/>
    </row>
    <row r="4980" spans="1:6" ht="14.25">
      <c r="A4980"/>
      <c r="B4980" s="241"/>
      <c r="C4980"/>
      <c r="D4980"/>
      <c r="E4980"/>
      <c r="F4980"/>
    </row>
    <row r="4981" spans="1:6" ht="14.25">
      <c r="A4981"/>
      <c r="B4981" s="241"/>
      <c r="C4981"/>
      <c r="D4981"/>
      <c r="E4981"/>
      <c r="F4981"/>
    </row>
    <row r="4982" spans="1:6" ht="14.25">
      <c r="A4982"/>
      <c r="B4982" s="241"/>
      <c r="C4982"/>
      <c r="D4982"/>
      <c r="E4982"/>
      <c r="F4982"/>
    </row>
    <row r="4983" spans="1:6" ht="14.25">
      <c r="A4983"/>
      <c r="B4983" s="241"/>
      <c r="C4983"/>
      <c r="D4983"/>
      <c r="E4983"/>
      <c r="F4983"/>
    </row>
    <row r="4984" spans="1:6" ht="14.25">
      <c r="A4984"/>
      <c r="B4984" s="241"/>
      <c r="C4984"/>
      <c r="D4984"/>
      <c r="E4984"/>
      <c r="F4984"/>
    </row>
    <row r="4985" spans="1:6" ht="14.25">
      <c r="A4985"/>
      <c r="B4985" s="241"/>
      <c r="C4985"/>
      <c r="D4985"/>
      <c r="E4985"/>
      <c r="F4985"/>
    </row>
    <row r="4986" spans="1:6" ht="14.25">
      <c r="A4986"/>
      <c r="B4986" s="241"/>
      <c r="C4986"/>
      <c r="D4986"/>
      <c r="E4986"/>
      <c r="F4986"/>
    </row>
    <row r="4987" spans="1:6" ht="14.25">
      <c r="A4987"/>
      <c r="B4987" s="241"/>
      <c r="C4987"/>
      <c r="D4987"/>
      <c r="E4987"/>
      <c r="F4987"/>
    </row>
    <row r="4988" spans="1:6" ht="14.25">
      <c r="A4988"/>
      <c r="B4988" s="241"/>
      <c r="C4988"/>
      <c r="D4988"/>
      <c r="E4988"/>
      <c r="F4988"/>
    </row>
    <row r="4989" spans="1:6" ht="14.25">
      <c r="A4989"/>
      <c r="B4989" s="241"/>
      <c r="C4989"/>
      <c r="D4989"/>
      <c r="E4989"/>
      <c r="F4989"/>
    </row>
    <row r="4990" spans="1:6" ht="14.25">
      <c r="A4990"/>
      <c r="B4990" s="241"/>
      <c r="C4990"/>
      <c r="D4990"/>
      <c r="E4990"/>
      <c r="F4990"/>
    </row>
    <row r="4991" spans="1:6" ht="14.25">
      <c r="A4991"/>
      <c r="B4991" s="241"/>
      <c r="C4991"/>
      <c r="D4991"/>
      <c r="E4991"/>
      <c r="F4991"/>
    </row>
    <row r="4992" spans="1:6" ht="14.25">
      <c r="A4992"/>
      <c r="B4992" s="241"/>
      <c r="C4992"/>
      <c r="D4992"/>
      <c r="E4992"/>
      <c r="F4992"/>
    </row>
    <row r="4993" spans="1:6" ht="14.25">
      <c r="A4993"/>
      <c r="B4993" s="241"/>
      <c r="C4993"/>
      <c r="D4993"/>
      <c r="E4993"/>
      <c r="F4993"/>
    </row>
    <row r="4994" spans="1:6" ht="14.25">
      <c r="A4994"/>
      <c r="B4994" s="241"/>
      <c r="C4994"/>
      <c r="D4994"/>
      <c r="E4994"/>
      <c r="F4994"/>
    </row>
    <row r="4995" spans="1:6" ht="14.25">
      <c r="A4995"/>
      <c r="B4995" s="241"/>
      <c r="C4995"/>
      <c r="D4995"/>
      <c r="E4995"/>
      <c r="F4995"/>
    </row>
    <row r="4996" spans="1:6" ht="14.25">
      <c r="A4996"/>
      <c r="B4996" s="241"/>
      <c r="C4996"/>
      <c r="D4996"/>
      <c r="E4996"/>
      <c r="F4996"/>
    </row>
    <row r="4997" spans="1:6" ht="14.25">
      <c r="A4997"/>
      <c r="B4997" s="241"/>
      <c r="C4997"/>
      <c r="D4997"/>
      <c r="E4997"/>
      <c r="F4997"/>
    </row>
    <row r="4998" spans="1:6" ht="14.25">
      <c r="A4998"/>
      <c r="B4998" s="241"/>
      <c r="C4998"/>
      <c r="D4998"/>
      <c r="E4998"/>
      <c r="F4998"/>
    </row>
    <row r="4999" spans="1:6" ht="14.25">
      <c r="A4999"/>
      <c r="B4999" s="241"/>
      <c r="C4999"/>
      <c r="D4999"/>
      <c r="E4999"/>
      <c r="F4999"/>
    </row>
    <row r="5000" spans="1:6" ht="14.25">
      <c r="A5000"/>
      <c r="B5000" s="241"/>
      <c r="C5000"/>
      <c r="D5000"/>
      <c r="E5000"/>
      <c r="F5000"/>
    </row>
    <row r="5001" spans="1:6" ht="14.25">
      <c r="A5001"/>
      <c r="B5001" s="241"/>
      <c r="C5001"/>
      <c r="D5001"/>
      <c r="E5001"/>
      <c r="F5001"/>
    </row>
    <row r="5002" spans="1:6" ht="14.25">
      <c r="A5002"/>
      <c r="B5002" s="241"/>
      <c r="C5002"/>
      <c r="D5002"/>
      <c r="E5002"/>
      <c r="F5002"/>
    </row>
    <row r="5003" spans="1:6" ht="14.25">
      <c r="A5003"/>
      <c r="B5003" s="241"/>
      <c r="C5003"/>
      <c r="D5003"/>
      <c r="E5003"/>
      <c r="F5003"/>
    </row>
    <row r="5004" spans="1:6" ht="14.25">
      <c r="A5004"/>
      <c r="B5004" s="241"/>
      <c r="C5004"/>
      <c r="D5004"/>
      <c r="E5004"/>
      <c r="F5004"/>
    </row>
    <row r="5005" spans="1:6" ht="14.25">
      <c r="A5005"/>
      <c r="B5005" s="241"/>
      <c r="C5005"/>
      <c r="D5005"/>
      <c r="E5005"/>
      <c r="F5005"/>
    </row>
    <row r="5006" spans="1:6" ht="14.25">
      <c r="A5006"/>
      <c r="B5006" s="241"/>
      <c r="C5006"/>
      <c r="D5006"/>
      <c r="E5006"/>
      <c r="F5006"/>
    </row>
    <row r="5007" spans="1:6" ht="14.25">
      <c r="A5007"/>
      <c r="B5007" s="241"/>
      <c r="C5007"/>
      <c r="D5007"/>
      <c r="E5007"/>
      <c r="F5007"/>
    </row>
    <row r="5008" spans="1:6" ht="14.25">
      <c r="A5008"/>
      <c r="B5008" s="241"/>
      <c r="C5008"/>
      <c r="D5008"/>
      <c r="E5008"/>
      <c r="F5008"/>
    </row>
    <row r="5009" spans="1:6" ht="14.25">
      <c r="A5009"/>
      <c r="B5009" s="241"/>
      <c r="C5009"/>
      <c r="D5009"/>
      <c r="E5009"/>
      <c r="F5009"/>
    </row>
    <row r="5010" spans="1:6" ht="14.25">
      <c r="A5010"/>
      <c r="B5010" s="241"/>
      <c r="C5010"/>
      <c r="D5010"/>
      <c r="E5010"/>
      <c r="F5010"/>
    </row>
    <row r="5011" spans="1:6" ht="14.25">
      <c r="A5011"/>
      <c r="B5011" s="241"/>
      <c r="C5011"/>
      <c r="D5011"/>
      <c r="E5011"/>
      <c r="F5011"/>
    </row>
    <row r="5012" spans="1:6" ht="14.25">
      <c r="A5012"/>
      <c r="B5012" s="241"/>
      <c r="C5012"/>
      <c r="D5012"/>
      <c r="E5012"/>
      <c r="F5012"/>
    </row>
    <row r="5013" spans="1:6" ht="14.25">
      <c r="A5013"/>
      <c r="B5013" s="241"/>
      <c r="C5013"/>
      <c r="D5013"/>
      <c r="E5013"/>
      <c r="F5013"/>
    </row>
    <row r="5014" spans="1:6" ht="14.25">
      <c r="A5014"/>
      <c r="B5014" s="241"/>
      <c r="C5014"/>
      <c r="D5014"/>
      <c r="E5014"/>
      <c r="F5014"/>
    </row>
    <row r="5015" spans="1:6" ht="14.25">
      <c r="A5015"/>
      <c r="B5015" s="241"/>
      <c r="C5015"/>
      <c r="D5015"/>
      <c r="E5015"/>
      <c r="F5015"/>
    </row>
    <row r="5016" spans="1:6" ht="14.25">
      <c r="A5016"/>
      <c r="B5016" s="241"/>
      <c r="C5016"/>
      <c r="D5016"/>
      <c r="E5016"/>
      <c r="F5016"/>
    </row>
    <row r="5017" spans="1:6" ht="14.25">
      <c r="A5017"/>
      <c r="B5017" s="241"/>
      <c r="C5017"/>
      <c r="D5017"/>
      <c r="E5017"/>
      <c r="F5017"/>
    </row>
    <row r="5018" spans="1:6" ht="14.25">
      <c r="A5018"/>
      <c r="B5018" s="241"/>
      <c r="C5018"/>
      <c r="D5018"/>
      <c r="E5018"/>
      <c r="F5018"/>
    </row>
    <row r="5019" spans="1:6" ht="14.25">
      <c r="A5019"/>
      <c r="B5019" s="241"/>
      <c r="C5019"/>
      <c r="D5019"/>
      <c r="E5019"/>
      <c r="F5019"/>
    </row>
    <row r="5020" spans="1:6" ht="14.25">
      <c r="A5020"/>
      <c r="B5020" s="241"/>
      <c r="C5020"/>
      <c r="D5020"/>
      <c r="E5020"/>
      <c r="F5020"/>
    </row>
    <row r="5021" spans="1:6" ht="14.25">
      <c r="A5021"/>
      <c r="B5021" s="241"/>
      <c r="C5021"/>
      <c r="D5021"/>
      <c r="E5021"/>
      <c r="F5021"/>
    </row>
    <row r="5022" spans="1:6" ht="14.25">
      <c r="A5022"/>
      <c r="B5022" s="241"/>
      <c r="C5022"/>
      <c r="D5022"/>
      <c r="E5022"/>
      <c r="F5022"/>
    </row>
    <row r="5023" spans="1:6" ht="14.25">
      <c r="A5023"/>
      <c r="B5023" s="241"/>
      <c r="C5023"/>
      <c r="D5023"/>
      <c r="E5023"/>
      <c r="F5023"/>
    </row>
    <row r="5024" spans="1:6" ht="14.25">
      <c r="A5024"/>
      <c r="B5024" s="241"/>
      <c r="C5024"/>
      <c r="D5024"/>
      <c r="E5024"/>
      <c r="F5024"/>
    </row>
    <row r="5025" spans="1:6" ht="14.25">
      <c r="A5025"/>
      <c r="B5025" s="241"/>
      <c r="C5025"/>
      <c r="D5025"/>
      <c r="E5025"/>
      <c r="F5025"/>
    </row>
    <row r="5026" spans="1:6" ht="14.25">
      <c r="A5026"/>
      <c r="B5026" s="241"/>
      <c r="C5026"/>
      <c r="D5026"/>
      <c r="E5026"/>
      <c r="F5026"/>
    </row>
    <row r="5027" spans="1:6" ht="14.25">
      <c r="A5027"/>
      <c r="B5027" s="241"/>
      <c r="C5027"/>
      <c r="D5027"/>
      <c r="E5027"/>
      <c r="F5027"/>
    </row>
    <row r="5028" spans="1:6" ht="14.25">
      <c r="A5028"/>
      <c r="B5028" s="241"/>
      <c r="C5028"/>
      <c r="D5028"/>
      <c r="E5028"/>
      <c r="F5028"/>
    </row>
    <row r="5029" spans="1:6" ht="14.25">
      <c r="A5029"/>
      <c r="B5029" s="241"/>
      <c r="C5029"/>
      <c r="D5029"/>
      <c r="E5029"/>
      <c r="F5029"/>
    </row>
    <row r="5030" spans="1:6" ht="14.25">
      <c r="A5030"/>
      <c r="B5030" s="241"/>
      <c r="C5030"/>
      <c r="D5030"/>
      <c r="E5030"/>
      <c r="F5030"/>
    </row>
    <row r="5031" spans="1:6" ht="14.25">
      <c r="A5031"/>
      <c r="B5031" s="241"/>
      <c r="C5031"/>
      <c r="D5031"/>
      <c r="E5031"/>
      <c r="F5031"/>
    </row>
    <row r="5032" spans="1:6" ht="14.25">
      <c r="A5032"/>
      <c r="B5032" s="241"/>
      <c r="C5032"/>
      <c r="D5032"/>
      <c r="E5032"/>
      <c r="F5032"/>
    </row>
    <row r="5033" spans="1:6" ht="14.25">
      <c r="A5033"/>
      <c r="B5033" s="241"/>
      <c r="C5033"/>
      <c r="D5033"/>
      <c r="E5033"/>
      <c r="F5033"/>
    </row>
    <row r="5034" spans="1:6" ht="14.25">
      <c r="A5034"/>
      <c r="B5034" s="241"/>
      <c r="C5034"/>
      <c r="D5034"/>
      <c r="E5034"/>
      <c r="F5034"/>
    </row>
    <row r="5035" spans="1:6" ht="14.25">
      <c r="A5035"/>
      <c r="B5035" s="241"/>
      <c r="C5035"/>
      <c r="D5035"/>
      <c r="E5035"/>
      <c r="F5035"/>
    </row>
    <row r="5036" spans="1:6" ht="14.25">
      <c r="A5036"/>
      <c r="B5036" s="241"/>
      <c r="C5036"/>
      <c r="D5036"/>
      <c r="E5036"/>
      <c r="F5036"/>
    </row>
    <row r="5037" spans="1:6" ht="14.25">
      <c r="A5037"/>
      <c r="B5037" s="241"/>
      <c r="C5037"/>
      <c r="D5037"/>
      <c r="E5037"/>
      <c r="F5037"/>
    </row>
    <row r="5038" spans="1:6" ht="14.25">
      <c r="A5038"/>
      <c r="B5038" s="241"/>
      <c r="C5038"/>
      <c r="D5038"/>
      <c r="E5038"/>
      <c r="F5038"/>
    </row>
    <row r="5039" spans="1:6" ht="14.25">
      <c r="A5039"/>
      <c r="B5039" s="241"/>
      <c r="C5039"/>
      <c r="D5039"/>
      <c r="E5039"/>
      <c r="F5039"/>
    </row>
    <row r="5040" spans="1:6" ht="14.25">
      <c r="A5040"/>
      <c r="B5040" s="241"/>
      <c r="C5040"/>
      <c r="D5040"/>
      <c r="E5040"/>
      <c r="F5040"/>
    </row>
    <row r="5041" spans="1:6" ht="14.25">
      <c r="A5041"/>
      <c r="B5041" s="241"/>
      <c r="C5041"/>
      <c r="D5041"/>
      <c r="E5041"/>
      <c r="F5041"/>
    </row>
    <row r="5042" spans="1:6" ht="14.25">
      <c r="A5042"/>
      <c r="B5042" s="241"/>
      <c r="C5042"/>
      <c r="D5042"/>
      <c r="E5042"/>
      <c r="F5042"/>
    </row>
    <row r="5043" spans="1:6" ht="14.25">
      <c r="A5043"/>
      <c r="B5043" s="241"/>
      <c r="C5043"/>
      <c r="D5043"/>
      <c r="E5043"/>
      <c r="F5043"/>
    </row>
    <row r="5044" spans="1:6" ht="14.25">
      <c r="A5044"/>
      <c r="B5044" s="241"/>
      <c r="C5044"/>
      <c r="D5044"/>
      <c r="E5044"/>
      <c r="F5044"/>
    </row>
    <row r="5045" spans="1:6" ht="14.25">
      <c r="A5045"/>
      <c r="B5045" s="241"/>
      <c r="C5045"/>
      <c r="D5045"/>
      <c r="E5045"/>
      <c r="F5045"/>
    </row>
    <row r="5046" spans="1:6" ht="14.25">
      <c r="A5046"/>
      <c r="B5046" s="241"/>
      <c r="C5046"/>
      <c r="D5046"/>
      <c r="E5046"/>
      <c r="F5046"/>
    </row>
    <row r="5047" spans="1:6" ht="14.25">
      <c r="A5047"/>
      <c r="B5047" s="241"/>
      <c r="C5047"/>
      <c r="D5047"/>
      <c r="E5047"/>
      <c r="F5047"/>
    </row>
    <row r="5048" spans="1:6" ht="14.25">
      <c r="A5048"/>
      <c r="B5048" s="241"/>
      <c r="C5048"/>
      <c r="D5048"/>
      <c r="E5048"/>
      <c r="F5048"/>
    </row>
    <row r="5049" spans="1:6" ht="14.25">
      <c r="A5049"/>
      <c r="B5049" s="241"/>
      <c r="C5049"/>
      <c r="D5049"/>
      <c r="E5049"/>
      <c r="F5049"/>
    </row>
    <row r="5050" spans="1:6" ht="14.25">
      <c r="A5050"/>
      <c r="B5050" s="241"/>
      <c r="C5050"/>
      <c r="D5050"/>
      <c r="E5050"/>
      <c r="F5050"/>
    </row>
    <row r="5051" spans="1:6" ht="14.25">
      <c r="A5051"/>
      <c r="B5051" s="241"/>
      <c r="C5051"/>
      <c r="D5051"/>
      <c r="E5051"/>
      <c r="F5051"/>
    </row>
    <row r="5052" spans="1:6" ht="14.25">
      <c r="A5052"/>
      <c r="B5052" s="241"/>
      <c r="C5052"/>
      <c r="D5052"/>
      <c r="E5052"/>
      <c r="F5052"/>
    </row>
    <row r="5053" spans="1:6" ht="14.25">
      <c r="A5053"/>
      <c r="B5053" s="241"/>
      <c r="C5053"/>
      <c r="D5053"/>
      <c r="E5053"/>
      <c r="F5053"/>
    </row>
    <row r="5054" spans="1:6" ht="14.25">
      <c r="A5054"/>
      <c r="B5054" s="241"/>
      <c r="C5054"/>
      <c r="D5054"/>
      <c r="E5054"/>
      <c r="F5054"/>
    </row>
    <row r="5055" spans="1:6" ht="14.25">
      <c r="A5055"/>
      <c r="B5055" s="241"/>
      <c r="C5055"/>
      <c r="D5055"/>
      <c r="E5055"/>
      <c r="F5055"/>
    </row>
    <row r="5056" spans="1:6" ht="14.25">
      <c r="A5056"/>
      <c r="B5056" s="241"/>
      <c r="C5056"/>
      <c r="D5056"/>
      <c r="E5056"/>
      <c r="F5056"/>
    </row>
    <row r="5057" spans="1:6" ht="14.25">
      <c r="A5057"/>
      <c r="B5057" s="241"/>
      <c r="C5057"/>
      <c r="D5057"/>
      <c r="E5057"/>
      <c r="F5057"/>
    </row>
    <row r="5058" spans="1:6" ht="14.25">
      <c r="A5058"/>
      <c r="B5058" s="241"/>
      <c r="C5058"/>
      <c r="D5058"/>
      <c r="E5058"/>
      <c r="F5058"/>
    </row>
    <row r="5059" spans="1:6" ht="14.25">
      <c r="A5059"/>
      <c r="B5059" s="241"/>
      <c r="C5059"/>
      <c r="D5059"/>
      <c r="E5059"/>
      <c r="F5059"/>
    </row>
    <row r="5060" spans="1:6" ht="14.25">
      <c r="A5060"/>
      <c r="B5060" s="241"/>
      <c r="C5060"/>
      <c r="D5060"/>
      <c r="E5060"/>
      <c r="F5060"/>
    </row>
    <row r="5061" spans="1:6" ht="14.25">
      <c r="A5061"/>
      <c r="B5061" s="241"/>
      <c r="C5061"/>
      <c r="D5061"/>
      <c r="E5061"/>
      <c r="F5061"/>
    </row>
    <row r="5062" spans="1:6" ht="14.25">
      <c r="A5062"/>
      <c r="B5062" s="241"/>
      <c r="C5062"/>
      <c r="D5062"/>
      <c r="E5062"/>
      <c r="F5062"/>
    </row>
    <row r="5063" spans="1:6" ht="14.25">
      <c r="A5063"/>
      <c r="B5063" s="241"/>
      <c r="C5063"/>
      <c r="D5063"/>
      <c r="E5063"/>
      <c r="F5063"/>
    </row>
    <row r="5064" spans="1:6" ht="14.25">
      <c r="A5064"/>
      <c r="B5064" s="241"/>
      <c r="C5064"/>
      <c r="D5064"/>
      <c r="E5064"/>
      <c r="F5064"/>
    </row>
    <row r="5065" spans="1:6" ht="14.25">
      <c r="A5065"/>
      <c r="B5065" s="241"/>
      <c r="C5065"/>
      <c r="D5065"/>
      <c r="E5065"/>
      <c r="F5065"/>
    </row>
    <row r="5066" spans="1:6" ht="14.25">
      <c r="A5066"/>
      <c r="B5066" s="241"/>
      <c r="C5066"/>
      <c r="D5066"/>
      <c r="E5066"/>
      <c r="F5066"/>
    </row>
    <row r="5067" spans="1:6" ht="14.25">
      <c r="A5067"/>
      <c r="B5067" s="241"/>
      <c r="C5067"/>
      <c r="D5067"/>
      <c r="E5067"/>
      <c r="F5067"/>
    </row>
    <row r="5068" spans="1:6" ht="14.25">
      <c r="A5068"/>
      <c r="B5068" s="241"/>
      <c r="C5068"/>
      <c r="D5068"/>
      <c r="E5068"/>
      <c r="F5068"/>
    </row>
    <row r="5069" spans="1:6" ht="14.25">
      <c r="A5069"/>
      <c r="B5069" s="241"/>
      <c r="C5069"/>
      <c r="D5069"/>
      <c r="E5069"/>
      <c r="F5069"/>
    </row>
    <row r="5070" spans="1:6" ht="14.25">
      <c r="A5070"/>
      <c r="B5070" s="241"/>
      <c r="C5070"/>
      <c r="D5070"/>
      <c r="E5070"/>
      <c r="F5070"/>
    </row>
    <row r="5071" spans="1:6" ht="14.25">
      <c r="A5071"/>
      <c r="B5071" s="241"/>
      <c r="C5071"/>
      <c r="D5071"/>
      <c r="E5071"/>
      <c r="F5071"/>
    </row>
    <row r="5072" spans="1:6" ht="14.25">
      <c r="A5072"/>
      <c r="B5072" s="241"/>
      <c r="C5072"/>
      <c r="D5072"/>
      <c r="E5072"/>
      <c r="F5072"/>
    </row>
    <row r="5073" spans="1:6" ht="14.25">
      <c r="A5073"/>
      <c r="B5073" s="241"/>
      <c r="C5073"/>
      <c r="D5073"/>
      <c r="E5073"/>
      <c r="F5073"/>
    </row>
    <row r="5074" spans="1:6" ht="14.25">
      <c r="A5074"/>
      <c r="B5074" s="241"/>
      <c r="C5074"/>
      <c r="D5074"/>
      <c r="E5074"/>
      <c r="F5074"/>
    </row>
    <row r="5075" spans="1:6" ht="14.25">
      <c r="A5075"/>
      <c r="B5075" s="241"/>
      <c r="C5075"/>
      <c r="D5075"/>
      <c r="E5075"/>
      <c r="F5075"/>
    </row>
    <row r="5076" spans="1:6" ht="14.25">
      <c r="A5076"/>
      <c r="B5076" s="241"/>
      <c r="C5076"/>
      <c r="D5076"/>
      <c r="E5076"/>
      <c r="F5076"/>
    </row>
    <row r="5077" spans="1:6" ht="14.25">
      <c r="A5077"/>
      <c r="B5077" s="241"/>
      <c r="C5077"/>
      <c r="D5077"/>
      <c r="E5077"/>
      <c r="F5077"/>
    </row>
    <row r="5078" spans="1:6" ht="14.25">
      <c r="A5078"/>
      <c r="B5078" s="241"/>
      <c r="C5078"/>
      <c r="D5078"/>
      <c r="E5078"/>
      <c r="F5078"/>
    </row>
    <row r="5079" spans="1:6" ht="14.25">
      <c r="A5079"/>
      <c r="B5079" s="241"/>
      <c r="C5079"/>
      <c r="D5079"/>
      <c r="E5079"/>
      <c r="F5079"/>
    </row>
    <row r="5080" spans="1:6" ht="14.25">
      <c r="A5080"/>
      <c r="B5080" s="241"/>
      <c r="C5080"/>
      <c r="D5080"/>
      <c r="E5080"/>
      <c r="F5080"/>
    </row>
    <row r="5081" spans="1:6" ht="14.25">
      <c r="A5081"/>
      <c r="B5081" s="241"/>
      <c r="C5081"/>
      <c r="D5081"/>
      <c r="E5081"/>
      <c r="F5081"/>
    </row>
    <row r="5082" spans="1:6" ht="14.25">
      <c r="A5082"/>
      <c r="B5082" s="241"/>
      <c r="C5082"/>
      <c r="D5082"/>
      <c r="E5082"/>
      <c r="F5082"/>
    </row>
    <row r="5083" spans="1:6" ht="14.25">
      <c r="A5083"/>
      <c r="B5083" s="241"/>
      <c r="C5083"/>
      <c r="D5083"/>
      <c r="E5083"/>
      <c r="F5083"/>
    </row>
    <row r="5084" spans="1:6" ht="14.25">
      <c r="A5084"/>
      <c r="B5084" s="241"/>
      <c r="C5084"/>
      <c r="D5084"/>
      <c r="E5084"/>
      <c r="F5084"/>
    </row>
    <row r="5085" spans="1:6" ht="14.25">
      <c r="A5085"/>
      <c r="B5085" s="241"/>
      <c r="C5085"/>
      <c r="D5085"/>
      <c r="E5085"/>
      <c r="F5085"/>
    </row>
    <row r="5086" spans="1:6" ht="14.25">
      <c r="A5086"/>
      <c r="B5086" s="241"/>
      <c r="C5086"/>
      <c r="D5086"/>
      <c r="E5086"/>
      <c r="F5086"/>
    </row>
    <row r="5087" spans="1:6" ht="14.25">
      <c r="A5087"/>
      <c r="B5087" s="241"/>
      <c r="C5087"/>
      <c r="D5087"/>
      <c r="E5087"/>
      <c r="F5087"/>
    </row>
    <row r="5088" spans="1:6" ht="14.25">
      <c r="A5088"/>
      <c r="B5088" s="241"/>
      <c r="C5088"/>
      <c r="D5088"/>
      <c r="E5088"/>
      <c r="F5088"/>
    </row>
    <row r="5089" spans="1:6" ht="14.25">
      <c r="A5089"/>
      <c r="B5089" s="241"/>
      <c r="C5089"/>
      <c r="D5089"/>
      <c r="E5089"/>
      <c r="F5089"/>
    </row>
    <row r="5090" spans="1:6" ht="14.25">
      <c r="A5090"/>
      <c r="B5090" s="241"/>
      <c r="C5090"/>
      <c r="D5090"/>
      <c r="E5090"/>
      <c r="F5090"/>
    </row>
    <row r="5091" spans="1:6" ht="14.25">
      <c r="A5091"/>
      <c r="B5091" s="241"/>
      <c r="C5091"/>
      <c r="D5091"/>
      <c r="E5091"/>
      <c r="F5091"/>
    </row>
    <row r="5092" spans="1:6" ht="14.25">
      <c r="A5092"/>
      <c r="B5092" s="241"/>
      <c r="C5092"/>
      <c r="D5092"/>
      <c r="E5092"/>
      <c r="F5092"/>
    </row>
    <row r="5093" spans="1:6" ht="14.25">
      <c r="A5093"/>
      <c r="B5093" s="241"/>
      <c r="C5093"/>
      <c r="D5093"/>
      <c r="E5093"/>
      <c r="F5093"/>
    </row>
    <row r="5094" spans="1:6" ht="14.25">
      <c r="A5094"/>
      <c r="B5094" s="241"/>
      <c r="C5094"/>
      <c r="D5094"/>
      <c r="E5094"/>
      <c r="F5094"/>
    </row>
    <row r="5095" spans="1:6" ht="14.25">
      <c r="A5095"/>
      <c r="B5095" s="241"/>
      <c r="C5095"/>
      <c r="D5095"/>
      <c r="E5095"/>
      <c r="F5095"/>
    </row>
    <row r="5096" spans="1:6" ht="14.25">
      <c r="A5096"/>
      <c r="B5096" s="241"/>
      <c r="C5096"/>
      <c r="D5096"/>
      <c r="E5096"/>
      <c r="F5096"/>
    </row>
    <row r="5097" spans="1:6" ht="14.25">
      <c r="A5097"/>
      <c r="B5097" s="241"/>
      <c r="C5097"/>
      <c r="D5097"/>
      <c r="E5097"/>
      <c r="F5097"/>
    </row>
    <row r="5098" spans="1:6" ht="14.25">
      <c r="A5098"/>
      <c r="B5098" s="241"/>
      <c r="C5098"/>
      <c r="D5098"/>
      <c r="E5098"/>
      <c r="F5098"/>
    </row>
    <row r="5099" spans="1:6" ht="14.25">
      <c r="A5099"/>
      <c r="B5099" s="241"/>
      <c r="C5099"/>
      <c r="D5099"/>
      <c r="E5099"/>
      <c r="F5099"/>
    </row>
    <row r="5100" spans="1:6" ht="14.25">
      <c r="A5100"/>
      <c r="B5100" s="241"/>
      <c r="C5100"/>
      <c r="D5100"/>
      <c r="E5100"/>
      <c r="F5100"/>
    </row>
    <row r="5101" spans="1:6" ht="14.25">
      <c r="A5101"/>
      <c r="B5101" s="241"/>
      <c r="C5101"/>
      <c r="D5101"/>
      <c r="E5101"/>
      <c r="F5101"/>
    </row>
    <row r="5102" spans="1:6" ht="14.25">
      <c r="A5102"/>
      <c r="B5102" s="241"/>
      <c r="C5102"/>
      <c r="D5102"/>
      <c r="E5102"/>
      <c r="F5102"/>
    </row>
    <row r="5103" spans="1:6" ht="14.25">
      <c r="A5103"/>
      <c r="B5103" s="241"/>
      <c r="C5103"/>
      <c r="D5103"/>
      <c r="E5103"/>
      <c r="F5103"/>
    </row>
    <row r="5104" spans="1:6" ht="14.25">
      <c r="A5104"/>
      <c r="B5104" s="241"/>
      <c r="C5104"/>
      <c r="D5104"/>
      <c r="E5104"/>
      <c r="F5104"/>
    </row>
    <row r="5105" spans="1:6" ht="14.25">
      <c r="A5105"/>
      <c r="B5105" s="241"/>
      <c r="C5105"/>
      <c r="D5105"/>
      <c r="E5105"/>
      <c r="F5105"/>
    </row>
    <row r="5106" spans="1:6" ht="14.25">
      <c r="A5106"/>
      <c r="B5106" s="241"/>
      <c r="C5106"/>
      <c r="D5106"/>
      <c r="E5106"/>
      <c r="F5106"/>
    </row>
    <row r="5107" spans="1:6" ht="14.25">
      <c r="A5107"/>
      <c r="B5107" s="241"/>
      <c r="C5107"/>
      <c r="D5107"/>
      <c r="E5107"/>
      <c r="F5107"/>
    </row>
    <row r="5108" spans="1:6" ht="14.25">
      <c r="A5108"/>
      <c r="B5108" s="241"/>
      <c r="C5108"/>
      <c r="D5108"/>
      <c r="E5108"/>
      <c r="F5108"/>
    </row>
    <row r="5109" spans="1:6" ht="14.25">
      <c r="A5109"/>
      <c r="B5109" s="241"/>
      <c r="C5109"/>
      <c r="D5109"/>
      <c r="E5109"/>
      <c r="F5109"/>
    </row>
    <row r="5110" spans="1:6" ht="14.25">
      <c r="A5110"/>
      <c r="B5110" s="241"/>
      <c r="C5110"/>
      <c r="D5110"/>
      <c r="E5110"/>
      <c r="F5110"/>
    </row>
    <row r="5111" spans="1:6" ht="14.25">
      <c r="A5111"/>
      <c r="B5111" s="241"/>
      <c r="C5111"/>
      <c r="D5111"/>
      <c r="E5111"/>
      <c r="F5111"/>
    </row>
    <row r="5112" spans="1:6" ht="14.25">
      <c r="A5112"/>
      <c r="B5112" s="241"/>
      <c r="C5112"/>
      <c r="D5112"/>
      <c r="E5112"/>
      <c r="F5112"/>
    </row>
    <row r="5113" spans="1:6" ht="14.25">
      <c r="A5113"/>
      <c r="B5113" s="241"/>
      <c r="C5113"/>
      <c r="D5113"/>
      <c r="E5113"/>
      <c r="F5113"/>
    </row>
    <row r="5114" spans="1:6" ht="14.25">
      <c r="A5114"/>
      <c r="B5114" s="241"/>
      <c r="C5114"/>
      <c r="D5114"/>
      <c r="E5114"/>
      <c r="F5114"/>
    </row>
    <row r="5115" spans="1:6" ht="14.25">
      <c r="A5115"/>
      <c r="B5115" s="241"/>
      <c r="C5115"/>
      <c r="D5115"/>
      <c r="E5115"/>
      <c r="F5115"/>
    </row>
    <row r="5116" spans="1:6" ht="14.25">
      <c r="A5116"/>
      <c r="B5116" s="241"/>
      <c r="C5116"/>
      <c r="D5116"/>
      <c r="E5116"/>
      <c r="F5116"/>
    </row>
    <row r="5117" spans="1:6" ht="14.25">
      <c r="A5117"/>
      <c r="B5117" s="241"/>
      <c r="C5117"/>
      <c r="D5117"/>
      <c r="E5117"/>
      <c r="F5117"/>
    </row>
    <row r="5118" spans="1:6" ht="14.25">
      <c r="A5118"/>
      <c r="B5118" s="241"/>
      <c r="C5118"/>
      <c r="D5118"/>
      <c r="E5118"/>
      <c r="F5118"/>
    </row>
    <row r="5119" spans="1:6" ht="14.25">
      <c r="A5119"/>
      <c r="B5119" s="241"/>
      <c r="C5119"/>
      <c r="D5119"/>
      <c r="E5119"/>
      <c r="F5119"/>
    </row>
    <row r="5120" spans="1:6" ht="14.25">
      <c r="A5120"/>
      <c r="B5120" s="241"/>
      <c r="C5120"/>
      <c r="D5120"/>
      <c r="E5120"/>
      <c r="F5120"/>
    </row>
    <row r="5121" spans="1:6" ht="14.25">
      <c r="A5121"/>
      <c r="B5121" s="241"/>
      <c r="C5121"/>
      <c r="D5121"/>
      <c r="E5121"/>
      <c r="F5121"/>
    </row>
    <row r="5122" spans="1:6" ht="14.25">
      <c r="A5122"/>
      <c r="B5122" s="241"/>
      <c r="C5122"/>
      <c r="D5122"/>
      <c r="E5122"/>
      <c r="F5122"/>
    </row>
    <row r="5123" spans="1:6" ht="14.25">
      <c r="A5123"/>
      <c r="B5123" s="241"/>
      <c r="C5123"/>
      <c r="D5123"/>
      <c r="E5123"/>
      <c r="F5123"/>
    </row>
    <row r="5124" spans="1:6" ht="14.25">
      <c r="A5124"/>
      <c r="B5124" s="241"/>
      <c r="C5124"/>
      <c r="D5124"/>
      <c r="E5124"/>
      <c r="F5124"/>
    </row>
    <row r="5125" spans="1:6" ht="14.25">
      <c r="A5125"/>
      <c r="B5125" s="241"/>
      <c r="C5125"/>
      <c r="D5125"/>
      <c r="E5125"/>
      <c r="F5125"/>
    </row>
    <row r="5126" spans="1:6" ht="14.25">
      <c r="A5126"/>
      <c r="B5126" s="241"/>
      <c r="C5126"/>
      <c r="D5126"/>
      <c r="E5126"/>
      <c r="F5126"/>
    </row>
    <row r="5127" spans="1:6" ht="14.25">
      <c r="A5127"/>
      <c r="B5127" s="241"/>
      <c r="C5127"/>
      <c r="D5127"/>
      <c r="E5127"/>
      <c r="F5127"/>
    </row>
    <row r="5128" spans="1:6" ht="14.25">
      <c r="A5128"/>
      <c r="B5128" s="241"/>
      <c r="C5128"/>
      <c r="D5128"/>
      <c r="E5128"/>
      <c r="F5128"/>
    </row>
    <row r="5129" spans="1:6" ht="14.25">
      <c r="A5129"/>
      <c r="B5129" s="241"/>
      <c r="C5129"/>
      <c r="D5129"/>
      <c r="E5129"/>
      <c r="F5129"/>
    </row>
    <row r="5130" spans="1:6" ht="14.25">
      <c r="A5130"/>
      <c r="B5130" s="241"/>
      <c r="C5130"/>
      <c r="D5130"/>
      <c r="E5130"/>
      <c r="F5130"/>
    </row>
    <row r="5131" spans="1:6" ht="14.25">
      <c r="A5131"/>
      <c r="B5131" s="241"/>
      <c r="C5131"/>
      <c r="D5131"/>
      <c r="E5131"/>
      <c r="F5131"/>
    </row>
    <row r="5132" spans="1:6" ht="14.25">
      <c r="A5132"/>
      <c r="B5132" s="241"/>
      <c r="C5132"/>
      <c r="D5132"/>
      <c r="E5132"/>
      <c r="F5132"/>
    </row>
    <row r="5133" spans="1:6" ht="14.25">
      <c r="A5133"/>
      <c r="B5133" s="241"/>
      <c r="C5133"/>
      <c r="D5133"/>
      <c r="E5133"/>
      <c r="F5133"/>
    </row>
    <row r="5134" spans="1:6" ht="14.25">
      <c r="A5134"/>
      <c r="B5134" s="241"/>
      <c r="C5134"/>
      <c r="D5134"/>
      <c r="E5134"/>
      <c r="F5134"/>
    </row>
    <row r="5135" spans="1:6" ht="14.25">
      <c r="A5135"/>
      <c r="B5135" s="241"/>
      <c r="C5135"/>
      <c r="D5135"/>
      <c r="E5135"/>
      <c r="F5135"/>
    </row>
    <row r="5136" spans="1:6" ht="14.25">
      <c r="A5136"/>
      <c r="B5136" s="241"/>
      <c r="C5136"/>
      <c r="D5136"/>
      <c r="E5136"/>
      <c r="F5136"/>
    </row>
    <row r="5137" spans="1:6" ht="14.25">
      <c r="A5137"/>
      <c r="B5137" s="241"/>
      <c r="C5137"/>
      <c r="D5137"/>
      <c r="E5137"/>
      <c r="F5137"/>
    </row>
    <row r="5138" spans="1:6" ht="14.25">
      <c r="A5138"/>
      <c r="B5138" s="241"/>
      <c r="C5138"/>
      <c r="D5138"/>
      <c r="E5138"/>
      <c r="F5138"/>
    </row>
    <row r="5139" spans="1:6" ht="14.25">
      <c r="A5139"/>
      <c r="B5139" s="241"/>
      <c r="C5139"/>
      <c r="D5139"/>
      <c r="E5139"/>
      <c r="F5139"/>
    </row>
    <row r="5140" spans="1:6" ht="14.25">
      <c r="A5140"/>
      <c r="B5140" s="241"/>
      <c r="C5140"/>
      <c r="D5140"/>
      <c r="E5140"/>
      <c r="F5140"/>
    </row>
    <row r="5141" spans="1:6" ht="14.25">
      <c r="A5141"/>
      <c r="B5141" s="241"/>
      <c r="C5141"/>
      <c r="D5141"/>
      <c r="E5141"/>
      <c r="F5141"/>
    </row>
    <row r="5142" spans="1:6" ht="14.25">
      <c r="A5142"/>
      <c r="B5142" s="241"/>
      <c r="C5142"/>
      <c r="D5142"/>
      <c r="E5142"/>
      <c r="F5142"/>
    </row>
    <row r="5143" spans="1:6" ht="14.25">
      <c r="A5143"/>
      <c r="B5143" s="241"/>
      <c r="C5143"/>
      <c r="D5143"/>
      <c r="E5143"/>
      <c r="F5143"/>
    </row>
    <row r="5144" spans="1:6" ht="14.25">
      <c r="A5144"/>
      <c r="B5144" s="241"/>
      <c r="C5144"/>
      <c r="D5144"/>
      <c r="E5144"/>
      <c r="F5144"/>
    </row>
    <row r="5145" spans="1:6" ht="14.25">
      <c r="A5145"/>
      <c r="B5145" s="241"/>
      <c r="C5145"/>
      <c r="D5145"/>
      <c r="E5145"/>
      <c r="F5145"/>
    </row>
    <row r="5146" spans="1:6" ht="14.25">
      <c r="A5146"/>
      <c r="B5146" s="241"/>
      <c r="C5146"/>
      <c r="D5146"/>
      <c r="E5146"/>
      <c r="F5146"/>
    </row>
    <row r="5147" spans="1:6" ht="14.25">
      <c r="A5147"/>
      <c r="B5147" s="241"/>
      <c r="C5147"/>
      <c r="D5147"/>
      <c r="E5147"/>
      <c r="F5147"/>
    </row>
    <row r="5148" spans="1:6" ht="14.25">
      <c r="A5148"/>
      <c r="B5148" s="241"/>
      <c r="C5148"/>
      <c r="D5148"/>
      <c r="E5148"/>
      <c r="F5148"/>
    </row>
    <row r="5149" spans="1:6" ht="14.25">
      <c r="A5149"/>
      <c r="B5149" s="241"/>
      <c r="C5149"/>
      <c r="D5149"/>
      <c r="E5149"/>
      <c r="F5149"/>
    </row>
    <row r="5150" spans="1:6" ht="14.25">
      <c r="A5150"/>
      <c r="B5150" s="241"/>
      <c r="C5150"/>
      <c r="D5150"/>
      <c r="E5150"/>
      <c r="F5150"/>
    </row>
    <row r="5151" spans="1:6" ht="14.25">
      <c r="A5151"/>
      <c r="B5151" s="241"/>
      <c r="C5151"/>
      <c r="D5151"/>
      <c r="E5151"/>
      <c r="F5151"/>
    </row>
    <row r="5152" spans="1:6" ht="14.25">
      <c r="A5152"/>
      <c r="B5152" s="241"/>
      <c r="C5152"/>
      <c r="D5152"/>
      <c r="E5152"/>
      <c r="F5152"/>
    </row>
    <row r="5153" spans="1:6" ht="14.25">
      <c r="A5153"/>
      <c r="B5153" s="241"/>
      <c r="C5153"/>
      <c r="D5153"/>
      <c r="E5153"/>
      <c r="F5153"/>
    </row>
    <row r="5154" spans="1:6" ht="14.25">
      <c r="A5154"/>
      <c r="B5154" s="241"/>
      <c r="C5154"/>
      <c r="D5154"/>
      <c r="E5154"/>
      <c r="F5154"/>
    </row>
    <row r="5155" spans="1:6" ht="14.25">
      <c r="A5155"/>
      <c r="B5155" s="241"/>
      <c r="C5155"/>
      <c r="D5155"/>
      <c r="E5155"/>
      <c r="F5155"/>
    </row>
    <row r="5156" spans="1:6" ht="14.25">
      <c r="A5156"/>
      <c r="B5156" s="241"/>
      <c r="C5156"/>
      <c r="D5156"/>
      <c r="E5156"/>
      <c r="F5156"/>
    </row>
    <row r="5157" spans="1:6" ht="14.25">
      <c r="A5157"/>
      <c r="B5157" s="241"/>
      <c r="C5157"/>
      <c r="D5157"/>
      <c r="E5157"/>
      <c r="F5157"/>
    </row>
    <row r="5158" spans="1:6" ht="14.25">
      <c r="A5158"/>
      <c r="B5158" s="241"/>
      <c r="C5158"/>
      <c r="D5158"/>
      <c r="E5158"/>
      <c r="F5158"/>
    </row>
    <row r="5159" spans="1:6" ht="14.25">
      <c r="A5159"/>
      <c r="B5159" s="241"/>
      <c r="C5159"/>
      <c r="D5159"/>
      <c r="E5159"/>
      <c r="F5159"/>
    </row>
    <row r="5160" spans="1:6" ht="14.25">
      <c r="A5160"/>
      <c r="B5160" s="241"/>
      <c r="C5160"/>
      <c r="D5160"/>
      <c r="E5160"/>
      <c r="F5160"/>
    </row>
    <row r="5161" spans="1:6" ht="14.25">
      <c r="A5161"/>
      <c r="B5161" s="241"/>
      <c r="C5161"/>
      <c r="D5161"/>
      <c r="E5161"/>
      <c r="F5161"/>
    </row>
    <row r="5162" spans="1:6" ht="14.25">
      <c r="A5162"/>
      <c r="B5162" s="241"/>
      <c r="C5162"/>
      <c r="D5162"/>
      <c r="E5162"/>
      <c r="F5162"/>
    </row>
    <row r="5163" spans="1:6" ht="14.25">
      <c r="A5163"/>
      <c r="B5163" s="241"/>
      <c r="C5163"/>
      <c r="D5163"/>
      <c r="E5163"/>
      <c r="F5163"/>
    </row>
    <row r="5164" spans="1:6" ht="14.25">
      <c r="A5164"/>
      <c r="B5164" s="241"/>
      <c r="C5164"/>
      <c r="D5164"/>
      <c r="E5164"/>
      <c r="F5164"/>
    </row>
    <row r="5165" spans="1:6" ht="14.25">
      <c r="A5165"/>
      <c r="B5165" s="241"/>
      <c r="C5165"/>
      <c r="D5165"/>
      <c r="E5165"/>
      <c r="F5165"/>
    </row>
    <row r="5166" spans="1:6" ht="14.25">
      <c r="A5166"/>
      <c r="B5166" s="241"/>
      <c r="C5166"/>
      <c r="D5166"/>
      <c r="E5166"/>
      <c r="F5166"/>
    </row>
    <row r="5167" spans="1:6" ht="14.25">
      <c r="A5167"/>
      <c r="B5167" s="241"/>
      <c r="C5167"/>
      <c r="D5167"/>
      <c r="E5167"/>
      <c r="F5167"/>
    </row>
    <row r="5168" spans="1:6" ht="14.25">
      <c r="A5168"/>
      <c r="B5168" s="241"/>
      <c r="C5168"/>
      <c r="D5168"/>
      <c r="E5168"/>
      <c r="F5168"/>
    </row>
    <row r="5169" spans="1:6" ht="14.25">
      <c r="A5169"/>
      <c r="B5169" s="241"/>
      <c r="C5169"/>
      <c r="D5169"/>
      <c r="E5169"/>
      <c r="F5169"/>
    </row>
    <row r="5170" spans="1:6" ht="14.25">
      <c r="A5170"/>
      <c r="B5170" s="241"/>
      <c r="C5170"/>
      <c r="D5170"/>
      <c r="E5170"/>
      <c r="F5170"/>
    </row>
    <row r="5171" spans="1:6" ht="14.25">
      <c r="A5171"/>
      <c r="B5171" s="241"/>
      <c r="C5171"/>
      <c r="D5171"/>
      <c r="E5171"/>
      <c r="F5171"/>
    </row>
    <row r="5172" spans="1:6" ht="14.25">
      <c r="A5172"/>
      <c r="B5172" s="241"/>
      <c r="C5172"/>
      <c r="D5172"/>
      <c r="E5172"/>
      <c r="F5172"/>
    </row>
    <row r="5173" spans="1:6" ht="14.25">
      <c r="A5173"/>
      <c r="B5173" s="241"/>
      <c r="C5173"/>
      <c r="D5173"/>
      <c r="E5173"/>
      <c r="F5173"/>
    </row>
    <row r="5174" spans="1:6" ht="14.25">
      <c r="A5174"/>
      <c r="B5174" s="241"/>
      <c r="C5174"/>
      <c r="D5174"/>
      <c r="E5174"/>
      <c r="F5174"/>
    </row>
    <row r="5175" spans="1:6" ht="14.25">
      <c r="A5175"/>
      <c r="B5175" s="241"/>
      <c r="C5175"/>
      <c r="D5175"/>
      <c r="E5175"/>
      <c r="F5175"/>
    </row>
    <row r="5176" spans="1:6" ht="14.25">
      <c r="A5176"/>
      <c r="B5176" s="241"/>
      <c r="C5176"/>
      <c r="D5176"/>
      <c r="E5176"/>
      <c r="F5176"/>
    </row>
    <row r="5177" spans="1:6" ht="14.25">
      <c r="A5177"/>
      <c r="B5177" s="241"/>
      <c r="C5177"/>
      <c r="D5177"/>
      <c r="E5177"/>
      <c r="F5177"/>
    </row>
    <row r="5178" spans="1:6" ht="14.25">
      <c r="A5178"/>
      <c r="B5178" s="241"/>
      <c r="C5178"/>
      <c r="D5178"/>
      <c r="E5178"/>
      <c r="F5178"/>
    </row>
    <row r="5179" spans="1:6" ht="14.25">
      <c r="A5179"/>
      <c r="B5179" s="241"/>
      <c r="C5179"/>
      <c r="D5179"/>
      <c r="E5179"/>
      <c r="F5179"/>
    </row>
    <row r="5180" spans="1:6" ht="14.25">
      <c r="A5180"/>
      <c r="B5180" s="241"/>
      <c r="C5180"/>
      <c r="D5180"/>
      <c r="E5180"/>
      <c r="F5180"/>
    </row>
    <row r="5181" spans="1:6" ht="14.25">
      <c r="A5181"/>
      <c r="B5181" s="241"/>
      <c r="C5181"/>
      <c r="D5181"/>
      <c r="E5181"/>
      <c r="F5181"/>
    </row>
    <row r="5182" spans="1:6" ht="14.25">
      <c r="A5182"/>
      <c r="B5182" s="241"/>
      <c r="C5182"/>
      <c r="D5182"/>
      <c r="E5182"/>
      <c r="F5182"/>
    </row>
    <row r="5183" spans="1:6" ht="14.25">
      <c r="A5183"/>
      <c r="B5183" s="241"/>
      <c r="C5183"/>
      <c r="D5183"/>
      <c r="E5183"/>
      <c r="F5183"/>
    </row>
    <row r="5184" spans="1:6" ht="14.25">
      <c r="A5184"/>
      <c r="B5184" s="241"/>
      <c r="C5184"/>
      <c r="D5184"/>
      <c r="E5184"/>
      <c r="F5184"/>
    </row>
    <row r="5185" spans="1:6" ht="14.25">
      <c r="A5185"/>
      <c r="B5185" s="241"/>
      <c r="C5185"/>
      <c r="D5185"/>
      <c r="E5185"/>
      <c r="F5185"/>
    </row>
    <row r="5186" spans="1:6" ht="14.25">
      <c r="A5186"/>
      <c r="B5186" s="241"/>
      <c r="C5186"/>
      <c r="D5186"/>
      <c r="E5186"/>
      <c r="F5186"/>
    </row>
    <row r="5187" spans="1:6" ht="14.25">
      <c r="A5187"/>
      <c r="B5187" s="241"/>
      <c r="C5187"/>
      <c r="D5187"/>
      <c r="E5187"/>
      <c r="F5187"/>
    </row>
    <row r="5188" spans="1:6" ht="14.25">
      <c r="A5188"/>
      <c r="B5188" s="241"/>
      <c r="C5188"/>
      <c r="D5188"/>
      <c r="E5188"/>
      <c r="F5188"/>
    </row>
    <row r="5189" spans="1:6" ht="14.25">
      <c r="A5189"/>
      <c r="B5189" s="241"/>
      <c r="C5189"/>
      <c r="D5189"/>
      <c r="E5189"/>
      <c r="F5189"/>
    </row>
    <row r="5190" spans="1:6" ht="14.25">
      <c r="A5190"/>
      <c r="B5190" s="241"/>
      <c r="C5190"/>
      <c r="D5190"/>
      <c r="E5190"/>
      <c r="F5190"/>
    </row>
    <row r="5191" spans="1:6" ht="14.25">
      <c r="A5191"/>
      <c r="B5191" s="241"/>
      <c r="C5191"/>
      <c r="D5191"/>
      <c r="E5191"/>
      <c r="F5191"/>
    </row>
    <row r="5192" spans="1:6" ht="14.25">
      <c r="A5192"/>
      <c r="B5192" s="241"/>
      <c r="C5192"/>
      <c r="D5192"/>
      <c r="E5192"/>
      <c r="F5192"/>
    </row>
    <row r="5193" spans="1:6" ht="14.25">
      <c r="A5193"/>
      <c r="B5193" s="241"/>
      <c r="C5193"/>
      <c r="D5193"/>
      <c r="E5193"/>
      <c r="F5193"/>
    </row>
    <row r="5194" spans="1:6" ht="14.25">
      <c r="A5194"/>
      <c r="B5194" s="241"/>
      <c r="C5194"/>
      <c r="D5194"/>
      <c r="E5194"/>
      <c r="F5194"/>
    </row>
    <row r="5195" spans="1:6" ht="14.25">
      <c r="A5195"/>
      <c r="B5195" s="241"/>
      <c r="C5195"/>
      <c r="D5195"/>
      <c r="E5195"/>
      <c r="F5195"/>
    </row>
    <row r="5196" spans="1:6" ht="14.25">
      <c r="A5196"/>
      <c r="B5196" s="241"/>
      <c r="C5196"/>
      <c r="D5196"/>
      <c r="E5196"/>
      <c r="F5196"/>
    </row>
    <row r="5197" spans="1:6" ht="14.25">
      <c r="A5197"/>
      <c r="B5197" s="241"/>
      <c r="C5197"/>
      <c r="D5197"/>
      <c r="E5197"/>
      <c r="F5197"/>
    </row>
    <row r="5198" spans="1:6" ht="14.25">
      <c r="A5198"/>
      <c r="B5198" s="241"/>
      <c r="C5198"/>
      <c r="D5198"/>
      <c r="E5198"/>
      <c r="F5198"/>
    </row>
    <row r="5199" spans="1:6" ht="14.25">
      <c r="A5199"/>
      <c r="B5199" s="241"/>
      <c r="C5199"/>
      <c r="D5199"/>
      <c r="E5199"/>
      <c r="F5199"/>
    </row>
    <row r="5200" spans="1:6" ht="14.25">
      <c r="A5200"/>
      <c r="B5200" s="241"/>
      <c r="C5200"/>
      <c r="D5200"/>
      <c r="E5200"/>
      <c r="F5200"/>
    </row>
    <row r="5201" spans="1:6" ht="14.25">
      <c r="A5201"/>
      <c r="B5201" s="241"/>
      <c r="C5201"/>
      <c r="D5201"/>
      <c r="E5201"/>
      <c r="F5201"/>
    </row>
    <row r="5202" spans="1:6" ht="14.25">
      <c r="A5202"/>
      <c r="B5202" s="241"/>
      <c r="C5202"/>
      <c r="D5202"/>
      <c r="E5202"/>
      <c r="F5202"/>
    </row>
    <row r="5203" spans="1:6" ht="14.25">
      <c r="A5203"/>
      <c r="B5203" s="241"/>
      <c r="C5203"/>
      <c r="D5203"/>
      <c r="E5203"/>
      <c r="F5203"/>
    </row>
    <row r="5204" spans="1:6" ht="14.25">
      <c r="A5204"/>
      <c r="B5204" s="241"/>
      <c r="C5204"/>
      <c r="D5204"/>
      <c r="E5204"/>
      <c r="F5204"/>
    </row>
    <row r="5205" spans="1:6" ht="14.25">
      <c r="A5205"/>
      <c r="B5205" s="241"/>
      <c r="C5205"/>
      <c r="D5205"/>
      <c r="E5205"/>
      <c r="F5205"/>
    </row>
    <row r="5206" spans="1:6" ht="14.25">
      <c r="A5206"/>
      <c r="B5206" s="241"/>
      <c r="C5206"/>
      <c r="D5206"/>
      <c r="E5206"/>
      <c r="F5206"/>
    </row>
    <row r="5207" spans="1:6" ht="14.25">
      <c r="A5207"/>
      <c r="B5207" s="241"/>
      <c r="C5207"/>
      <c r="D5207"/>
      <c r="E5207"/>
      <c r="F5207"/>
    </row>
    <row r="5208" spans="1:6" ht="14.25">
      <c r="A5208"/>
      <c r="B5208" s="241"/>
      <c r="C5208"/>
      <c r="D5208"/>
      <c r="E5208"/>
      <c r="F5208"/>
    </row>
    <row r="5209" spans="1:6" ht="14.25">
      <c r="A5209"/>
      <c r="B5209" s="241"/>
      <c r="C5209"/>
      <c r="D5209"/>
      <c r="E5209"/>
      <c r="F5209"/>
    </row>
    <row r="5210" spans="1:6" ht="14.25">
      <c r="A5210"/>
      <c r="B5210" s="241"/>
      <c r="C5210"/>
      <c r="D5210"/>
      <c r="E5210"/>
      <c r="F5210"/>
    </row>
    <row r="5211" spans="1:6" ht="14.25">
      <c r="A5211"/>
      <c r="B5211" s="241"/>
      <c r="C5211"/>
      <c r="D5211"/>
      <c r="E5211"/>
      <c r="F5211"/>
    </row>
    <row r="5212" spans="1:6" ht="14.25">
      <c r="A5212"/>
      <c r="B5212" s="241"/>
      <c r="C5212"/>
      <c r="D5212"/>
      <c r="E5212"/>
      <c r="F5212"/>
    </row>
    <row r="5213" spans="1:6" ht="14.25">
      <c r="A5213"/>
      <c r="B5213" s="241"/>
      <c r="C5213"/>
      <c r="D5213"/>
      <c r="E5213"/>
      <c r="F5213"/>
    </row>
    <row r="5214" spans="1:6" ht="14.25">
      <c r="A5214"/>
      <c r="B5214" s="241"/>
      <c r="C5214"/>
      <c r="D5214"/>
      <c r="E5214"/>
      <c r="F5214"/>
    </row>
    <row r="5215" spans="1:6" ht="14.25">
      <c r="A5215"/>
      <c r="B5215" s="241"/>
      <c r="C5215"/>
      <c r="D5215"/>
      <c r="E5215"/>
      <c r="F5215"/>
    </row>
    <row r="5216" spans="1:6" ht="14.25">
      <c r="A5216"/>
      <c r="B5216" s="241"/>
      <c r="C5216"/>
      <c r="D5216"/>
      <c r="E5216"/>
      <c r="F5216"/>
    </row>
    <row r="5217" spans="1:6" ht="14.25">
      <c r="A5217"/>
      <c r="B5217" s="241"/>
      <c r="C5217"/>
      <c r="D5217"/>
      <c r="E5217"/>
      <c r="F5217"/>
    </row>
    <row r="5218" spans="1:6" ht="14.25">
      <c r="A5218"/>
      <c r="B5218" s="241"/>
      <c r="C5218"/>
      <c r="D5218"/>
      <c r="E5218"/>
      <c r="F5218"/>
    </row>
    <row r="5219" spans="1:6" ht="14.25">
      <c r="A5219"/>
      <c r="B5219" s="241"/>
      <c r="C5219"/>
      <c r="D5219"/>
      <c r="E5219"/>
      <c r="F5219"/>
    </row>
    <row r="5220" spans="1:6" ht="14.25">
      <c r="A5220"/>
      <c r="B5220" s="241"/>
      <c r="C5220"/>
      <c r="D5220"/>
      <c r="E5220"/>
      <c r="F5220"/>
    </row>
    <row r="5221" spans="1:6" ht="14.25">
      <c r="A5221"/>
      <c r="B5221" s="241"/>
      <c r="C5221"/>
      <c r="D5221"/>
      <c r="E5221"/>
      <c r="F5221"/>
    </row>
    <row r="5222" spans="1:6" ht="14.25">
      <c r="A5222"/>
      <c r="B5222" s="241"/>
      <c r="C5222"/>
      <c r="D5222"/>
      <c r="E5222"/>
      <c r="F5222"/>
    </row>
    <row r="5223" spans="1:6" ht="14.25">
      <c r="A5223"/>
      <c r="B5223" s="241"/>
      <c r="C5223"/>
      <c r="D5223"/>
      <c r="E5223"/>
      <c r="F5223"/>
    </row>
    <row r="5224" spans="1:6" ht="14.25">
      <c r="A5224"/>
      <c r="B5224" s="241"/>
      <c r="C5224"/>
      <c r="D5224"/>
      <c r="E5224"/>
      <c r="F5224"/>
    </row>
    <row r="5225" spans="1:6" ht="14.25">
      <c r="A5225"/>
      <c r="B5225" s="241"/>
      <c r="C5225"/>
      <c r="D5225"/>
      <c r="E5225"/>
      <c r="F5225"/>
    </row>
    <row r="5226" spans="1:6" ht="14.25">
      <c r="A5226"/>
      <c r="B5226" s="241"/>
      <c r="C5226"/>
      <c r="D5226"/>
      <c r="E5226"/>
      <c r="F5226"/>
    </row>
    <row r="5227" spans="1:6" ht="14.25">
      <c r="A5227"/>
      <c r="B5227" s="241"/>
      <c r="C5227"/>
      <c r="D5227"/>
      <c r="E5227"/>
      <c r="F5227"/>
    </row>
    <row r="5228" spans="1:6" ht="14.25">
      <c r="A5228"/>
      <c r="B5228" s="241"/>
      <c r="C5228"/>
      <c r="D5228"/>
      <c r="E5228"/>
      <c r="F5228"/>
    </row>
    <row r="5229" spans="1:6" ht="14.25">
      <c r="A5229"/>
      <c r="B5229" s="241"/>
      <c r="C5229"/>
      <c r="D5229"/>
      <c r="E5229"/>
      <c r="F5229"/>
    </row>
    <row r="5230" spans="1:6" ht="14.25">
      <c r="A5230"/>
      <c r="B5230" s="241"/>
      <c r="C5230"/>
      <c r="D5230"/>
      <c r="E5230"/>
      <c r="F5230"/>
    </row>
    <row r="5231" spans="1:6" ht="14.25">
      <c r="A5231"/>
      <c r="B5231" s="241"/>
      <c r="C5231"/>
      <c r="D5231"/>
      <c r="E5231"/>
      <c r="F5231"/>
    </row>
    <row r="5232" spans="1:6" ht="14.25">
      <c r="A5232"/>
      <c r="B5232" s="241"/>
      <c r="C5232"/>
      <c r="D5232"/>
      <c r="E5232"/>
      <c r="F5232"/>
    </row>
    <row r="5233" spans="1:6" ht="14.25">
      <c r="A5233"/>
      <c r="B5233" s="241"/>
      <c r="C5233"/>
      <c r="D5233"/>
      <c r="E5233"/>
      <c r="F5233"/>
    </row>
    <row r="5234" spans="1:6" ht="14.25">
      <c r="A5234"/>
      <c r="B5234" s="241"/>
      <c r="C5234"/>
      <c r="D5234"/>
      <c r="E5234"/>
      <c r="F5234"/>
    </row>
    <row r="5235" spans="1:6" ht="14.25">
      <c r="A5235"/>
      <c r="B5235" s="241"/>
      <c r="C5235"/>
      <c r="D5235"/>
      <c r="E5235"/>
      <c r="F5235"/>
    </row>
    <row r="5236" spans="1:6" ht="14.25">
      <c r="A5236"/>
      <c r="B5236" s="241"/>
      <c r="C5236"/>
      <c r="D5236"/>
      <c r="E5236"/>
      <c r="F5236"/>
    </row>
    <row r="5237" spans="1:6" ht="14.25">
      <c r="A5237"/>
      <c r="B5237" s="241"/>
      <c r="C5237"/>
      <c r="D5237"/>
      <c r="E5237"/>
      <c r="F5237"/>
    </row>
    <row r="5238" spans="1:6" ht="14.25">
      <c r="A5238"/>
      <c r="B5238" s="241"/>
      <c r="C5238"/>
      <c r="D5238"/>
      <c r="E5238"/>
      <c r="F5238"/>
    </row>
    <row r="5239" spans="1:6" ht="14.25">
      <c r="A5239"/>
      <c r="B5239" s="241"/>
      <c r="C5239"/>
      <c r="D5239"/>
      <c r="E5239"/>
      <c r="F5239"/>
    </row>
    <row r="5240" spans="1:6" ht="14.25">
      <c r="A5240"/>
      <c r="B5240" s="241"/>
      <c r="C5240"/>
      <c r="D5240"/>
      <c r="E5240"/>
      <c r="F5240"/>
    </row>
    <row r="5241" spans="1:6" ht="14.25">
      <c r="A5241"/>
      <c r="B5241" s="241"/>
      <c r="C5241"/>
      <c r="D5241"/>
      <c r="E5241"/>
      <c r="F5241"/>
    </row>
    <row r="5242" spans="1:6" ht="14.25">
      <c r="A5242"/>
      <c r="B5242" s="241"/>
      <c r="C5242"/>
      <c r="D5242"/>
      <c r="E5242"/>
      <c r="F5242"/>
    </row>
    <row r="5243" spans="1:6" ht="14.25">
      <c r="A5243"/>
      <c r="B5243" s="241"/>
      <c r="C5243"/>
      <c r="D5243"/>
      <c r="E5243"/>
      <c r="F5243"/>
    </row>
    <row r="5244" spans="1:6" ht="14.25">
      <c r="A5244"/>
      <c r="B5244" s="241"/>
      <c r="C5244"/>
      <c r="D5244"/>
      <c r="E5244"/>
      <c r="F5244"/>
    </row>
    <row r="5245" spans="1:6" ht="14.25">
      <c r="A5245"/>
      <c r="B5245" s="241"/>
      <c r="C5245"/>
      <c r="D5245"/>
      <c r="E5245"/>
      <c r="F5245"/>
    </row>
    <row r="5246" spans="1:6" ht="14.25">
      <c r="A5246"/>
      <c r="B5246" s="241"/>
      <c r="C5246"/>
      <c r="D5246"/>
      <c r="E5246"/>
      <c r="F5246"/>
    </row>
    <row r="5247" spans="1:6" ht="14.25">
      <c r="A5247"/>
      <c r="B5247" s="241"/>
      <c r="C5247"/>
      <c r="D5247"/>
      <c r="E5247"/>
      <c r="F5247"/>
    </row>
    <row r="5248" spans="1:6" ht="14.25">
      <c r="A5248"/>
      <c r="B5248" s="241"/>
      <c r="C5248"/>
      <c r="D5248"/>
      <c r="E5248"/>
      <c r="F5248"/>
    </row>
    <row r="5249" spans="1:6" ht="14.25">
      <c r="A5249"/>
      <c r="B5249" s="241"/>
      <c r="C5249"/>
      <c r="D5249"/>
      <c r="E5249"/>
      <c r="F5249"/>
    </row>
    <row r="5250" spans="1:6" ht="14.25">
      <c r="A5250"/>
      <c r="B5250" s="241"/>
      <c r="C5250"/>
      <c r="D5250"/>
      <c r="E5250"/>
      <c r="F5250"/>
    </row>
    <row r="5251" spans="1:6" ht="14.25">
      <c r="A5251"/>
      <c r="B5251" s="241"/>
      <c r="C5251"/>
      <c r="D5251"/>
      <c r="E5251"/>
      <c r="F5251"/>
    </row>
    <row r="5252" spans="1:6" ht="14.25">
      <c r="A5252"/>
      <c r="B5252" s="241"/>
      <c r="C5252"/>
      <c r="D5252"/>
      <c r="E5252"/>
      <c r="F5252"/>
    </row>
    <row r="5253" spans="1:6" ht="14.25">
      <c r="A5253"/>
      <c r="B5253" s="241"/>
      <c r="C5253"/>
      <c r="D5253"/>
      <c r="E5253"/>
      <c r="F5253"/>
    </row>
    <row r="5254" spans="1:6" ht="14.25">
      <c r="A5254"/>
      <c r="B5254" s="241"/>
      <c r="C5254"/>
      <c r="D5254"/>
      <c r="E5254"/>
      <c r="F5254"/>
    </row>
    <row r="5255" spans="1:6" ht="14.25">
      <c r="A5255"/>
      <c r="B5255" s="241"/>
      <c r="C5255"/>
      <c r="D5255"/>
      <c r="E5255"/>
      <c r="F5255"/>
    </row>
    <row r="5256" spans="1:6" ht="14.25">
      <c r="A5256"/>
      <c r="B5256" s="241"/>
      <c r="C5256"/>
      <c r="D5256"/>
      <c r="E5256"/>
      <c r="F5256"/>
    </row>
    <row r="5257" spans="1:6" ht="14.25">
      <c r="A5257"/>
      <c r="B5257" s="241"/>
      <c r="C5257"/>
      <c r="D5257"/>
      <c r="E5257"/>
      <c r="F5257"/>
    </row>
    <row r="5258" spans="1:6" ht="14.25">
      <c r="A5258"/>
      <c r="B5258" s="241"/>
      <c r="C5258"/>
      <c r="D5258"/>
      <c r="E5258"/>
      <c r="F5258"/>
    </row>
    <row r="5259" spans="1:6" ht="14.25">
      <c r="A5259"/>
      <c r="B5259" s="241"/>
      <c r="C5259"/>
      <c r="D5259"/>
      <c r="E5259"/>
      <c r="F5259"/>
    </row>
    <row r="5260" spans="1:6" ht="14.25">
      <c r="A5260"/>
      <c r="B5260" s="241"/>
      <c r="C5260"/>
      <c r="D5260"/>
      <c r="E5260"/>
      <c r="F5260"/>
    </row>
    <row r="5261" spans="1:6" ht="14.25">
      <c r="A5261"/>
      <c r="B5261" s="241"/>
      <c r="C5261"/>
      <c r="D5261"/>
      <c r="E5261"/>
      <c r="F5261"/>
    </row>
    <row r="5262" spans="1:6" ht="14.25">
      <c r="A5262"/>
      <c r="B5262" s="241"/>
      <c r="C5262"/>
      <c r="D5262"/>
      <c r="E5262"/>
      <c r="F5262"/>
    </row>
    <row r="5263" spans="1:6" ht="14.25">
      <c r="A5263"/>
      <c r="B5263" s="241"/>
      <c r="C5263"/>
      <c r="D5263"/>
      <c r="E5263"/>
      <c r="F5263"/>
    </row>
    <row r="5264" spans="1:6" ht="14.25">
      <c r="A5264"/>
      <c r="B5264" s="241"/>
      <c r="C5264"/>
      <c r="D5264"/>
      <c r="E5264"/>
      <c r="F5264"/>
    </row>
    <row r="5265" spans="1:6" ht="14.25">
      <c r="A5265"/>
      <c r="B5265" s="241"/>
      <c r="C5265"/>
      <c r="D5265"/>
      <c r="E5265"/>
      <c r="F5265"/>
    </row>
    <row r="5266" spans="1:6" ht="14.25">
      <c r="A5266"/>
      <c r="B5266" s="241"/>
      <c r="C5266"/>
      <c r="D5266"/>
      <c r="E5266"/>
      <c r="F5266"/>
    </row>
    <row r="5267" spans="1:6" ht="14.25">
      <c r="A5267"/>
      <c r="B5267" s="241"/>
      <c r="C5267"/>
      <c r="D5267"/>
      <c r="E5267"/>
      <c r="F5267"/>
    </row>
    <row r="5268" spans="1:6" ht="14.25">
      <c r="A5268"/>
      <c r="B5268" s="241"/>
      <c r="C5268"/>
      <c r="D5268"/>
      <c r="E5268"/>
      <c r="F5268"/>
    </row>
    <row r="5269" spans="1:6" ht="14.25">
      <c r="A5269"/>
      <c r="B5269" s="241"/>
      <c r="C5269"/>
      <c r="D5269"/>
      <c r="E5269"/>
      <c r="F5269"/>
    </row>
    <row r="5270" spans="1:6" ht="14.25">
      <c r="A5270"/>
      <c r="B5270" s="241"/>
      <c r="C5270"/>
      <c r="D5270"/>
      <c r="E5270"/>
      <c r="F5270"/>
    </row>
    <row r="5271" spans="1:6" ht="14.25">
      <c r="A5271"/>
      <c r="B5271" s="241"/>
      <c r="C5271"/>
      <c r="D5271"/>
      <c r="E5271"/>
      <c r="F5271"/>
    </row>
    <row r="5272" spans="1:6" ht="14.25">
      <c r="A5272"/>
      <c r="B5272" s="241"/>
      <c r="C5272"/>
      <c r="D5272"/>
      <c r="E5272"/>
      <c r="F5272"/>
    </row>
    <row r="5273" spans="1:6" ht="14.25">
      <c r="A5273"/>
      <c r="B5273" s="241"/>
      <c r="C5273"/>
      <c r="D5273"/>
      <c r="E5273"/>
      <c r="F5273"/>
    </row>
    <row r="5274" spans="1:6" ht="14.25">
      <c r="A5274"/>
      <c r="B5274" s="241"/>
      <c r="C5274"/>
      <c r="D5274"/>
      <c r="E5274"/>
      <c r="F5274"/>
    </row>
    <row r="5275" spans="1:6" ht="14.25">
      <c r="A5275"/>
      <c r="B5275" s="241"/>
      <c r="C5275"/>
      <c r="D5275"/>
      <c r="E5275"/>
      <c r="F5275"/>
    </row>
    <row r="5276" spans="1:6" ht="14.25">
      <c r="A5276"/>
      <c r="B5276" s="241"/>
      <c r="C5276"/>
      <c r="D5276"/>
      <c r="E5276"/>
      <c r="F5276"/>
    </row>
    <row r="5277" spans="1:6" ht="14.25">
      <c r="A5277"/>
      <c r="B5277" s="241"/>
      <c r="C5277"/>
      <c r="D5277"/>
      <c r="E5277"/>
      <c r="F5277"/>
    </row>
    <row r="5278" spans="1:6" ht="14.25">
      <c r="A5278"/>
      <c r="B5278" s="241"/>
      <c r="C5278"/>
      <c r="D5278"/>
      <c r="E5278"/>
      <c r="F5278"/>
    </row>
    <row r="5279" spans="1:6" ht="14.25">
      <c r="A5279"/>
      <c r="B5279" s="241"/>
      <c r="C5279"/>
      <c r="D5279"/>
      <c r="E5279"/>
      <c r="F5279"/>
    </row>
    <row r="5280" spans="1:6" ht="14.25">
      <c r="A5280"/>
      <c r="B5280" s="241"/>
      <c r="C5280"/>
      <c r="D5280"/>
      <c r="E5280"/>
      <c r="F5280"/>
    </row>
    <row r="5281" spans="1:6" ht="14.25">
      <c r="A5281"/>
      <c r="B5281" s="241"/>
      <c r="C5281"/>
      <c r="D5281"/>
      <c r="E5281"/>
      <c r="F5281"/>
    </row>
    <row r="5282" spans="1:6" ht="14.25">
      <c r="A5282"/>
      <c r="B5282" s="241"/>
      <c r="C5282"/>
      <c r="D5282"/>
      <c r="E5282"/>
      <c r="F5282"/>
    </row>
    <row r="5283" spans="1:6" ht="14.25">
      <c r="A5283"/>
      <c r="B5283" s="241"/>
      <c r="C5283"/>
      <c r="D5283"/>
      <c r="E5283"/>
      <c r="F5283"/>
    </row>
    <row r="5284" spans="1:6" ht="14.25">
      <c r="A5284"/>
      <c r="B5284" s="241"/>
      <c r="C5284"/>
      <c r="D5284"/>
      <c r="E5284"/>
      <c r="F5284"/>
    </row>
    <row r="5285" spans="1:6" ht="14.25">
      <c r="A5285"/>
      <c r="B5285" s="241"/>
      <c r="C5285"/>
      <c r="D5285"/>
      <c r="E5285"/>
      <c r="F5285"/>
    </row>
    <row r="5286" spans="1:6" ht="14.25">
      <c r="A5286"/>
      <c r="B5286" s="241"/>
      <c r="C5286"/>
      <c r="D5286"/>
      <c r="E5286"/>
      <c r="F5286"/>
    </row>
    <row r="5287" spans="1:6" ht="14.25">
      <c r="A5287"/>
      <c r="B5287" s="241"/>
      <c r="C5287"/>
      <c r="D5287"/>
      <c r="E5287"/>
      <c r="F5287"/>
    </row>
    <row r="5288" spans="1:6" ht="14.25">
      <c r="A5288"/>
      <c r="B5288" s="241"/>
      <c r="C5288"/>
      <c r="D5288"/>
      <c r="E5288"/>
      <c r="F5288"/>
    </row>
    <row r="5289" spans="1:6" ht="14.25">
      <c r="A5289"/>
      <c r="B5289" s="241"/>
      <c r="C5289"/>
      <c r="D5289"/>
      <c r="E5289"/>
      <c r="F5289"/>
    </row>
    <row r="5290" spans="1:6" ht="14.25">
      <c r="A5290"/>
      <c r="B5290" s="241"/>
      <c r="C5290"/>
      <c r="D5290"/>
      <c r="E5290"/>
      <c r="F5290"/>
    </row>
    <row r="5291" spans="1:6" ht="14.25">
      <c r="A5291"/>
      <c r="B5291" s="241"/>
      <c r="C5291"/>
      <c r="D5291"/>
      <c r="E5291"/>
      <c r="F5291"/>
    </row>
    <row r="5292" spans="1:6" ht="14.25">
      <c r="A5292"/>
      <c r="B5292" s="241"/>
      <c r="C5292"/>
      <c r="D5292"/>
      <c r="E5292"/>
      <c r="F5292"/>
    </row>
    <row r="5293" spans="1:6" ht="14.25">
      <c r="A5293"/>
      <c r="B5293" s="241"/>
      <c r="C5293"/>
      <c r="D5293"/>
      <c r="E5293"/>
      <c r="F5293"/>
    </row>
    <row r="5294" spans="1:6" ht="14.25">
      <c r="A5294"/>
      <c r="B5294" s="241"/>
      <c r="C5294"/>
      <c r="D5294"/>
      <c r="E5294"/>
      <c r="F5294"/>
    </row>
    <row r="5295" spans="1:6" ht="14.25">
      <c r="A5295"/>
      <c r="B5295" s="241"/>
      <c r="C5295"/>
      <c r="D5295"/>
      <c r="E5295"/>
      <c r="F5295"/>
    </row>
    <row r="5296" spans="1:6" ht="14.25">
      <c r="A5296"/>
      <c r="B5296" s="241"/>
      <c r="C5296"/>
      <c r="D5296"/>
      <c r="E5296"/>
      <c r="F5296"/>
    </row>
    <row r="5297" spans="1:6" ht="14.25">
      <c r="A5297"/>
      <c r="B5297" s="241"/>
      <c r="C5297"/>
      <c r="D5297"/>
      <c r="E5297"/>
      <c r="F5297"/>
    </row>
    <row r="5298" spans="1:6" ht="14.25">
      <c r="A5298"/>
      <c r="B5298" s="241"/>
      <c r="C5298"/>
      <c r="D5298"/>
      <c r="E5298"/>
      <c r="F5298"/>
    </row>
    <row r="5299" spans="1:6" ht="14.25">
      <c r="A5299"/>
      <c r="B5299" s="241"/>
      <c r="C5299"/>
      <c r="D5299"/>
      <c r="E5299"/>
      <c r="F5299"/>
    </row>
    <row r="5300" spans="1:6" ht="14.25">
      <c r="A5300"/>
      <c r="B5300" s="241"/>
      <c r="C5300"/>
      <c r="D5300"/>
      <c r="E5300"/>
      <c r="F5300"/>
    </row>
    <row r="5301" spans="1:6" ht="14.25">
      <c r="A5301"/>
      <c r="B5301" s="241"/>
      <c r="C5301"/>
      <c r="D5301"/>
      <c r="E5301"/>
      <c r="F5301"/>
    </row>
    <row r="5302" spans="1:6" ht="14.25">
      <c r="A5302"/>
      <c r="B5302" s="241"/>
      <c r="C5302"/>
      <c r="D5302"/>
      <c r="E5302"/>
      <c r="F5302"/>
    </row>
    <row r="5303" spans="1:6" ht="14.25">
      <c r="A5303"/>
      <c r="B5303" s="241"/>
      <c r="C5303"/>
      <c r="D5303"/>
      <c r="E5303"/>
      <c r="F5303"/>
    </row>
    <row r="5304" spans="1:6" ht="14.25">
      <c r="A5304"/>
      <c r="B5304" s="241"/>
      <c r="C5304"/>
      <c r="D5304"/>
      <c r="E5304"/>
      <c r="F5304"/>
    </row>
    <row r="5305" spans="1:6" ht="14.25">
      <c r="A5305"/>
      <c r="B5305" s="241"/>
      <c r="C5305"/>
      <c r="D5305"/>
      <c r="E5305"/>
      <c r="F5305"/>
    </row>
    <row r="5306" spans="1:6" ht="14.25">
      <c r="A5306"/>
      <c r="B5306" s="241"/>
      <c r="C5306"/>
      <c r="D5306"/>
      <c r="E5306"/>
      <c r="F5306"/>
    </row>
    <row r="5307" spans="1:6" ht="14.25">
      <c r="A5307"/>
      <c r="B5307" s="241"/>
      <c r="C5307"/>
      <c r="D5307"/>
      <c r="E5307"/>
      <c r="F5307"/>
    </row>
    <row r="5308" spans="1:6" ht="14.25">
      <c r="A5308"/>
      <c r="B5308" s="241"/>
      <c r="C5308"/>
      <c r="D5308"/>
      <c r="E5308"/>
      <c r="F5308"/>
    </row>
    <row r="5309" spans="1:6" ht="14.25">
      <c r="A5309"/>
      <c r="B5309" s="241"/>
      <c r="C5309"/>
      <c r="D5309"/>
      <c r="E5309"/>
      <c r="F5309"/>
    </row>
    <row r="5310" spans="1:6" ht="14.25">
      <c r="A5310"/>
      <c r="B5310" s="241"/>
      <c r="C5310"/>
      <c r="D5310"/>
      <c r="E5310"/>
      <c r="F5310"/>
    </row>
    <row r="5311" spans="1:6" ht="14.25">
      <c r="A5311"/>
      <c r="B5311" s="241"/>
      <c r="C5311"/>
      <c r="D5311"/>
      <c r="E5311"/>
      <c r="F5311"/>
    </row>
    <row r="5312" spans="1:6" ht="14.25">
      <c r="A5312"/>
      <c r="B5312" s="241"/>
      <c r="C5312"/>
      <c r="D5312"/>
      <c r="E5312"/>
      <c r="F5312"/>
    </row>
    <row r="5313" spans="1:6" ht="14.25">
      <c r="A5313"/>
      <c r="B5313" s="241"/>
      <c r="C5313"/>
      <c r="D5313"/>
      <c r="E5313"/>
      <c r="F5313"/>
    </row>
    <row r="5314" spans="1:6" ht="14.25">
      <c r="A5314"/>
      <c r="B5314" s="241"/>
      <c r="C5314"/>
      <c r="D5314"/>
      <c r="E5314"/>
      <c r="F5314"/>
    </row>
    <row r="5315" spans="1:6" ht="14.25">
      <c r="A5315"/>
      <c r="B5315" s="241"/>
      <c r="C5315"/>
      <c r="D5315"/>
      <c r="E5315"/>
      <c r="F5315"/>
    </row>
    <row r="5316" spans="1:6" ht="14.25">
      <c r="A5316"/>
      <c r="B5316" s="241"/>
      <c r="C5316"/>
      <c r="D5316"/>
      <c r="E5316"/>
      <c r="F5316"/>
    </row>
    <row r="5317" spans="1:6" ht="14.25">
      <c r="A5317"/>
      <c r="B5317" s="241"/>
      <c r="C5317"/>
      <c r="D5317"/>
      <c r="E5317"/>
      <c r="F5317"/>
    </row>
    <row r="5318" spans="1:6" ht="14.25">
      <c r="A5318"/>
      <c r="B5318" s="241"/>
      <c r="C5318"/>
      <c r="D5318"/>
      <c r="E5318"/>
      <c r="F5318"/>
    </row>
    <row r="5319" spans="1:6" ht="14.25">
      <c r="A5319"/>
      <c r="B5319" s="241"/>
      <c r="C5319"/>
      <c r="D5319"/>
      <c r="E5319"/>
      <c r="F5319"/>
    </row>
    <row r="5320" spans="1:6" ht="14.25">
      <c r="A5320"/>
      <c r="B5320" s="241"/>
      <c r="C5320"/>
      <c r="D5320"/>
      <c r="E5320"/>
      <c r="F5320"/>
    </row>
    <row r="5321" spans="1:6" ht="14.25">
      <c r="A5321"/>
      <c r="B5321" s="241"/>
      <c r="C5321"/>
      <c r="D5321"/>
      <c r="E5321"/>
      <c r="F5321"/>
    </row>
    <row r="5322" spans="1:6" ht="14.25">
      <c r="A5322"/>
      <c r="B5322" s="241"/>
      <c r="C5322"/>
      <c r="D5322"/>
      <c r="E5322"/>
      <c r="F5322"/>
    </row>
    <row r="5323" spans="1:6" ht="14.25">
      <c r="A5323"/>
      <c r="B5323" s="241"/>
      <c r="C5323"/>
      <c r="D5323"/>
      <c r="E5323"/>
      <c r="F5323"/>
    </row>
    <row r="5324" spans="1:6" ht="14.25">
      <c r="A5324"/>
      <c r="B5324" s="241"/>
      <c r="C5324"/>
      <c r="D5324"/>
      <c r="E5324"/>
      <c r="F5324"/>
    </row>
    <row r="5325" spans="1:6" ht="14.25">
      <c r="A5325"/>
      <c r="B5325" s="241"/>
      <c r="C5325"/>
      <c r="D5325"/>
      <c r="E5325"/>
      <c r="F5325"/>
    </row>
    <row r="5326" spans="1:6" ht="14.25">
      <c r="A5326"/>
      <c r="B5326" s="241"/>
      <c r="C5326"/>
      <c r="D5326"/>
      <c r="E5326"/>
      <c r="F5326"/>
    </row>
    <row r="5327" spans="1:6" ht="14.25">
      <c r="A5327"/>
      <c r="B5327" s="241"/>
      <c r="C5327"/>
      <c r="D5327"/>
      <c r="E5327"/>
      <c r="F5327"/>
    </row>
    <row r="5328" spans="1:6" ht="14.25">
      <c r="A5328"/>
      <c r="B5328" s="241"/>
      <c r="C5328"/>
      <c r="D5328"/>
      <c r="E5328"/>
      <c r="F5328"/>
    </row>
    <row r="5329" spans="1:6" ht="14.25">
      <c r="A5329"/>
      <c r="B5329" s="241"/>
      <c r="C5329"/>
      <c r="D5329"/>
      <c r="E5329"/>
      <c r="F5329"/>
    </row>
    <row r="5330" spans="1:6" ht="14.25">
      <c r="A5330"/>
      <c r="B5330" s="241"/>
      <c r="C5330"/>
      <c r="D5330"/>
      <c r="E5330"/>
      <c r="F5330"/>
    </row>
    <row r="5331" spans="1:6" ht="14.25">
      <c r="A5331"/>
      <c r="B5331" s="241"/>
      <c r="C5331"/>
      <c r="D5331"/>
      <c r="E5331"/>
      <c r="F5331"/>
    </row>
    <row r="5332" spans="1:6" ht="14.25">
      <c r="A5332"/>
      <c r="B5332" s="241"/>
      <c r="C5332"/>
      <c r="D5332"/>
      <c r="E5332"/>
      <c r="F5332"/>
    </row>
    <row r="5333" spans="1:6" ht="14.25">
      <c r="A5333"/>
      <c r="B5333" s="241"/>
      <c r="C5333"/>
      <c r="D5333"/>
      <c r="E5333"/>
      <c r="F5333"/>
    </row>
    <row r="5334" spans="1:6" ht="14.25">
      <c r="A5334"/>
      <c r="B5334" s="241"/>
      <c r="C5334"/>
      <c r="D5334"/>
      <c r="E5334"/>
      <c r="F5334"/>
    </row>
    <row r="5335" spans="1:6" ht="14.25">
      <c r="A5335"/>
      <c r="B5335" s="241"/>
      <c r="C5335"/>
      <c r="D5335"/>
      <c r="E5335"/>
      <c r="F5335"/>
    </row>
    <row r="5336" spans="1:6" ht="14.25">
      <c r="A5336"/>
      <c r="B5336" s="241"/>
      <c r="C5336"/>
      <c r="D5336"/>
      <c r="E5336"/>
      <c r="F5336"/>
    </row>
    <row r="5337" spans="1:6" ht="14.25">
      <c r="A5337"/>
      <c r="B5337" s="241"/>
      <c r="C5337"/>
      <c r="D5337"/>
      <c r="E5337"/>
      <c r="F5337"/>
    </row>
    <row r="5338" spans="1:6" ht="14.25">
      <c r="A5338"/>
      <c r="B5338" s="241"/>
      <c r="C5338"/>
      <c r="D5338"/>
      <c r="E5338"/>
      <c r="F5338"/>
    </row>
    <row r="5339" spans="1:6" ht="14.25">
      <c r="A5339"/>
      <c r="B5339" s="241"/>
      <c r="C5339"/>
      <c r="D5339"/>
      <c r="E5339"/>
      <c r="F5339"/>
    </row>
    <row r="5340" spans="1:6" ht="14.25">
      <c r="A5340"/>
      <c r="B5340" s="241"/>
      <c r="C5340"/>
      <c r="D5340"/>
      <c r="E5340"/>
      <c r="F5340"/>
    </row>
    <row r="5341" spans="1:6" ht="14.25">
      <c r="A5341"/>
      <c r="B5341" s="241"/>
      <c r="C5341"/>
      <c r="D5341"/>
      <c r="E5341"/>
      <c r="F5341"/>
    </row>
    <row r="5342" spans="1:6" ht="14.25">
      <c r="A5342"/>
      <c r="B5342" s="241"/>
      <c r="C5342"/>
      <c r="D5342"/>
      <c r="E5342"/>
      <c r="F5342"/>
    </row>
    <row r="5343" spans="1:6" ht="14.25">
      <c r="A5343"/>
      <c r="B5343" s="241"/>
      <c r="C5343"/>
      <c r="D5343"/>
      <c r="E5343"/>
      <c r="F5343"/>
    </row>
    <row r="5344" spans="1:6" ht="14.25">
      <c r="A5344"/>
      <c r="B5344" s="241"/>
      <c r="C5344"/>
      <c r="D5344"/>
      <c r="E5344"/>
      <c r="F5344"/>
    </row>
    <row r="5345" spans="1:6" ht="14.25">
      <c r="A5345"/>
      <c r="B5345" s="241"/>
      <c r="C5345"/>
      <c r="D5345"/>
      <c r="E5345"/>
      <c r="F5345"/>
    </row>
    <row r="5346" spans="1:6" ht="14.25">
      <c r="A5346"/>
      <c r="B5346" s="241"/>
      <c r="C5346"/>
      <c r="D5346"/>
      <c r="E5346"/>
      <c r="F5346"/>
    </row>
    <row r="5347" spans="1:6" ht="14.25">
      <c r="A5347"/>
      <c r="B5347" s="241"/>
      <c r="C5347"/>
      <c r="D5347"/>
      <c r="E5347"/>
      <c r="F5347"/>
    </row>
    <row r="5348" spans="1:6" ht="14.25">
      <c r="A5348"/>
      <c r="B5348" s="241"/>
      <c r="C5348"/>
      <c r="D5348"/>
      <c r="E5348"/>
      <c r="F5348"/>
    </row>
    <row r="5349" spans="1:6" ht="14.25">
      <c r="A5349"/>
      <c r="B5349" s="241"/>
      <c r="C5349"/>
      <c r="D5349"/>
      <c r="E5349"/>
      <c r="F5349"/>
    </row>
    <row r="5350" spans="1:6" ht="14.25">
      <c r="A5350"/>
      <c r="B5350" s="241"/>
      <c r="C5350"/>
      <c r="D5350"/>
      <c r="E5350"/>
      <c r="F5350"/>
    </row>
    <row r="5351" spans="1:6" ht="14.25">
      <c r="A5351"/>
      <c r="B5351" s="241"/>
      <c r="C5351"/>
      <c r="D5351"/>
      <c r="E5351"/>
      <c r="F5351"/>
    </row>
    <row r="5352" spans="1:6" ht="14.25">
      <c r="A5352"/>
      <c r="B5352" s="241"/>
      <c r="C5352"/>
      <c r="D5352"/>
      <c r="E5352"/>
      <c r="F5352"/>
    </row>
    <row r="5353" spans="1:6" ht="14.25">
      <c r="A5353"/>
      <c r="B5353" s="241"/>
      <c r="C5353"/>
      <c r="D5353"/>
      <c r="E5353"/>
      <c r="F5353"/>
    </row>
    <row r="5354" spans="1:6" ht="14.25">
      <c r="A5354"/>
      <c r="B5354" s="241"/>
      <c r="C5354"/>
      <c r="D5354"/>
      <c r="E5354"/>
      <c r="F5354"/>
    </row>
    <row r="5355" spans="1:6" ht="14.25">
      <c r="A5355"/>
      <c r="B5355" s="241"/>
      <c r="C5355"/>
      <c r="D5355"/>
      <c r="E5355"/>
      <c r="F5355"/>
    </row>
    <row r="5356" spans="1:6" ht="14.25">
      <c r="A5356"/>
      <c r="B5356" s="241"/>
      <c r="C5356"/>
      <c r="D5356"/>
      <c r="E5356"/>
      <c r="F5356"/>
    </row>
    <row r="5357" spans="1:6" ht="14.25">
      <c r="A5357"/>
      <c r="B5357" s="241"/>
      <c r="C5357"/>
      <c r="D5357"/>
      <c r="E5357"/>
      <c r="F5357"/>
    </row>
    <row r="5358" spans="1:6" ht="14.25">
      <c r="A5358"/>
      <c r="B5358" s="241"/>
      <c r="C5358"/>
      <c r="D5358"/>
      <c r="E5358"/>
      <c r="F5358"/>
    </row>
    <row r="5359" spans="1:6" ht="14.25">
      <c r="A5359"/>
      <c r="B5359" s="241"/>
      <c r="C5359"/>
      <c r="D5359"/>
      <c r="E5359"/>
      <c r="F5359"/>
    </row>
    <row r="5360" spans="1:6" ht="14.25">
      <c r="A5360"/>
      <c r="B5360" s="241"/>
      <c r="C5360"/>
      <c r="D5360"/>
      <c r="E5360"/>
      <c r="F5360"/>
    </row>
    <row r="5361" spans="1:6" ht="14.25">
      <c r="A5361"/>
      <c r="B5361" s="241"/>
      <c r="C5361"/>
      <c r="D5361"/>
      <c r="E5361"/>
      <c r="F5361"/>
    </row>
    <row r="5362" spans="1:6" ht="14.25">
      <c r="A5362"/>
      <c r="B5362" s="241"/>
      <c r="C5362"/>
      <c r="D5362"/>
      <c r="E5362"/>
      <c r="F5362"/>
    </row>
    <row r="5363" spans="1:6" ht="14.25">
      <c r="A5363"/>
      <c r="B5363" s="241"/>
      <c r="C5363"/>
      <c r="D5363"/>
      <c r="E5363"/>
      <c r="F5363"/>
    </row>
    <row r="5364" spans="1:6" ht="14.25">
      <c r="A5364"/>
      <c r="B5364" s="241"/>
      <c r="C5364"/>
      <c r="D5364"/>
      <c r="E5364"/>
      <c r="F5364"/>
    </row>
    <row r="5365" spans="1:6" ht="14.25">
      <c r="A5365"/>
      <c r="B5365" s="241"/>
      <c r="C5365"/>
      <c r="D5365"/>
      <c r="E5365"/>
      <c r="F5365"/>
    </row>
    <row r="5366" spans="1:6" ht="14.25">
      <c r="A5366"/>
      <c r="B5366" s="241"/>
      <c r="C5366"/>
      <c r="D5366"/>
      <c r="E5366"/>
      <c r="F5366"/>
    </row>
    <row r="5367" spans="1:6" ht="14.25">
      <c r="A5367"/>
      <c r="B5367" s="241"/>
      <c r="C5367"/>
      <c r="D5367"/>
      <c r="E5367"/>
      <c r="F5367"/>
    </row>
    <row r="5368" spans="1:6" ht="14.25">
      <c r="A5368"/>
      <c r="B5368" s="241"/>
      <c r="C5368"/>
      <c r="D5368"/>
      <c r="E5368"/>
      <c r="F5368"/>
    </row>
    <row r="5369" spans="1:6" ht="14.25">
      <c r="A5369"/>
      <c r="B5369" s="241"/>
      <c r="C5369"/>
      <c r="D5369"/>
      <c r="E5369"/>
      <c r="F5369"/>
    </row>
    <row r="5370" spans="1:6" ht="14.25">
      <c r="A5370"/>
      <c r="B5370" s="241"/>
      <c r="C5370"/>
      <c r="D5370"/>
      <c r="E5370"/>
      <c r="F5370"/>
    </row>
    <row r="5371" spans="1:6" ht="14.25">
      <c r="A5371"/>
      <c r="B5371" s="241"/>
      <c r="C5371"/>
      <c r="D5371"/>
      <c r="E5371"/>
      <c r="F5371"/>
    </row>
    <row r="5372" spans="1:6" ht="14.25">
      <c r="A5372"/>
      <c r="B5372" s="241"/>
      <c r="C5372"/>
      <c r="D5372"/>
      <c r="E5372"/>
      <c r="F5372"/>
    </row>
    <row r="5373" spans="1:6" ht="14.25">
      <c r="A5373"/>
      <c r="B5373" s="241"/>
      <c r="C5373"/>
      <c r="D5373"/>
      <c r="E5373"/>
      <c r="F5373"/>
    </row>
    <row r="5374" spans="1:6" ht="14.25">
      <c r="A5374"/>
      <c r="B5374" s="241"/>
      <c r="C5374"/>
      <c r="D5374"/>
      <c r="E5374"/>
      <c r="F5374"/>
    </row>
    <row r="5375" spans="1:6" ht="14.25">
      <c r="A5375"/>
      <c r="B5375" s="241"/>
      <c r="C5375"/>
      <c r="D5375"/>
      <c r="E5375"/>
      <c r="F5375"/>
    </row>
    <row r="5376" spans="1:6" ht="14.25">
      <c r="A5376"/>
      <c r="B5376" s="241"/>
      <c r="C5376"/>
      <c r="D5376"/>
      <c r="E5376"/>
      <c r="F5376"/>
    </row>
    <row r="5377" spans="1:6" ht="14.25">
      <c r="A5377"/>
      <c r="B5377" s="241"/>
      <c r="C5377"/>
      <c r="D5377"/>
      <c r="E5377"/>
      <c r="F5377"/>
    </row>
    <row r="5378" spans="1:6" ht="14.25">
      <c r="A5378"/>
      <c r="B5378" s="241"/>
      <c r="C5378"/>
      <c r="D5378"/>
      <c r="E5378"/>
      <c r="F5378"/>
    </row>
    <row r="5379" spans="1:6" ht="14.25">
      <c r="A5379"/>
      <c r="B5379" s="241"/>
      <c r="C5379"/>
      <c r="D5379"/>
      <c r="E5379"/>
      <c r="F5379"/>
    </row>
    <row r="5380" spans="1:6" ht="14.25">
      <c r="A5380"/>
      <c r="B5380" s="241"/>
      <c r="C5380"/>
      <c r="D5380"/>
      <c r="E5380"/>
      <c r="F5380"/>
    </row>
    <row r="5381" spans="1:6" ht="14.25">
      <c r="A5381"/>
      <c r="B5381" s="241"/>
      <c r="C5381"/>
      <c r="D5381"/>
      <c r="E5381"/>
      <c r="F5381"/>
    </row>
    <row r="5382" spans="1:6" ht="14.25">
      <c r="A5382"/>
      <c r="B5382" s="241"/>
      <c r="C5382"/>
      <c r="D5382"/>
      <c r="E5382"/>
      <c r="F5382"/>
    </row>
    <row r="5383" spans="1:6" ht="14.25">
      <c r="A5383"/>
      <c r="B5383" s="241"/>
      <c r="C5383"/>
      <c r="D5383"/>
      <c r="E5383"/>
      <c r="F5383"/>
    </row>
    <row r="5384" spans="1:6" ht="14.25">
      <c r="A5384"/>
      <c r="B5384" s="241"/>
      <c r="C5384"/>
      <c r="D5384"/>
      <c r="E5384"/>
      <c r="F5384"/>
    </row>
    <row r="5385" spans="1:6" ht="14.25">
      <c r="A5385"/>
      <c r="B5385" s="241"/>
      <c r="C5385"/>
      <c r="D5385"/>
      <c r="E5385"/>
      <c r="F5385"/>
    </row>
    <row r="5386" spans="1:6" ht="14.25">
      <c r="A5386"/>
      <c r="B5386" s="241"/>
      <c r="C5386"/>
      <c r="D5386"/>
      <c r="E5386"/>
      <c r="F5386"/>
    </row>
    <row r="5387" spans="1:6" ht="14.25">
      <c r="A5387"/>
      <c r="B5387" s="241"/>
      <c r="C5387"/>
      <c r="D5387"/>
      <c r="E5387"/>
      <c r="F5387"/>
    </row>
    <row r="5388" spans="1:6" ht="14.25">
      <c r="A5388"/>
      <c r="B5388" s="241"/>
      <c r="C5388"/>
      <c r="D5388"/>
      <c r="E5388"/>
      <c r="F5388"/>
    </row>
    <row r="5389" spans="1:6" ht="14.25">
      <c r="A5389"/>
      <c r="B5389" s="241"/>
      <c r="C5389"/>
      <c r="D5389"/>
      <c r="E5389"/>
      <c r="F5389"/>
    </row>
    <row r="5390" spans="1:6" ht="14.25">
      <c r="A5390"/>
      <c r="B5390" s="241"/>
      <c r="C5390"/>
      <c r="D5390"/>
      <c r="E5390"/>
      <c r="F5390"/>
    </row>
    <row r="5391" spans="1:6" ht="14.25">
      <c r="A5391"/>
      <c r="B5391" s="241"/>
      <c r="C5391"/>
      <c r="D5391"/>
      <c r="E5391"/>
      <c r="F5391"/>
    </row>
    <row r="5392" spans="1:6" ht="14.25">
      <c r="A5392"/>
      <c r="B5392" s="241"/>
      <c r="C5392"/>
      <c r="D5392"/>
      <c r="E5392"/>
      <c r="F5392"/>
    </row>
    <row r="5393" spans="1:6" ht="14.25">
      <c r="A5393"/>
      <c r="B5393" s="241"/>
      <c r="C5393"/>
      <c r="D5393"/>
      <c r="E5393"/>
      <c r="F5393"/>
    </row>
    <row r="5394" spans="1:6" ht="14.25">
      <c r="A5394"/>
      <c r="B5394" s="241"/>
      <c r="C5394"/>
      <c r="D5394"/>
      <c r="E5394"/>
      <c r="F5394"/>
    </row>
    <row r="5395" spans="1:6" ht="14.25">
      <c r="A5395"/>
      <c r="B5395" s="241"/>
      <c r="C5395"/>
      <c r="D5395"/>
      <c r="E5395"/>
      <c r="F5395"/>
    </row>
    <row r="5396" spans="1:6" ht="14.25">
      <c r="A5396"/>
      <c r="B5396" s="241"/>
      <c r="C5396"/>
      <c r="D5396"/>
      <c r="E5396"/>
      <c r="F5396"/>
    </row>
    <row r="5397" spans="1:6" ht="14.25">
      <c r="A5397"/>
      <c r="B5397" s="241"/>
      <c r="C5397"/>
      <c r="D5397"/>
      <c r="E5397"/>
      <c r="F5397"/>
    </row>
    <row r="5398" spans="1:6" ht="14.25">
      <c r="A5398"/>
      <c r="B5398" s="241"/>
      <c r="C5398"/>
      <c r="D5398"/>
      <c r="E5398"/>
      <c r="F5398"/>
    </row>
    <row r="5399" spans="1:6" ht="14.25">
      <c r="A5399"/>
      <c r="B5399" s="241"/>
      <c r="C5399"/>
      <c r="D5399"/>
      <c r="E5399"/>
      <c r="F5399"/>
    </row>
    <row r="5400" spans="1:6" ht="14.25">
      <c r="A5400"/>
      <c r="B5400" s="241"/>
      <c r="C5400"/>
      <c r="D5400"/>
      <c r="E5400"/>
      <c r="F5400"/>
    </row>
    <row r="5401" spans="1:6" ht="14.25">
      <c r="A5401"/>
      <c r="B5401" s="241"/>
      <c r="C5401"/>
      <c r="D5401"/>
      <c r="E5401"/>
      <c r="F5401"/>
    </row>
    <row r="5402" spans="1:6" ht="14.25">
      <c r="A5402"/>
      <c r="B5402" s="241"/>
      <c r="C5402"/>
      <c r="D5402"/>
      <c r="E5402"/>
      <c r="F5402"/>
    </row>
    <row r="5403" spans="1:6" ht="14.25">
      <c r="A5403"/>
      <c r="B5403" s="241"/>
      <c r="C5403"/>
      <c r="D5403"/>
      <c r="E5403"/>
      <c r="F5403"/>
    </row>
    <row r="5404" spans="1:6" ht="14.25">
      <c r="A5404"/>
      <c r="B5404" s="241"/>
      <c r="C5404"/>
      <c r="D5404"/>
      <c r="E5404"/>
      <c r="F5404"/>
    </row>
    <row r="5405" spans="1:6" ht="14.25">
      <c r="A5405"/>
      <c r="B5405" s="241"/>
      <c r="C5405"/>
      <c r="D5405"/>
      <c r="E5405"/>
      <c r="F5405"/>
    </row>
    <row r="5406" spans="1:6" ht="14.25">
      <c r="A5406"/>
      <c r="B5406" s="241"/>
      <c r="C5406"/>
      <c r="D5406"/>
      <c r="E5406"/>
      <c r="F5406"/>
    </row>
    <row r="5407" spans="1:6" ht="14.25">
      <c r="A5407"/>
      <c r="B5407" s="241"/>
      <c r="C5407"/>
      <c r="D5407"/>
      <c r="E5407"/>
      <c r="F5407"/>
    </row>
    <row r="5408" spans="1:6" ht="14.25">
      <c r="A5408"/>
      <c r="B5408" s="241"/>
      <c r="C5408"/>
      <c r="D5408"/>
      <c r="E5408"/>
      <c r="F5408"/>
    </row>
    <row r="5409" spans="1:6" ht="14.25">
      <c r="A5409"/>
      <c r="B5409" s="241"/>
      <c r="C5409"/>
      <c r="D5409"/>
      <c r="E5409"/>
      <c r="F5409"/>
    </row>
    <row r="5410" spans="1:6" ht="14.25">
      <c r="A5410"/>
      <c r="B5410" s="241"/>
      <c r="C5410"/>
      <c r="D5410"/>
      <c r="E5410"/>
      <c r="F5410"/>
    </row>
    <row r="5411" spans="1:6" ht="14.25">
      <c r="A5411"/>
      <c r="B5411" s="241"/>
      <c r="C5411"/>
      <c r="D5411"/>
      <c r="E5411"/>
      <c r="F5411"/>
    </row>
    <row r="5412" spans="1:6" ht="14.25">
      <c r="A5412"/>
      <c r="B5412" s="241"/>
      <c r="C5412"/>
      <c r="D5412"/>
      <c r="E5412"/>
      <c r="F5412"/>
    </row>
    <row r="5413" spans="1:6" ht="14.25">
      <c r="A5413"/>
      <c r="B5413" s="241"/>
      <c r="C5413"/>
      <c r="D5413"/>
      <c r="E5413"/>
      <c r="F5413"/>
    </row>
    <row r="5414" spans="1:6" ht="14.25">
      <c r="A5414"/>
      <c r="B5414" s="241"/>
      <c r="C5414"/>
      <c r="D5414"/>
      <c r="E5414"/>
      <c r="F5414"/>
    </row>
    <row r="5415" spans="1:6" ht="14.25">
      <c r="A5415"/>
      <c r="B5415" s="241"/>
      <c r="C5415"/>
      <c r="D5415"/>
      <c r="E5415"/>
      <c r="F5415"/>
    </row>
    <row r="5416" spans="1:6" ht="14.25">
      <c r="A5416"/>
      <c r="B5416" s="241"/>
      <c r="C5416"/>
      <c r="D5416"/>
      <c r="E5416"/>
      <c r="F5416"/>
    </row>
    <row r="5417" spans="1:6" ht="14.25">
      <c r="A5417"/>
      <c r="B5417" s="241"/>
      <c r="C5417"/>
      <c r="D5417"/>
      <c r="E5417"/>
      <c r="F5417"/>
    </row>
    <row r="5418" spans="1:6" ht="14.25">
      <c r="A5418"/>
      <c r="B5418" s="241"/>
      <c r="C5418"/>
      <c r="D5418"/>
      <c r="E5418"/>
      <c r="F5418"/>
    </row>
    <row r="5419" spans="1:6" ht="14.25">
      <c r="A5419"/>
      <c r="B5419" s="241"/>
      <c r="C5419"/>
      <c r="D5419"/>
      <c r="E5419"/>
      <c r="F5419"/>
    </row>
    <row r="5420" spans="1:6" ht="14.25">
      <c r="A5420"/>
      <c r="B5420" s="241"/>
      <c r="C5420"/>
      <c r="D5420"/>
      <c r="E5420"/>
      <c r="F5420"/>
    </row>
    <row r="5421" spans="1:6" ht="14.25">
      <c r="A5421"/>
      <c r="B5421" s="241"/>
      <c r="C5421"/>
      <c r="D5421"/>
      <c r="E5421"/>
      <c r="F5421"/>
    </row>
    <row r="5422" spans="1:6" ht="14.25">
      <c r="A5422"/>
      <c r="B5422" s="241"/>
      <c r="C5422"/>
      <c r="D5422"/>
      <c r="E5422"/>
      <c r="F5422"/>
    </row>
    <row r="5423" spans="1:6" ht="14.25">
      <c r="A5423"/>
      <c r="B5423" s="241"/>
      <c r="C5423"/>
      <c r="D5423"/>
      <c r="E5423"/>
      <c r="F5423"/>
    </row>
    <row r="5424" spans="1:6" ht="14.25">
      <c r="A5424"/>
      <c r="B5424" s="241"/>
      <c r="C5424"/>
      <c r="D5424"/>
      <c r="E5424"/>
      <c r="F5424"/>
    </row>
    <row r="5425" spans="1:6" ht="14.25">
      <c r="A5425"/>
      <c r="B5425" s="241"/>
      <c r="C5425"/>
      <c r="D5425"/>
      <c r="E5425"/>
      <c r="F5425"/>
    </row>
    <row r="5426" spans="1:6" ht="14.25">
      <c r="A5426"/>
      <c r="B5426" s="241"/>
      <c r="C5426"/>
      <c r="D5426"/>
      <c r="E5426"/>
      <c r="F5426"/>
    </row>
    <row r="5427" spans="1:6" ht="14.25">
      <c r="A5427"/>
      <c r="B5427" s="241"/>
      <c r="C5427"/>
      <c r="D5427"/>
      <c r="E5427"/>
      <c r="F5427"/>
    </row>
    <row r="5428" spans="1:6" ht="14.25">
      <c r="A5428"/>
      <c r="B5428" s="241"/>
      <c r="C5428"/>
      <c r="D5428"/>
      <c r="E5428"/>
      <c r="F5428"/>
    </row>
    <row r="5429" spans="1:6" ht="14.25">
      <c r="A5429"/>
      <c r="B5429" s="241"/>
      <c r="C5429"/>
      <c r="D5429"/>
      <c r="E5429"/>
      <c r="F5429"/>
    </row>
    <row r="5430" spans="1:6" ht="14.25">
      <c r="A5430"/>
      <c r="B5430" s="241"/>
      <c r="C5430"/>
      <c r="D5430"/>
      <c r="E5430"/>
      <c r="F5430"/>
    </row>
    <row r="5431" spans="1:6" ht="14.25">
      <c r="A5431"/>
      <c r="B5431" s="241"/>
      <c r="C5431"/>
      <c r="D5431"/>
      <c r="E5431"/>
      <c r="F5431"/>
    </row>
    <row r="5432" spans="1:6" ht="14.25">
      <c r="A5432"/>
      <c r="B5432" s="241"/>
      <c r="C5432"/>
      <c r="D5432"/>
      <c r="E5432"/>
      <c r="F5432"/>
    </row>
    <row r="5433" spans="1:6" ht="14.25">
      <c r="A5433"/>
      <c r="B5433" s="241"/>
      <c r="C5433"/>
      <c r="D5433"/>
      <c r="E5433"/>
      <c r="F5433"/>
    </row>
    <row r="5434" spans="1:6" ht="14.25">
      <c r="A5434"/>
      <c r="B5434" s="241"/>
      <c r="C5434"/>
      <c r="D5434"/>
      <c r="E5434"/>
      <c r="F5434"/>
    </row>
    <row r="5435" spans="1:6" ht="14.25">
      <c r="A5435"/>
      <c r="B5435" s="241"/>
      <c r="C5435"/>
      <c r="D5435"/>
      <c r="E5435"/>
      <c r="F5435"/>
    </row>
    <row r="5436" spans="1:6" ht="14.25">
      <c r="A5436"/>
      <c r="B5436" s="241"/>
      <c r="C5436"/>
      <c r="D5436"/>
      <c r="E5436"/>
      <c r="F5436"/>
    </row>
    <row r="5437" spans="1:6" ht="14.25">
      <c r="A5437"/>
      <c r="B5437" s="241"/>
      <c r="C5437"/>
      <c r="D5437"/>
      <c r="E5437"/>
      <c r="F5437"/>
    </row>
    <row r="5438" spans="1:6" ht="14.25">
      <c r="A5438"/>
      <c r="B5438" s="241"/>
      <c r="C5438"/>
      <c r="D5438"/>
      <c r="E5438"/>
      <c r="F5438"/>
    </row>
    <row r="5439" spans="1:6" ht="14.25">
      <c r="A5439"/>
      <c r="B5439" s="241"/>
      <c r="C5439"/>
      <c r="D5439"/>
      <c r="E5439"/>
      <c r="F5439"/>
    </row>
    <row r="5440" spans="1:6" ht="14.25">
      <c r="A5440"/>
      <c r="B5440" s="241"/>
      <c r="C5440"/>
      <c r="D5440"/>
      <c r="E5440"/>
      <c r="F5440"/>
    </row>
    <row r="5441" spans="1:6" ht="14.25">
      <c r="A5441"/>
      <c r="B5441" s="241"/>
      <c r="C5441"/>
      <c r="D5441"/>
      <c r="E5441"/>
      <c r="F5441"/>
    </row>
    <row r="5442" spans="1:6" ht="14.25">
      <c r="A5442"/>
      <c r="B5442" s="241"/>
      <c r="C5442"/>
      <c r="D5442"/>
      <c r="E5442"/>
      <c r="F5442"/>
    </row>
    <row r="5443" spans="1:6" ht="14.25">
      <c r="A5443"/>
      <c r="B5443" s="241"/>
      <c r="C5443"/>
      <c r="D5443"/>
      <c r="E5443"/>
      <c r="F5443"/>
    </row>
    <row r="5444" spans="1:6" ht="14.25">
      <c r="A5444"/>
      <c r="B5444" s="241"/>
      <c r="C5444"/>
      <c r="D5444"/>
      <c r="E5444"/>
      <c r="F5444"/>
    </row>
    <row r="5445" spans="1:6" ht="14.25">
      <c r="A5445"/>
      <c r="B5445" s="241"/>
      <c r="C5445"/>
      <c r="D5445"/>
      <c r="E5445"/>
      <c r="F5445"/>
    </row>
    <row r="5446" spans="1:6" ht="14.25">
      <c r="A5446"/>
      <c r="B5446" s="241"/>
      <c r="C5446"/>
      <c r="D5446"/>
      <c r="E5446"/>
      <c r="F5446"/>
    </row>
    <row r="5447" spans="1:6" ht="14.25">
      <c r="A5447"/>
      <c r="B5447" s="241"/>
      <c r="C5447"/>
      <c r="D5447"/>
      <c r="E5447"/>
      <c r="F5447"/>
    </row>
    <row r="5448" spans="1:6" ht="14.25">
      <c r="A5448"/>
      <c r="B5448" s="241"/>
      <c r="C5448"/>
      <c r="D5448"/>
      <c r="E5448"/>
      <c r="F5448"/>
    </row>
    <row r="5449" spans="1:6" ht="14.25">
      <c r="A5449"/>
      <c r="B5449" s="241"/>
      <c r="C5449"/>
      <c r="D5449"/>
      <c r="E5449"/>
      <c r="F5449"/>
    </row>
    <row r="5450" spans="1:6" ht="14.25">
      <c r="A5450"/>
      <c r="B5450" s="241"/>
      <c r="C5450"/>
      <c r="D5450"/>
      <c r="E5450"/>
      <c r="F5450"/>
    </row>
    <row r="5451" spans="1:6" ht="14.25">
      <c r="A5451"/>
      <c r="B5451" s="241"/>
      <c r="C5451"/>
      <c r="D5451"/>
      <c r="E5451"/>
      <c r="F5451"/>
    </row>
    <row r="5452" spans="1:6" ht="14.25">
      <c r="A5452"/>
      <c r="B5452" s="241"/>
      <c r="C5452"/>
      <c r="D5452"/>
      <c r="E5452"/>
      <c r="F5452"/>
    </row>
    <row r="5453" spans="1:6" ht="14.25">
      <c r="A5453"/>
      <c r="B5453" s="241"/>
      <c r="C5453"/>
      <c r="D5453"/>
      <c r="E5453"/>
      <c r="F5453"/>
    </row>
    <row r="5454" spans="1:6" ht="14.25">
      <c r="A5454"/>
      <c r="B5454" s="241"/>
      <c r="C5454"/>
      <c r="D5454"/>
      <c r="E5454"/>
      <c r="F5454"/>
    </row>
    <row r="5455" spans="1:6" ht="14.25">
      <c r="A5455"/>
      <c r="B5455" s="241"/>
      <c r="C5455"/>
      <c r="D5455"/>
      <c r="E5455"/>
      <c r="F5455"/>
    </row>
    <row r="5456" spans="1:6" ht="14.25">
      <c r="A5456"/>
      <c r="B5456" s="241"/>
      <c r="C5456"/>
      <c r="D5456"/>
      <c r="E5456"/>
      <c r="F5456"/>
    </row>
    <row r="5457" spans="1:6" ht="14.25">
      <c r="A5457"/>
      <c r="B5457" s="241"/>
      <c r="C5457"/>
      <c r="D5457"/>
      <c r="E5457"/>
      <c r="F5457"/>
    </row>
    <row r="5458" spans="1:6" ht="14.25">
      <c r="A5458"/>
      <c r="B5458" s="241"/>
      <c r="C5458"/>
      <c r="D5458"/>
      <c r="E5458"/>
      <c r="F5458"/>
    </row>
    <row r="5459" spans="1:6" ht="14.25">
      <c r="A5459"/>
      <c r="B5459" s="241"/>
      <c r="C5459"/>
      <c r="D5459"/>
      <c r="E5459"/>
      <c r="F5459"/>
    </row>
    <row r="5460" spans="1:6" ht="14.25">
      <c r="A5460"/>
      <c r="B5460" s="241"/>
      <c r="C5460"/>
      <c r="D5460"/>
      <c r="E5460"/>
      <c r="F5460"/>
    </row>
    <row r="5461" spans="1:6" ht="14.25">
      <c r="A5461"/>
      <c r="B5461" s="241"/>
      <c r="C5461"/>
      <c r="D5461"/>
      <c r="E5461"/>
      <c r="F5461"/>
    </row>
    <row r="5462" spans="1:6" ht="14.25">
      <c r="A5462"/>
      <c r="B5462" s="241"/>
      <c r="C5462"/>
      <c r="D5462"/>
      <c r="E5462"/>
      <c r="F5462"/>
    </row>
    <row r="5463" spans="1:6" ht="14.25">
      <c r="A5463"/>
      <c r="B5463" s="241"/>
      <c r="C5463"/>
      <c r="D5463"/>
      <c r="E5463"/>
      <c r="F5463"/>
    </row>
    <row r="5464" spans="1:6" ht="14.25">
      <c r="A5464"/>
      <c r="B5464" s="241"/>
      <c r="C5464"/>
      <c r="D5464"/>
      <c r="E5464"/>
      <c r="F5464"/>
    </row>
    <row r="5465" spans="1:6" ht="14.25">
      <c r="A5465"/>
      <c r="B5465" s="241"/>
      <c r="C5465"/>
      <c r="D5465"/>
      <c r="E5465"/>
      <c r="F5465"/>
    </row>
    <row r="5466" spans="1:6" ht="14.25">
      <c r="A5466"/>
      <c r="B5466" s="241"/>
      <c r="C5466"/>
      <c r="D5466"/>
      <c r="E5466"/>
      <c r="F5466"/>
    </row>
    <row r="5467" spans="1:6" ht="14.25">
      <c r="A5467"/>
      <c r="B5467" s="241"/>
      <c r="C5467"/>
      <c r="D5467"/>
      <c r="E5467"/>
      <c r="F5467"/>
    </row>
    <row r="5468" spans="1:6" ht="14.25">
      <c r="A5468"/>
      <c r="B5468" s="241"/>
      <c r="C5468"/>
      <c r="D5468"/>
      <c r="E5468"/>
      <c r="F5468"/>
    </row>
    <row r="5469" spans="1:6" ht="14.25">
      <c r="A5469"/>
      <c r="B5469" s="241"/>
      <c r="C5469"/>
      <c r="D5469"/>
      <c r="E5469"/>
      <c r="F5469"/>
    </row>
    <row r="5470" spans="1:6" ht="14.25">
      <c r="A5470"/>
      <c r="B5470" s="241"/>
      <c r="C5470"/>
      <c r="D5470"/>
      <c r="E5470"/>
      <c r="F5470"/>
    </row>
    <row r="5471" spans="1:6" ht="14.25">
      <c r="A5471"/>
      <c r="B5471" s="241"/>
      <c r="C5471"/>
      <c r="D5471"/>
      <c r="E5471"/>
      <c r="F5471"/>
    </row>
    <row r="5472" spans="1:6" ht="14.25">
      <c r="A5472"/>
      <c r="B5472" s="241"/>
      <c r="C5472"/>
      <c r="D5472"/>
      <c r="E5472"/>
      <c r="F5472"/>
    </row>
    <row r="5473" spans="1:6" ht="14.25">
      <c r="A5473"/>
      <c r="B5473" s="241"/>
      <c r="C5473"/>
      <c r="D5473"/>
      <c r="E5473"/>
      <c r="F5473"/>
    </row>
    <row r="5474" spans="1:6" ht="14.25">
      <c r="A5474"/>
      <c r="B5474" s="241"/>
      <c r="C5474"/>
      <c r="D5474"/>
      <c r="E5474"/>
      <c r="F5474"/>
    </row>
    <row r="5475" spans="1:6" ht="14.25">
      <c r="A5475"/>
      <c r="B5475" s="241"/>
      <c r="C5475"/>
      <c r="D5475"/>
      <c r="E5475"/>
      <c r="F5475"/>
    </row>
    <row r="5476" spans="1:6" ht="14.25">
      <c r="A5476"/>
      <c r="B5476" s="241"/>
      <c r="C5476"/>
      <c r="D5476"/>
      <c r="E5476"/>
      <c r="F5476"/>
    </row>
    <row r="5477" spans="1:6" ht="14.25">
      <c r="A5477"/>
      <c r="B5477" s="241"/>
      <c r="C5477"/>
      <c r="D5477"/>
      <c r="E5477"/>
      <c r="F5477"/>
    </row>
    <row r="5478" spans="1:6" ht="14.25">
      <c r="A5478"/>
      <c r="B5478" s="241"/>
      <c r="C5478"/>
      <c r="D5478"/>
      <c r="E5478"/>
      <c r="F5478"/>
    </row>
    <row r="5479" spans="1:6" ht="14.25">
      <c r="A5479"/>
      <c r="B5479" s="241"/>
      <c r="C5479"/>
      <c r="D5479"/>
      <c r="E5479"/>
      <c r="F5479"/>
    </row>
    <row r="5480" spans="1:6" ht="14.25">
      <c r="A5480"/>
      <c r="B5480" s="241"/>
      <c r="C5480"/>
      <c r="D5480"/>
      <c r="E5480"/>
      <c r="F5480"/>
    </row>
    <row r="5481" spans="1:6" ht="14.25">
      <c r="A5481"/>
      <c r="B5481" s="241"/>
      <c r="C5481"/>
      <c r="D5481"/>
      <c r="E5481"/>
      <c r="F5481"/>
    </row>
    <row r="5482" spans="1:6" ht="14.25">
      <c r="A5482"/>
      <c r="B5482" s="241"/>
      <c r="C5482"/>
      <c r="D5482"/>
      <c r="E5482"/>
      <c r="F5482"/>
    </row>
    <row r="5483" spans="1:6" ht="14.25">
      <c r="A5483"/>
      <c r="B5483" s="241"/>
      <c r="C5483"/>
      <c r="D5483"/>
      <c r="E5483"/>
      <c r="F5483"/>
    </row>
    <row r="5484" spans="1:6" ht="14.25">
      <c r="A5484"/>
      <c r="B5484" s="241"/>
      <c r="C5484"/>
      <c r="D5484"/>
      <c r="E5484"/>
      <c r="F5484"/>
    </row>
    <row r="5485" spans="1:6" ht="14.25">
      <c r="A5485"/>
      <c r="B5485" s="241"/>
      <c r="C5485"/>
      <c r="D5485"/>
      <c r="E5485"/>
      <c r="F5485"/>
    </row>
    <row r="5486" spans="1:6" ht="14.25">
      <c r="A5486"/>
      <c r="B5486" s="241"/>
      <c r="C5486"/>
      <c r="D5486"/>
      <c r="E5486"/>
      <c r="F5486"/>
    </row>
    <row r="5487" spans="1:6" ht="14.25">
      <c r="A5487"/>
      <c r="B5487" s="241"/>
      <c r="C5487"/>
      <c r="D5487"/>
      <c r="E5487"/>
      <c r="F5487"/>
    </row>
    <row r="5488" spans="1:6" ht="14.25">
      <c r="A5488"/>
      <c r="B5488" s="241"/>
      <c r="C5488"/>
      <c r="D5488"/>
      <c r="E5488"/>
      <c r="F5488"/>
    </row>
    <row r="5489" spans="1:6" ht="14.25">
      <c r="A5489"/>
      <c r="B5489" s="241"/>
      <c r="C5489"/>
      <c r="D5489"/>
      <c r="E5489"/>
      <c r="F5489"/>
    </row>
    <row r="5490" spans="1:6" ht="14.25">
      <c r="A5490"/>
      <c r="B5490" s="241"/>
      <c r="C5490"/>
      <c r="D5490"/>
      <c r="E5490"/>
      <c r="F5490"/>
    </row>
    <row r="5491" spans="1:6" ht="14.25">
      <c r="A5491"/>
      <c r="B5491" s="241"/>
      <c r="C5491"/>
      <c r="D5491"/>
      <c r="E5491"/>
      <c r="F5491"/>
    </row>
    <row r="5492" spans="1:6" ht="14.25">
      <c r="A5492"/>
      <c r="B5492" s="241"/>
      <c r="C5492"/>
      <c r="D5492"/>
      <c r="E5492"/>
      <c r="F5492"/>
    </row>
    <row r="5493" spans="1:6" ht="14.25">
      <c r="A5493"/>
      <c r="B5493" s="241"/>
      <c r="C5493"/>
      <c r="D5493"/>
      <c r="E5493"/>
      <c r="F5493"/>
    </row>
    <row r="5494" spans="1:6" ht="14.25">
      <c r="A5494"/>
      <c r="B5494" s="241"/>
      <c r="C5494"/>
      <c r="D5494"/>
      <c r="E5494"/>
      <c r="F5494"/>
    </row>
    <row r="5495" spans="1:6" ht="14.25">
      <c r="A5495"/>
      <c r="B5495" s="241"/>
      <c r="C5495"/>
      <c r="D5495"/>
      <c r="E5495"/>
      <c r="F5495"/>
    </row>
    <row r="5496" spans="1:6" ht="14.25">
      <c r="A5496"/>
      <c r="B5496" s="241"/>
      <c r="C5496"/>
      <c r="D5496"/>
      <c r="E5496"/>
      <c r="F5496"/>
    </row>
    <row r="5497" spans="1:6" ht="14.25">
      <c r="A5497"/>
      <c r="B5497" s="241"/>
      <c r="C5497"/>
      <c r="D5497"/>
      <c r="E5497"/>
      <c r="F5497"/>
    </row>
    <row r="5498" spans="1:6" ht="14.25">
      <c r="A5498"/>
      <c r="B5498" s="241"/>
      <c r="C5498"/>
      <c r="D5498"/>
      <c r="E5498"/>
      <c r="F5498"/>
    </row>
    <row r="5499" spans="1:6" ht="14.25">
      <c r="A5499"/>
      <c r="B5499" s="241"/>
      <c r="C5499"/>
      <c r="D5499"/>
      <c r="E5499"/>
      <c r="F5499"/>
    </row>
    <row r="5500" spans="1:6" ht="14.25">
      <c r="A5500"/>
      <c r="B5500" s="241"/>
      <c r="C5500"/>
      <c r="D5500"/>
      <c r="E5500"/>
      <c r="F5500"/>
    </row>
    <row r="5501" spans="1:6" ht="14.25">
      <c r="A5501"/>
      <c r="B5501" s="241"/>
      <c r="C5501"/>
      <c r="D5501"/>
      <c r="E5501"/>
      <c r="F5501"/>
    </row>
    <row r="5502" spans="1:6" ht="14.25">
      <c r="A5502"/>
      <c r="B5502" s="241"/>
      <c r="C5502"/>
      <c r="D5502"/>
      <c r="E5502"/>
      <c r="F5502"/>
    </row>
    <row r="5503" spans="1:6" ht="14.25">
      <c r="A5503"/>
      <c r="B5503" s="241"/>
      <c r="C5503"/>
      <c r="D5503"/>
      <c r="E5503"/>
      <c r="F5503"/>
    </row>
    <row r="5504" spans="1:6" ht="14.25">
      <c r="A5504"/>
      <c r="B5504" s="241"/>
      <c r="C5504"/>
      <c r="D5504"/>
      <c r="E5504"/>
      <c r="F5504"/>
    </row>
    <row r="5505" spans="1:6" ht="14.25">
      <c r="A5505"/>
      <c r="B5505" s="241"/>
      <c r="C5505"/>
      <c r="D5505"/>
      <c r="E5505"/>
      <c r="F5505"/>
    </row>
    <row r="5506" spans="1:6" ht="14.25">
      <c r="A5506"/>
      <c r="B5506" s="241"/>
      <c r="C5506"/>
      <c r="D5506"/>
      <c r="E5506"/>
      <c r="F5506"/>
    </row>
    <row r="5507" spans="1:6" ht="14.25">
      <c r="A5507"/>
      <c r="B5507" s="241"/>
      <c r="C5507"/>
      <c r="D5507"/>
      <c r="E5507"/>
      <c r="F5507"/>
    </row>
    <row r="5508" spans="1:6" ht="14.25">
      <c r="A5508"/>
      <c r="B5508" s="241"/>
      <c r="C5508"/>
      <c r="D5508"/>
      <c r="E5508"/>
      <c r="F5508"/>
    </row>
    <row r="5509" spans="1:6" ht="14.25">
      <c r="A5509"/>
      <c r="B5509" s="241"/>
      <c r="C5509"/>
      <c r="D5509"/>
      <c r="E5509"/>
      <c r="F5509"/>
    </row>
    <row r="5510" spans="1:6" ht="14.25">
      <c r="A5510"/>
      <c r="B5510" s="241"/>
      <c r="C5510"/>
      <c r="D5510"/>
      <c r="E5510"/>
      <c r="F5510"/>
    </row>
    <row r="5511" spans="1:6" ht="14.25">
      <c r="A5511"/>
      <c r="B5511" s="241"/>
      <c r="C5511"/>
      <c r="D5511"/>
      <c r="E5511"/>
      <c r="F5511"/>
    </row>
    <row r="5512" spans="1:6" ht="14.25">
      <c r="A5512"/>
      <c r="B5512" s="241"/>
      <c r="C5512"/>
      <c r="D5512"/>
      <c r="E5512"/>
      <c r="F5512"/>
    </row>
    <row r="5513" spans="1:6" ht="14.25">
      <c r="A5513"/>
      <c r="B5513" s="241"/>
      <c r="C5513"/>
      <c r="D5513"/>
      <c r="E5513"/>
      <c r="F5513"/>
    </row>
    <row r="5514" spans="1:6" ht="14.25">
      <c r="A5514"/>
      <c r="B5514" s="241"/>
      <c r="C5514"/>
      <c r="D5514"/>
      <c r="E5514"/>
      <c r="F5514"/>
    </row>
    <row r="5515" spans="1:6" ht="14.25">
      <c r="A5515"/>
      <c r="B5515" s="241"/>
      <c r="C5515"/>
      <c r="D5515"/>
      <c r="E5515"/>
      <c r="F5515"/>
    </row>
    <row r="5516" spans="1:6" ht="14.25">
      <c r="A5516"/>
      <c r="B5516" s="241"/>
      <c r="C5516"/>
      <c r="D5516"/>
      <c r="E5516"/>
      <c r="F5516"/>
    </row>
    <row r="5517" spans="1:6" ht="14.25">
      <c r="A5517"/>
      <c r="B5517" s="241"/>
      <c r="C5517"/>
      <c r="D5517"/>
      <c r="E5517"/>
      <c r="F5517"/>
    </row>
    <row r="5518" spans="1:6" ht="14.25">
      <c r="A5518"/>
      <c r="B5518" s="241"/>
      <c r="C5518"/>
      <c r="D5518"/>
      <c r="E5518"/>
      <c r="F5518"/>
    </row>
    <row r="5519" spans="1:6" ht="14.25">
      <c r="A5519"/>
      <c r="B5519" s="241"/>
      <c r="C5519"/>
      <c r="D5519"/>
      <c r="E5519"/>
      <c r="F5519"/>
    </row>
    <row r="5520" spans="1:6" ht="14.25">
      <c r="A5520"/>
      <c r="B5520" s="241"/>
      <c r="C5520"/>
      <c r="D5520"/>
      <c r="E5520"/>
      <c r="F5520"/>
    </row>
    <row r="5521" spans="1:6" ht="14.25">
      <c r="A5521"/>
      <c r="B5521" s="241"/>
      <c r="C5521"/>
      <c r="D5521"/>
      <c r="E5521"/>
      <c r="F5521"/>
    </row>
    <row r="5522" spans="1:6" ht="14.25">
      <c r="A5522"/>
      <c r="B5522" s="241"/>
      <c r="C5522"/>
      <c r="D5522"/>
      <c r="E5522"/>
      <c r="F5522"/>
    </row>
    <row r="5523" spans="1:6" ht="14.25">
      <c r="A5523"/>
      <c r="B5523" s="241"/>
      <c r="C5523"/>
      <c r="D5523"/>
      <c r="E5523"/>
      <c r="F5523"/>
    </row>
    <row r="5524" spans="1:6" ht="14.25">
      <c r="A5524"/>
      <c r="B5524" s="241"/>
      <c r="C5524"/>
      <c r="D5524"/>
      <c r="E5524"/>
      <c r="F5524"/>
    </row>
    <row r="5525" spans="1:6" ht="14.25">
      <c r="A5525"/>
      <c r="B5525" s="241"/>
      <c r="C5525"/>
      <c r="D5525"/>
      <c r="E5525"/>
      <c r="F5525"/>
    </row>
    <row r="5526" spans="1:6" ht="14.25">
      <c r="A5526"/>
      <c r="B5526" s="241"/>
      <c r="C5526"/>
      <c r="D5526"/>
      <c r="E5526"/>
      <c r="F5526"/>
    </row>
    <row r="5527" spans="1:6" ht="14.25">
      <c r="A5527"/>
      <c r="B5527" s="241"/>
      <c r="C5527"/>
      <c r="D5527"/>
      <c r="E5527"/>
      <c r="F5527"/>
    </row>
    <row r="5528" spans="1:6" ht="14.25">
      <c r="A5528"/>
      <c r="B5528" s="241"/>
      <c r="C5528"/>
      <c r="D5528"/>
      <c r="E5528"/>
      <c r="F5528"/>
    </row>
    <row r="5529" spans="1:6" ht="14.25">
      <c r="A5529"/>
      <c r="B5529" s="241"/>
      <c r="C5529"/>
      <c r="D5529"/>
      <c r="E5529"/>
      <c r="F5529"/>
    </row>
    <row r="5530" spans="1:6" ht="14.25">
      <c r="A5530"/>
      <c r="B5530" s="241"/>
      <c r="C5530"/>
      <c r="D5530"/>
      <c r="E5530"/>
      <c r="F5530"/>
    </row>
    <row r="5531" spans="1:6" ht="14.25">
      <c r="A5531"/>
      <c r="B5531" s="241"/>
      <c r="C5531"/>
      <c r="D5531"/>
      <c r="E5531"/>
      <c r="F5531"/>
    </row>
    <row r="5532" spans="1:6" ht="14.25">
      <c r="A5532"/>
      <c r="B5532" s="241"/>
      <c r="C5532"/>
      <c r="D5532"/>
      <c r="E5532"/>
      <c r="F5532"/>
    </row>
    <row r="5533" spans="1:6" ht="14.25">
      <c r="A5533"/>
      <c r="B5533" s="241"/>
      <c r="C5533"/>
      <c r="D5533"/>
      <c r="E5533"/>
      <c r="F5533"/>
    </row>
    <row r="5534" spans="1:6" ht="14.25">
      <c r="A5534"/>
      <c r="B5534" s="241"/>
      <c r="C5534"/>
      <c r="D5534"/>
      <c r="E5534"/>
      <c r="F5534"/>
    </row>
    <row r="5535" spans="1:6" ht="14.25">
      <c r="A5535"/>
      <c r="B5535" s="241"/>
      <c r="C5535"/>
      <c r="D5535"/>
      <c r="E5535"/>
      <c r="F5535"/>
    </row>
    <row r="5536" spans="1:6" ht="14.25">
      <c r="A5536"/>
      <c r="B5536" s="241"/>
      <c r="C5536"/>
      <c r="D5536"/>
      <c r="E5536"/>
      <c r="F5536"/>
    </row>
    <row r="5537" spans="1:6" ht="14.25">
      <c r="A5537"/>
      <c r="B5537" s="241"/>
      <c r="C5537"/>
      <c r="D5537"/>
      <c r="E5537"/>
      <c r="F5537"/>
    </row>
    <row r="5538" spans="1:6" ht="14.25">
      <c r="A5538"/>
      <c r="B5538" s="241"/>
      <c r="C5538"/>
      <c r="D5538"/>
      <c r="E5538"/>
      <c r="F5538"/>
    </row>
    <row r="5539" spans="1:6" ht="14.25">
      <c r="A5539"/>
      <c r="B5539" s="241"/>
      <c r="C5539"/>
      <c r="D5539"/>
      <c r="E5539"/>
      <c r="F5539"/>
    </row>
    <row r="5540" spans="1:6" ht="14.25">
      <c r="A5540"/>
      <c r="B5540" s="241"/>
      <c r="C5540"/>
      <c r="D5540"/>
      <c r="E5540"/>
      <c r="F5540"/>
    </row>
    <row r="5541" spans="1:6" ht="14.25">
      <c r="A5541"/>
      <c r="B5541" s="241"/>
      <c r="C5541"/>
      <c r="D5541"/>
      <c r="E5541"/>
      <c r="F5541"/>
    </row>
    <row r="5542" spans="1:6" ht="14.25">
      <c r="A5542"/>
      <c r="B5542" s="241"/>
      <c r="C5542"/>
      <c r="D5542"/>
      <c r="E5542"/>
      <c r="F5542"/>
    </row>
    <row r="5543" spans="1:6" ht="14.25">
      <c r="A5543"/>
      <c r="B5543" s="241"/>
      <c r="C5543"/>
      <c r="D5543"/>
      <c r="E5543"/>
      <c r="F5543"/>
    </row>
    <row r="5544" spans="1:6" ht="14.25">
      <c r="A5544"/>
      <c r="B5544" s="241"/>
      <c r="C5544"/>
      <c r="D5544"/>
      <c r="E5544"/>
      <c r="F5544"/>
    </row>
    <row r="5545" spans="1:6" ht="14.25">
      <c r="A5545"/>
      <c r="B5545" s="241"/>
      <c r="C5545"/>
      <c r="D5545"/>
      <c r="E5545"/>
      <c r="F5545"/>
    </row>
    <row r="5546" spans="1:6" ht="14.25">
      <c r="A5546"/>
      <c r="B5546" s="241"/>
      <c r="C5546"/>
      <c r="D5546"/>
      <c r="E5546"/>
      <c r="F5546"/>
    </row>
    <row r="5547" spans="1:6" ht="14.25">
      <c r="A5547"/>
      <c r="B5547" s="241"/>
      <c r="C5547"/>
      <c r="D5547"/>
      <c r="E5547"/>
      <c r="F5547"/>
    </row>
    <row r="5548" spans="1:6" ht="14.25">
      <c r="A5548"/>
      <c r="B5548" s="241"/>
      <c r="C5548"/>
      <c r="D5548"/>
      <c r="E5548"/>
      <c r="F5548"/>
    </row>
    <row r="5549" spans="1:6" ht="14.25">
      <c r="A5549"/>
      <c r="B5549" s="241"/>
      <c r="C5549"/>
      <c r="D5549"/>
      <c r="E5549"/>
      <c r="F5549"/>
    </row>
    <row r="5550" spans="1:6" ht="14.25">
      <c r="A5550"/>
      <c r="B5550" s="241"/>
      <c r="C5550"/>
      <c r="D5550"/>
      <c r="E5550"/>
      <c r="F5550"/>
    </row>
    <row r="5551" spans="1:6" ht="14.25">
      <c r="A5551"/>
      <c r="B5551" s="241"/>
      <c r="C5551"/>
      <c r="D5551"/>
      <c r="E5551"/>
      <c r="F5551"/>
    </row>
    <row r="5552" spans="1:6" ht="14.25">
      <c r="A5552"/>
      <c r="B5552" s="241"/>
      <c r="C5552"/>
      <c r="D5552"/>
      <c r="E5552"/>
      <c r="F5552"/>
    </row>
    <row r="5553" spans="1:6" ht="14.25">
      <c r="A5553"/>
      <c r="B5553" s="241"/>
      <c r="C5553"/>
      <c r="D5553"/>
      <c r="E5553"/>
      <c r="F5553"/>
    </row>
    <row r="5554" spans="1:6" ht="14.25">
      <c r="A5554"/>
      <c r="B5554" s="241"/>
      <c r="C5554"/>
      <c r="D5554"/>
      <c r="E5554"/>
      <c r="F5554"/>
    </row>
    <row r="5555" spans="1:6" ht="14.25">
      <c r="A5555"/>
      <c r="B5555" s="241"/>
      <c r="C5555"/>
      <c r="D5555"/>
      <c r="E5555"/>
      <c r="F5555"/>
    </row>
    <row r="5556" spans="1:6" ht="14.25">
      <c r="A5556"/>
      <c r="B5556" s="241"/>
      <c r="C5556"/>
      <c r="D5556"/>
      <c r="E5556"/>
      <c r="F5556"/>
    </row>
    <row r="5557" spans="1:6" ht="14.25">
      <c r="A5557"/>
      <c r="B5557" s="241"/>
      <c r="C5557"/>
      <c r="D5557"/>
      <c r="E5557"/>
      <c r="F5557"/>
    </row>
    <row r="5558" spans="1:6" ht="14.25">
      <c r="A5558"/>
      <c r="B5558" s="241"/>
      <c r="C5558"/>
      <c r="D5558"/>
      <c r="E5558"/>
      <c r="F5558"/>
    </row>
    <row r="5559" spans="1:6" ht="14.25">
      <c r="A5559"/>
      <c r="B5559" s="241"/>
      <c r="C5559"/>
      <c r="D5559"/>
      <c r="E5559"/>
      <c r="F5559"/>
    </row>
    <row r="5560" spans="1:6" ht="14.25">
      <c r="A5560"/>
      <c r="B5560" s="241"/>
      <c r="C5560"/>
      <c r="D5560"/>
      <c r="E5560"/>
      <c r="F5560"/>
    </row>
    <row r="5561" spans="1:6" ht="14.25">
      <c r="A5561"/>
      <c r="B5561" s="241"/>
      <c r="C5561"/>
      <c r="D5561"/>
      <c r="E5561"/>
      <c r="F5561"/>
    </row>
    <row r="5562" spans="1:6" ht="14.25">
      <c r="A5562"/>
      <c r="B5562" s="241"/>
      <c r="C5562"/>
      <c r="D5562"/>
      <c r="E5562"/>
      <c r="F5562"/>
    </row>
    <row r="5563" spans="1:6" ht="14.25">
      <c r="A5563"/>
      <c r="B5563" s="241"/>
      <c r="C5563"/>
      <c r="D5563"/>
      <c r="E5563"/>
      <c r="F5563"/>
    </row>
    <row r="5564" spans="1:6" ht="14.25">
      <c r="A5564"/>
      <c r="B5564" s="241"/>
      <c r="C5564"/>
      <c r="D5564"/>
      <c r="E5564"/>
      <c r="F5564"/>
    </row>
    <row r="5565" spans="1:6" ht="14.25">
      <c r="A5565"/>
      <c r="B5565" s="241"/>
      <c r="C5565"/>
      <c r="D5565"/>
      <c r="E5565"/>
      <c r="F5565"/>
    </row>
    <row r="5566" spans="1:6" ht="14.25">
      <c r="A5566"/>
      <c r="B5566" s="241"/>
      <c r="C5566"/>
      <c r="D5566"/>
      <c r="E5566"/>
      <c r="F5566"/>
    </row>
    <row r="5567" spans="1:6" ht="14.25">
      <c r="A5567"/>
      <c r="B5567" s="241"/>
      <c r="C5567"/>
      <c r="D5567"/>
      <c r="E5567"/>
      <c r="F5567"/>
    </row>
    <row r="5568" spans="1:6" ht="14.25">
      <c r="A5568"/>
      <c r="B5568" s="241"/>
      <c r="C5568"/>
      <c r="D5568"/>
      <c r="E5568"/>
      <c r="F5568"/>
    </row>
    <row r="5569" spans="1:6" ht="14.25">
      <c r="A5569"/>
      <c r="B5569" s="241"/>
      <c r="C5569"/>
      <c r="D5569"/>
      <c r="E5569"/>
      <c r="F5569"/>
    </row>
    <row r="5570" spans="1:6" ht="14.25">
      <c r="A5570"/>
      <c r="B5570" s="241"/>
      <c r="C5570"/>
      <c r="D5570"/>
      <c r="E5570"/>
      <c r="F5570"/>
    </row>
    <row r="5571" spans="1:6" ht="14.25">
      <c r="A5571"/>
      <c r="B5571" s="241"/>
      <c r="C5571"/>
      <c r="D5571"/>
      <c r="E5571"/>
      <c r="F5571"/>
    </row>
    <row r="5572" spans="1:6" ht="14.25">
      <c r="A5572"/>
      <c r="B5572" s="241"/>
      <c r="C5572"/>
      <c r="D5572"/>
      <c r="E5572"/>
      <c r="F5572"/>
    </row>
    <row r="5573" spans="1:6" ht="14.25">
      <c r="A5573"/>
      <c r="B5573" s="241"/>
      <c r="C5573"/>
      <c r="D5573"/>
      <c r="E5573"/>
      <c r="F5573"/>
    </row>
    <row r="5574" spans="1:6" ht="14.25">
      <c r="A5574"/>
      <c r="B5574" s="241"/>
      <c r="C5574"/>
      <c r="D5574"/>
      <c r="E5574"/>
      <c r="F5574"/>
    </row>
    <row r="5575" spans="1:6" ht="14.25">
      <c r="A5575"/>
      <c r="B5575" s="241"/>
      <c r="C5575"/>
      <c r="D5575"/>
      <c r="E5575"/>
      <c r="F5575"/>
    </row>
    <row r="5576" spans="1:6" ht="14.25">
      <c r="A5576"/>
      <c r="B5576" s="241"/>
      <c r="C5576"/>
      <c r="D5576"/>
      <c r="E5576"/>
      <c r="F5576"/>
    </row>
    <row r="5577" spans="1:6" ht="14.25">
      <c r="A5577"/>
      <c r="B5577" s="241"/>
      <c r="C5577"/>
      <c r="D5577"/>
      <c r="E5577"/>
      <c r="F5577"/>
    </row>
    <row r="5578" spans="1:6" ht="14.25">
      <c r="A5578"/>
      <c r="B5578" s="241"/>
      <c r="C5578"/>
      <c r="D5578"/>
      <c r="E5578"/>
      <c r="F5578"/>
    </row>
    <row r="5579" spans="1:6" ht="14.25">
      <c r="A5579"/>
      <c r="B5579" s="241"/>
      <c r="C5579"/>
      <c r="D5579"/>
      <c r="E5579"/>
      <c r="F5579"/>
    </row>
    <row r="5580" spans="1:6" ht="14.25">
      <c r="A5580"/>
      <c r="B5580" s="241"/>
      <c r="C5580"/>
      <c r="D5580"/>
      <c r="E5580"/>
      <c r="F5580"/>
    </row>
    <row r="5581" spans="1:6" ht="14.25">
      <c r="A5581"/>
      <c r="B5581" s="241"/>
      <c r="C5581"/>
      <c r="D5581"/>
      <c r="E5581"/>
      <c r="F5581"/>
    </row>
    <row r="5582" spans="1:6" ht="14.25">
      <c r="A5582"/>
      <c r="B5582" s="241"/>
      <c r="C5582"/>
      <c r="D5582"/>
      <c r="E5582"/>
      <c r="F5582"/>
    </row>
    <row r="5583" spans="1:6" ht="14.25">
      <c r="A5583"/>
      <c r="B5583" s="241"/>
      <c r="C5583"/>
      <c r="D5583"/>
      <c r="E5583"/>
      <c r="F5583"/>
    </row>
    <row r="5584" spans="1:6" ht="14.25">
      <c r="A5584"/>
      <c r="B5584" s="241"/>
      <c r="C5584"/>
      <c r="D5584"/>
      <c r="E5584"/>
      <c r="F5584"/>
    </row>
    <row r="5585" spans="1:6" ht="14.25">
      <c r="A5585"/>
      <c r="B5585" s="241"/>
      <c r="C5585"/>
      <c r="D5585"/>
      <c r="E5585"/>
      <c r="F5585"/>
    </row>
    <row r="5586" spans="1:6" ht="14.25">
      <c r="A5586"/>
      <c r="B5586" s="241"/>
      <c r="C5586"/>
      <c r="D5586"/>
      <c r="E5586"/>
      <c r="F5586"/>
    </row>
    <row r="5587" spans="1:6" ht="14.25">
      <c r="A5587"/>
      <c r="B5587" s="241"/>
      <c r="C5587"/>
      <c r="D5587"/>
      <c r="E5587"/>
      <c r="F5587"/>
    </row>
    <row r="5588" spans="1:6" ht="14.25">
      <c r="A5588"/>
      <c r="B5588" s="241"/>
      <c r="C5588"/>
      <c r="D5588"/>
      <c r="E5588"/>
      <c r="F5588"/>
    </row>
    <row r="5589" spans="1:6" ht="14.25">
      <c r="A5589"/>
      <c r="B5589" s="241"/>
      <c r="C5589"/>
      <c r="D5589"/>
      <c r="E5589"/>
      <c r="F5589"/>
    </row>
    <row r="5590" spans="1:6" ht="14.25">
      <c r="A5590"/>
      <c r="B5590" s="241"/>
      <c r="C5590"/>
      <c r="D5590"/>
      <c r="E5590"/>
      <c r="F5590"/>
    </row>
    <row r="5591" spans="1:6" ht="14.25">
      <c r="A5591"/>
      <c r="B5591" s="241"/>
      <c r="C5591"/>
      <c r="D5591"/>
      <c r="E5591"/>
      <c r="F5591"/>
    </row>
    <row r="5592" spans="1:6" ht="14.25">
      <c r="A5592"/>
      <c r="B5592" s="241"/>
      <c r="C5592"/>
      <c r="D5592"/>
      <c r="E5592"/>
      <c r="F5592"/>
    </row>
    <row r="5593" spans="1:6" ht="14.25">
      <c r="A5593"/>
      <c r="B5593" s="241"/>
      <c r="C5593"/>
      <c r="D5593"/>
      <c r="E5593"/>
      <c r="F5593"/>
    </row>
    <row r="5594" spans="1:6" ht="14.25">
      <c r="A5594"/>
      <c r="B5594" s="241"/>
      <c r="C5594"/>
      <c r="D5594"/>
      <c r="E5594"/>
      <c r="F5594"/>
    </row>
    <row r="5595" spans="1:6" ht="14.25">
      <c r="A5595"/>
      <c r="B5595" s="241"/>
      <c r="C5595"/>
      <c r="D5595"/>
      <c r="E5595"/>
      <c r="F5595"/>
    </row>
    <row r="5596" spans="1:6" ht="14.25">
      <c r="A5596"/>
      <c r="B5596" s="241"/>
      <c r="C5596"/>
      <c r="D5596"/>
      <c r="E5596"/>
      <c r="F5596"/>
    </row>
    <row r="5597" spans="1:6" ht="14.25">
      <c r="A5597"/>
      <c r="B5597" s="241"/>
      <c r="C5597"/>
      <c r="D5597"/>
      <c r="E5597"/>
      <c r="F5597"/>
    </row>
    <row r="5598" spans="1:6" ht="14.25">
      <c r="A5598"/>
      <c r="B5598" s="241"/>
      <c r="C5598"/>
      <c r="D5598"/>
      <c r="E5598"/>
      <c r="F5598"/>
    </row>
    <row r="5599" spans="1:6" ht="14.25">
      <c r="A5599"/>
      <c r="B5599" s="241"/>
      <c r="C5599"/>
      <c r="D5599"/>
      <c r="E5599"/>
      <c r="F5599"/>
    </row>
    <row r="5600" spans="1:6" ht="14.25">
      <c r="A5600"/>
      <c r="B5600" s="241"/>
      <c r="C5600"/>
      <c r="D5600"/>
      <c r="E5600"/>
      <c r="F5600"/>
    </row>
    <row r="5601" spans="1:6" ht="14.25">
      <c r="A5601"/>
      <c r="B5601" s="241"/>
      <c r="C5601"/>
      <c r="D5601"/>
      <c r="E5601"/>
      <c r="F5601"/>
    </row>
    <row r="5602" spans="1:6" ht="14.25">
      <c r="A5602"/>
      <c r="B5602" s="241"/>
      <c r="C5602"/>
      <c r="D5602"/>
      <c r="E5602"/>
      <c r="F5602"/>
    </row>
    <row r="5603" spans="1:6" ht="14.25">
      <c r="A5603"/>
      <c r="B5603" s="241"/>
      <c r="C5603"/>
      <c r="D5603"/>
      <c r="E5603"/>
      <c r="F5603"/>
    </row>
    <row r="5604" spans="1:6" ht="14.25">
      <c r="A5604"/>
      <c r="B5604" s="241"/>
      <c r="C5604"/>
      <c r="D5604"/>
      <c r="E5604"/>
      <c r="F5604"/>
    </row>
    <row r="5605" spans="1:6" ht="14.25">
      <c r="A5605"/>
      <c r="B5605" s="241"/>
      <c r="C5605"/>
      <c r="D5605"/>
      <c r="E5605"/>
      <c r="F5605"/>
    </row>
    <row r="5606" spans="1:6" ht="14.25">
      <c r="A5606"/>
      <c r="B5606" s="241"/>
      <c r="C5606"/>
      <c r="D5606"/>
      <c r="E5606"/>
      <c r="F5606"/>
    </row>
    <row r="5607" spans="1:6" ht="14.25">
      <c r="A5607"/>
      <c r="B5607" s="241"/>
      <c r="C5607"/>
      <c r="D5607"/>
      <c r="E5607"/>
      <c r="F5607"/>
    </row>
    <row r="5608" spans="1:6" ht="14.25">
      <c r="A5608"/>
      <c r="B5608" s="241"/>
      <c r="C5608"/>
      <c r="D5608"/>
      <c r="E5608"/>
      <c r="F5608"/>
    </row>
    <row r="5609" spans="1:6" ht="14.25">
      <c r="A5609"/>
      <c r="B5609" s="241"/>
      <c r="C5609"/>
      <c r="D5609"/>
      <c r="E5609"/>
      <c r="F5609"/>
    </row>
    <row r="5610" spans="1:6" ht="14.25">
      <c r="A5610"/>
      <c r="B5610" s="241"/>
      <c r="C5610"/>
      <c r="D5610"/>
      <c r="E5610"/>
      <c r="F5610"/>
    </row>
    <row r="5611" spans="1:6" ht="14.25">
      <c r="A5611"/>
      <c r="B5611" s="241"/>
      <c r="C5611"/>
      <c r="D5611"/>
      <c r="E5611"/>
      <c r="F5611"/>
    </row>
    <row r="5612" spans="1:6" ht="14.25">
      <c r="A5612"/>
      <c r="B5612" s="241"/>
      <c r="C5612"/>
      <c r="D5612"/>
      <c r="E5612"/>
      <c r="F5612"/>
    </row>
    <row r="5613" spans="1:6" ht="14.25">
      <c r="A5613"/>
      <c r="B5613" s="241"/>
      <c r="C5613"/>
      <c r="D5613"/>
      <c r="E5613"/>
      <c r="F5613"/>
    </row>
    <row r="5614" spans="1:6" ht="14.25">
      <c r="A5614"/>
      <c r="B5614" s="241"/>
      <c r="C5614"/>
      <c r="D5614"/>
      <c r="E5614"/>
      <c r="F5614"/>
    </row>
    <row r="5615" spans="1:6" ht="14.25">
      <c r="A5615"/>
      <c r="B5615" s="241"/>
      <c r="C5615"/>
      <c r="D5615"/>
      <c r="E5615"/>
      <c r="F5615"/>
    </row>
    <row r="5616" spans="1:6" ht="14.25">
      <c r="A5616"/>
      <c r="B5616" s="241"/>
      <c r="C5616"/>
      <c r="D5616"/>
      <c r="E5616"/>
      <c r="F5616"/>
    </row>
    <row r="5617" spans="1:6" ht="14.25">
      <c r="A5617"/>
      <c r="B5617" s="241"/>
      <c r="C5617"/>
      <c r="D5617"/>
      <c r="E5617"/>
      <c r="F5617"/>
    </row>
    <row r="5618" spans="1:6" ht="14.25">
      <c r="A5618"/>
      <c r="B5618" s="241"/>
      <c r="C5618"/>
      <c r="D5618"/>
      <c r="E5618"/>
      <c r="F5618"/>
    </row>
    <row r="5619" spans="1:6" ht="14.25">
      <c r="A5619"/>
      <c r="B5619" s="241"/>
      <c r="C5619"/>
      <c r="D5619"/>
      <c r="E5619"/>
      <c r="F5619"/>
    </row>
    <row r="5620" spans="1:6" ht="14.25">
      <c r="A5620"/>
      <c r="B5620" s="241"/>
      <c r="C5620"/>
      <c r="D5620"/>
      <c r="E5620"/>
      <c r="F5620"/>
    </row>
    <row r="5621" spans="1:6" ht="14.25">
      <c r="A5621"/>
      <c r="B5621" s="241"/>
      <c r="C5621"/>
      <c r="D5621"/>
      <c r="E5621"/>
      <c r="F5621"/>
    </row>
    <row r="5622" spans="1:6" ht="14.25">
      <c r="A5622"/>
      <c r="B5622" s="241"/>
      <c r="C5622"/>
      <c r="D5622"/>
      <c r="E5622"/>
      <c r="F5622"/>
    </row>
    <row r="5623" spans="1:6" ht="14.25">
      <c r="A5623"/>
      <c r="B5623" s="241"/>
      <c r="C5623"/>
      <c r="D5623"/>
      <c r="E5623"/>
      <c r="F5623"/>
    </row>
    <row r="5624" spans="1:6" ht="14.25">
      <c r="A5624"/>
      <c r="B5624" s="241"/>
      <c r="C5624"/>
      <c r="D5624"/>
      <c r="E5624"/>
      <c r="F5624"/>
    </row>
    <row r="5625" spans="1:6" ht="14.25">
      <c r="A5625"/>
      <c r="B5625" s="241"/>
      <c r="C5625"/>
      <c r="D5625"/>
      <c r="E5625"/>
      <c r="F5625"/>
    </row>
    <row r="5626" spans="1:6" ht="14.25">
      <c r="A5626"/>
      <c r="B5626" s="241"/>
      <c r="C5626"/>
      <c r="D5626"/>
      <c r="E5626"/>
      <c r="F5626"/>
    </row>
    <row r="5627" spans="1:6" ht="14.25">
      <c r="A5627"/>
      <c r="B5627" s="241"/>
      <c r="C5627"/>
      <c r="D5627"/>
      <c r="E5627"/>
      <c r="F5627"/>
    </row>
    <row r="5628" spans="1:6" ht="14.25">
      <c r="A5628"/>
      <c r="B5628" s="241"/>
      <c r="C5628"/>
      <c r="D5628"/>
      <c r="E5628"/>
      <c r="F5628"/>
    </row>
    <row r="5629" spans="1:6" ht="14.25">
      <c r="A5629"/>
      <c r="B5629" s="241"/>
      <c r="C5629"/>
      <c r="D5629"/>
      <c r="E5629"/>
      <c r="F5629"/>
    </row>
    <row r="5630" spans="1:6" ht="14.25">
      <c r="A5630"/>
      <c r="B5630" s="241"/>
      <c r="C5630"/>
      <c r="D5630"/>
      <c r="E5630"/>
      <c r="F5630"/>
    </row>
    <row r="5631" spans="1:6" ht="14.25">
      <c r="A5631"/>
      <c r="B5631" s="241"/>
      <c r="C5631"/>
      <c r="D5631"/>
      <c r="E5631"/>
      <c r="F5631"/>
    </row>
    <row r="5632" spans="1:6" ht="14.25">
      <c r="A5632"/>
      <c r="B5632" s="241"/>
      <c r="C5632"/>
      <c r="D5632"/>
      <c r="E5632"/>
      <c r="F5632"/>
    </row>
    <row r="5633" spans="1:6" ht="14.25">
      <c r="A5633"/>
      <c r="B5633" s="241"/>
      <c r="C5633"/>
      <c r="D5633"/>
      <c r="E5633"/>
      <c r="F5633"/>
    </row>
    <row r="5634" spans="1:6" ht="14.25">
      <c r="A5634"/>
      <c r="B5634" s="241"/>
      <c r="C5634"/>
      <c r="D5634"/>
      <c r="E5634"/>
      <c r="F5634"/>
    </row>
    <row r="5635" spans="1:6" ht="14.25">
      <c r="A5635"/>
      <c r="B5635" s="241"/>
      <c r="C5635"/>
      <c r="D5635"/>
      <c r="E5635"/>
      <c r="F5635"/>
    </row>
    <row r="5636" spans="1:6" ht="14.25">
      <c r="A5636"/>
      <c r="B5636" s="241"/>
      <c r="C5636"/>
      <c r="D5636"/>
      <c r="E5636"/>
      <c r="F5636"/>
    </row>
    <row r="5637" spans="1:6" ht="14.25">
      <c r="A5637"/>
      <c r="B5637" s="241"/>
      <c r="C5637"/>
      <c r="D5637"/>
      <c r="E5637"/>
      <c r="F5637"/>
    </row>
    <row r="5638" spans="1:6" ht="14.25">
      <c r="A5638"/>
      <c r="B5638" s="241"/>
      <c r="C5638"/>
      <c r="D5638"/>
      <c r="E5638"/>
      <c r="F5638"/>
    </row>
    <row r="5639" spans="1:6" ht="14.25">
      <c r="A5639"/>
      <c r="B5639" s="241"/>
      <c r="C5639"/>
      <c r="D5639"/>
      <c r="E5639"/>
      <c r="F5639"/>
    </row>
    <row r="5640" spans="1:6" ht="14.25">
      <c r="A5640"/>
      <c r="B5640" s="241"/>
      <c r="C5640"/>
      <c r="D5640"/>
      <c r="E5640"/>
      <c r="F5640"/>
    </row>
    <row r="5641" spans="1:6" ht="14.25">
      <c r="A5641"/>
      <c r="B5641" s="241"/>
      <c r="C5641"/>
      <c r="D5641"/>
      <c r="E5641"/>
      <c r="F5641"/>
    </row>
    <row r="5642" spans="1:6" ht="14.25">
      <c r="A5642"/>
      <c r="B5642" s="241"/>
      <c r="C5642"/>
      <c r="D5642"/>
      <c r="E5642"/>
      <c r="F5642"/>
    </row>
    <row r="5643" spans="1:6" ht="14.25">
      <c r="A5643"/>
      <c r="B5643" s="241"/>
      <c r="C5643"/>
      <c r="D5643"/>
      <c r="E5643"/>
      <c r="F5643"/>
    </row>
    <row r="5644" spans="1:6" ht="14.25">
      <c r="A5644"/>
      <c r="B5644" s="241"/>
      <c r="C5644"/>
      <c r="D5644"/>
      <c r="E5644"/>
      <c r="F5644"/>
    </row>
    <row r="5645" spans="1:6" ht="14.25">
      <c r="A5645"/>
      <c r="B5645" s="241"/>
      <c r="C5645"/>
      <c r="D5645"/>
      <c r="E5645"/>
      <c r="F5645"/>
    </row>
    <row r="5646" spans="1:6" ht="14.25">
      <c r="A5646"/>
      <c r="B5646" s="241"/>
      <c r="C5646"/>
      <c r="D5646"/>
      <c r="E5646"/>
      <c r="F5646"/>
    </row>
    <row r="5647" spans="1:6" ht="14.25">
      <c r="A5647"/>
      <c r="B5647" s="241"/>
      <c r="C5647"/>
      <c r="D5647"/>
      <c r="E5647"/>
      <c r="F5647"/>
    </row>
    <row r="5648" spans="1:6" ht="14.25">
      <c r="A5648"/>
      <c r="B5648" s="241"/>
      <c r="C5648"/>
      <c r="D5648"/>
      <c r="E5648"/>
      <c r="F5648"/>
    </row>
    <row r="5649" spans="1:6" ht="14.25">
      <c r="A5649"/>
      <c r="B5649" s="241"/>
      <c r="C5649"/>
      <c r="D5649"/>
      <c r="E5649"/>
      <c r="F5649"/>
    </row>
    <row r="5650" spans="1:6" ht="14.25">
      <c r="A5650"/>
      <c r="B5650" s="241"/>
      <c r="C5650"/>
      <c r="D5650"/>
      <c r="E5650"/>
      <c r="F5650"/>
    </row>
    <row r="5651" spans="1:6" ht="14.25">
      <c r="A5651"/>
      <c r="B5651" s="241"/>
      <c r="C5651"/>
      <c r="D5651"/>
      <c r="E5651"/>
      <c r="F5651"/>
    </row>
    <row r="5652" spans="1:6" ht="14.25">
      <c r="A5652"/>
      <c r="B5652" s="241"/>
      <c r="C5652"/>
      <c r="D5652"/>
      <c r="E5652"/>
      <c r="F5652"/>
    </row>
    <row r="5653" spans="1:6" ht="14.25">
      <c r="A5653"/>
      <c r="B5653" s="241"/>
      <c r="C5653"/>
      <c r="D5653"/>
      <c r="E5653"/>
      <c r="F5653"/>
    </row>
    <row r="5654" spans="1:6" ht="14.25">
      <c r="A5654"/>
      <c r="B5654" s="241"/>
      <c r="C5654"/>
      <c r="D5654"/>
      <c r="E5654"/>
      <c r="F5654"/>
    </row>
    <row r="5655" spans="1:6" ht="14.25">
      <c r="A5655"/>
      <c r="B5655" s="241"/>
      <c r="C5655"/>
      <c r="D5655"/>
      <c r="E5655"/>
      <c r="F5655"/>
    </row>
    <row r="5656" spans="1:6" ht="14.25">
      <c r="A5656"/>
      <c r="B5656" s="241"/>
      <c r="C5656"/>
      <c r="D5656"/>
      <c r="E5656"/>
      <c r="F5656"/>
    </row>
    <row r="5657" spans="1:6" ht="14.25">
      <c r="A5657"/>
      <c r="B5657" s="241"/>
      <c r="C5657"/>
      <c r="D5657"/>
      <c r="E5657"/>
      <c r="F5657"/>
    </row>
    <row r="5658" spans="1:6" ht="14.25">
      <c r="A5658"/>
      <c r="B5658" s="241"/>
      <c r="C5658"/>
      <c r="D5658"/>
      <c r="E5658"/>
      <c r="F5658"/>
    </row>
    <row r="5659" spans="1:6" ht="14.25">
      <c r="A5659"/>
      <c r="B5659" s="241"/>
      <c r="C5659"/>
      <c r="D5659"/>
      <c r="E5659"/>
      <c r="F5659"/>
    </row>
    <row r="5660" spans="1:6" ht="14.25">
      <c r="A5660"/>
      <c r="B5660" s="241"/>
      <c r="C5660"/>
      <c r="D5660"/>
      <c r="E5660"/>
      <c r="F5660"/>
    </row>
    <row r="5661" spans="1:6" ht="14.25">
      <c r="A5661"/>
      <c r="B5661" s="241"/>
      <c r="C5661"/>
      <c r="D5661"/>
      <c r="E5661"/>
      <c r="F5661"/>
    </row>
    <row r="5662" spans="1:6" ht="14.25">
      <c r="A5662"/>
      <c r="B5662" s="241"/>
      <c r="C5662"/>
      <c r="D5662"/>
      <c r="E5662"/>
      <c r="F5662"/>
    </row>
    <row r="5663" spans="1:6" ht="14.25">
      <c r="A5663"/>
      <c r="B5663" s="241"/>
      <c r="C5663"/>
      <c r="D5663"/>
      <c r="E5663"/>
      <c r="F5663"/>
    </row>
    <row r="5664" spans="1:6" ht="14.25">
      <c r="A5664"/>
      <c r="B5664" s="241"/>
      <c r="C5664"/>
      <c r="D5664"/>
      <c r="E5664"/>
      <c r="F5664"/>
    </row>
    <row r="5665" spans="1:6" ht="14.25">
      <c r="A5665"/>
      <c r="B5665" s="241"/>
      <c r="C5665"/>
      <c r="D5665"/>
      <c r="E5665"/>
      <c r="F5665"/>
    </row>
    <row r="5666" spans="1:6" ht="14.25">
      <c r="A5666"/>
      <c r="B5666" s="241"/>
      <c r="C5666"/>
      <c r="D5666"/>
      <c r="E5666"/>
      <c r="F5666"/>
    </row>
    <row r="5667" spans="1:6" ht="14.25">
      <c r="A5667"/>
      <c r="B5667" s="241"/>
      <c r="C5667"/>
      <c r="D5667"/>
      <c r="E5667"/>
      <c r="F5667"/>
    </row>
    <row r="5668" spans="1:6" ht="14.25">
      <c r="A5668"/>
      <c r="B5668" s="241"/>
      <c r="C5668"/>
      <c r="D5668"/>
      <c r="E5668"/>
      <c r="F5668"/>
    </row>
    <row r="5669" spans="1:6" ht="14.25">
      <c r="A5669"/>
      <c r="B5669" s="241"/>
      <c r="C5669"/>
      <c r="D5669"/>
      <c r="E5669"/>
      <c r="F5669"/>
    </row>
    <row r="5670" spans="1:6" ht="14.25">
      <c r="A5670"/>
      <c r="B5670" s="241"/>
      <c r="C5670"/>
      <c r="D5670"/>
      <c r="E5670"/>
      <c r="F5670"/>
    </row>
    <row r="5671" spans="1:6" ht="14.25">
      <c r="A5671"/>
      <c r="B5671" s="241"/>
      <c r="C5671"/>
      <c r="D5671"/>
      <c r="E5671"/>
      <c r="F5671"/>
    </row>
    <row r="5672" spans="1:6" ht="14.25">
      <c r="A5672"/>
      <c r="B5672" s="241"/>
      <c r="C5672"/>
      <c r="D5672"/>
      <c r="E5672"/>
      <c r="F5672"/>
    </row>
    <row r="5673" spans="1:6" ht="14.25">
      <c r="A5673"/>
      <c r="B5673" s="241"/>
      <c r="C5673"/>
      <c r="D5673"/>
      <c r="E5673"/>
      <c r="F5673"/>
    </row>
    <row r="5674" spans="1:6" ht="14.25">
      <c r="A5674"/>
      <c r="B5674" s="241"/>
      <c r="C5674"/>
      <c r="D5674"/>
      <c r="E5674"/>
      <c r="F5674"/>
    </row>
    <row r="5675" spans="1:6" ht="14.25">
      <c r="A5675"/>
      <c r="B5675" s="241"/>
      <c r="C5675"/>
      <c r="D5675"/>
      <c r="E5675"/>
      <c r="F5675"/>
    </row>
    <row r="5676" spans="1:6" ht="14.25">
      <c r="A5676"/>
      <c r="B5676" s="241"/>
      <c r="C5676"/>
      <c r="D5676"/>
      <c r="E5676"/>
      <c r="F5676"/>
    </row>
    <row r="5677" spans="1:6" ht="14.25">
      <c r="A5677"/>
      <c r="B5677" s="241"/>
      <c r="C5677"/>
      <c r="D5677"/>
      <c r="E5677"/>
      <c r="F5677"/>
    </row>
    <row r="5678" spans="1:6" ht="14.25">
      <c r="A5678"/>
      <c r="B5678" s="241"/>
      <c r="C5678"/>
      <c r="D5678"/>
      <c r="E5678"/>
      <c r="F5678"/>
    </row>
    <row r="5679" spans="1:6" ht="14.25">
      <c r="A5679"/>
      <c r="B5679" s="241"/>
      <c r="C5679"/>
      <c r="D5679"/>
      <c r="E5679"/>
      <c r="F5679"/>
    </row>
    <row r="5680" spans="1:6" ht="14.25">
      <c r="A5680"/>
      <c r="B5680" s="241"/>
      <c r="C5680"/>
      <c r="D5680"/>
      <c r="E5680"/>
      <c r="F5680"/>
    </row>
    <row r="5681" spans="1:6" ht="14.25">
      <c r="A5681"/>
      <c r="B5681" s="241"/>
      <c r="C5681"/>
      <c r="D5681"/>
      <c r="E5681"/>
      <c r="F5681"/>
    </row>
    <row r="5682" spans="1:6" ht="14.25">
      <c r="A5682"/>
      <c r="B5682" s="241"/>
      <c r="C5682"/>
      <c r="D5682"/>
      <c r="E5682"/>
      <c r="F5682"/>
    </row>
    <row r="5683" spans="1:6" ht="14.25">
      <c r="A5683"/>
      <c r="B5683" s="241"/>
      <c r="C5683"/>
      <c r="D5683"/>
      <c r="E5683"/>
      <c r="F5683"/>
    </row>
    <row r="5684" spans="1:6" ht="14.25">
      <c r="A5684"/>
      <c r="B5684" s="241"/>
      <c r="C5684"/>
      <c r="D5684"/>
      <c r="E5684"/>
      <c r="F5684"/>
    </row>
    <row r="5685" spans="1:6" ht="14.25">
      <c r="A5685"/>
      <c r="B5685" s="241"/>
      <c r="C5685"/>
      <c r="D5685"/>
      <c r="E5685"/>
      <c r="F5685"/>
    </row>
    <row r="5686" spans="1:6" ht="14.25">
      <c r="A5686"/>
      <c r="B5686" s="241"/>
      <c r="C5686"/>
      <c r="D5686"/>
      <c r="E5686"/>
      <c r="F5686"/>
    </row>
    <row r="5687" spans="1:6" ht="14.25">
      <c r="A5687"/>
      <c r="B5687" s="241"/>
      <c r="C5687"/>
      <c r="D5687"/>
      <c r="E5687"/>
      <c r="F5687"/>
    </row>
    <row r="5688" spans="1:6" ht="14.25">
      <c r="A5688"/>
      <c r="B5688" s="241"/>
      <c r="C5688"/>
      <c r="D5688"/>
      <c r="E5688"/>
      <c r="F5688"/>
    </row>
    <row r="5689" spans="1:6" ht="14.25">
      <c r="A5689"/>
      <c r="B5689" s="241"/>
      <c r="C5689"/>
      <c r="D5689"/>
      <c r="E5689"/>
      <c r="F5689"/>
    </row>
    <row r="5690" spans="1:6" ht="14.25">
      <c r="A5690"/>
      <c r="B5690" s="241"/>
      <c r="C5690"/>
      <c r="D5690"/>
      <c r="E5690"/>
      <c r="F5690"/>
    </row>
    <row r="5691" spans="1:6" ht="14.25">
      <c r="A5691"/>
      <c r="B5691" s="241"/>
      <c r="C5691"/>
      <c r="D5691"/>
      <c r="E5691"/>
      <c r="F5691"/>
    </row>
    <row r="5692" spans="1:6" ht="14.25">
      <c r="A5692"/>
      <c r="B5692" s="241"/>
      <c r="C5692"/>
      <c r="D5692"/>
      <c r="E5692"/>
      <c r="F5692"/>
    </row>
    <row r="5693" spans="1:6" ht="14.25">
      <c r="A5693"/>
      <c r="B5693" s="241"/>
      <c r="C5693"/>
      <c r="D5693"/>
      <c r="E5693"/>
      <c r="F5693"/>
    </row>
    <row r="5694" spans="1:6" ht="14.25">
      <c r="A5694"/>
      <c r="B5694" s="241"/>
      <c r="C5694"/>
      <c r="D5694"/>
      <c r="E5694"/>
      <c r="F5694"/>
    </row>
    <row r="5695" spans="1:6" ht="14.25">
      <c r="A5695"/>
      <c r="B5695" s="241"/>
      <c r="C5695"/>
      <c r="D5695"/>
      <c r="E5695"/>
      <c r="F5695"/>
    </row>
    <row r="5696" spans="1:6" ht="14.25">
      <c r="A5696"/>
      <c r="B5696" s="241"/>
      <c r="C5696"/>
      <c r="D5696"/>
      <c r="E5696"/>
      <c r="F5696"/>
    </row>
    <row r="5697" spans="1:6" ht="14.25">
      <c r="A5697"/>
      <c r="B5697" s="241"/>
      <c r="C5697"/>
      <c r="D5697"/>
      <c r="E5697"/>
      <c r="F5697"/>
    </row>
    <row r="5698" spans="1:6" ht="14.25">
      <c r="A5698"/>
      <c r="B5698" s="241"/>
      <c r="C5698"/>
      <c r="D5698"/>
      <c r="E5698"/>
      <c r="F5698"/>
    </row>
    <row r="5699" spans="1:6" ht="14.25">
      <c r="A5699"/>
      <c r="B5699" s="241"/>
      <c r="C5699"/>
      <c r="D5699"/>
      <c r="E5699"/>
      <c r="F5699"/>
    </row>
    <row r="5700" spans="1:6" ht="14.25">
      <c r="A5700"/>
      <c r="B5700" s="241"/>
      <c r="C5700"/>
      <c r="D5700"/>
      <c r="E5700"/>
      <c r="F5700"/>
    </row>
    <row r="5701" spans="1:6" ht="14.25">
      <c r="A5701"/>
      <c r="B5701" s="241"/>
      <c r="C5701"/>
      <c r="D5701"/>
      <c r="E5701"/>
      <c r="F5701"/>
    </row>
    <row r="5702" spans="1:6" ht="14.25">
      <c r="A5702"/>
      <c r="B5702" s="241"/>
      <c r="C5702"/>
      <c r="D5702"/>
      <c r="E5702"/>
      <c r="F5702"/>
    </row>
    <row r="5703" spans="1:6" ht="14.25">
      <c r="A5703"/>
      <c r="B5703" s="241"/>
      <c r="C5703"/>
      <c r="D5703"/>
      <c r="E5703"/>
      <c r="F5703"/>
    </row>
    <row r="5704" spans="1:6" ht="14.25">
      <c r="A5704"/>
      <c r="B5704" s="241"/>
      <c r="C5704"/>
      <c r="D5704"/>
      <c r="E5704"/>
      <c r="F5704"/>
    </row>
    <row r="5705" spans="1:6" ht="14.25">
      <c r="A5705"/>
      <c r="B5705" s="241"/>
      <c r="C5705"/>
      <c r="D5705"/>
      <c r="E5705"/>
      <c r="F5705"/>
    </row>
    <row r="5706" spans="1:6" ht="14.25">
      <c r="A5706"/>
      <c r="B5706" s="241"/>
      <c r="C5706"/>
      <c r="D5706"/>
      <c r="E5706"/>
      <c r="F5706"/>
    </row>
    <row r="5707" spans="1:6" ht="14.25">
      <c r="A5707"/>
      <c r="B5707" s="241"/>
      <c r="C5707"/>
      <c r="D5707"/>
      <c r="E5707"/>
      <c r="F5707"/>
    </row>
    <row r="5708" spans="1:6" ht="14.25">
      <c r="A5708"/>
      <c r="B5708" s="241"/>
      <c r="C5708"/>
      <c r="D5708"/>
      <c r="E5708"/>
      <c r="F5708"/>
    </row>
    <row r="5709" spans="1:6" ht="14.25">
      <c r="A5709"/>
      <c r="B5709" s="241"/>
      <c r="C5709"/>
      <c r="D5709"/>
      <c r="E5709"/>
      <c r="F5709"/>
    </row>
    <row r="5710" spans="1:6" ht="14.25">
      <c r="A5710"/>
      <c r="B5710" s="241"/>
      <c r="C5710"/>
      <c r="D5710"/>
      <c r="E5710"/>
      <c r="F5710"/>
    </row>
    <row r="5711" spans="1:6" ht="14.25">
      <c r="A5711"/>
      <c r="B5711" s="241"/>
      <c r="C5711"/>
      <c r="D5711"/>
      <c r="E5711"/>
      <c r="F5711"/>
    </row>
    <row r="5712" spans="1:6" ht="14.25">
      <c r="A5712"/>
      <c r="B5712" s="241"/>
      <c r="C5712"/>
      <c r="D5712"/>
      <c r="E5712"/>
      <c r="F5712"/>
    </row>
    <row r="5713" spans="1:6" ht="14.25">
      <c r="A5713"/>
      <c r="B5713" s="241"/>
      <c r="C5713"/>
      <c r="D5713"/>
      <c r="E5713"/>
      <c r="F5713"/>
    </row>
    <row r="5714" spans="1:6" ht="14.25">
      <c r="A5714"/>
      <c r="B5714" s="241"/>
      <c r="C5714"/>
      <c r="D5714"/>
      <c r="E5714"/>
      <c r="F5714"/>
    </row>
    <row r="5715" spans="1:6" ht="14.25">
      <c r="A5715"/>
      <c r="B5715" s="241"/>
      <c r="C5715"/>
      <c r="D5715"/>
      <c r="E5715"/>
      <c r="F5715"/>
    </row>
    <row r="5716" spans="1:6" ht="14.25">
      <c r="A5716"/>
      <c r="B5716" s="241"/>
      <c r="C5716"/>
      <c r="D5716"/>
      <c r="E5716"/>
      <c r="F5716"/>
    </row>
    <row r="5717" spans="1:6" ht="14.25">
      <c r="A5717"/>
      <c r="B5717" s="241"/>
      <c r="C5717"/>
      <c r="D5717"/>
      <c r="E5717"/>
      <c r="F5717"/>
    </row>
    <row r="5718" spans="1:6" ht="14.25">
      <c r="A5718"/>
      <c r="B5718" s="241"/>
      <c r="C5718"/>
      <c r="D5718"/>
      <c r="E5718"/>
      <c r="F5718"/>
    </row>
    <row r="5719" spans="1:6" ht="14.25">
      <c r="A5719"/>
      <c r="B5719" s="241"/>
      <c r="C5719"/>
      <c r="D5719"/>
      <c r="E5719"/>
      <c r="F5719"/>
    </row>
    <row r="5720" spans="1:6" ht="14.25">
      <c r="A5720"/>
      <c r="B5720" s="241"/>
      <c r="C5720"/>
      <c r="D5720"/>
      <c r="E5720"/>
      <c r="F5720"/>
    </row>
    <row r="5721" spans="1:6" ht="14.25">
      <c r="A5721"/>
      <c r="B5721" s="241"/>
      <c r="C5721"/>
      <c r="D5721"/>
      <c r="E5721"/>
      <c r="F5721"/>
    </row>
    <row r="5722" spans="1:6" ht="14.25">
      <c r="A5722"/>
      <c r="B5722" s="241"/>
      <c r="C5722"/>
      <c r="D5722"/>
      <c r="E5722"/>
      <c r="F5722"/>
    </row>
    <row r="5723" spans="1:6" ht="14.25">
      <c r="A5723"/>
      <c r="B5723" s="241"/>
      <c r="C5723"/>
      <c r="D5723"/>
      <c r="E5723"/>
      <c r="F5723"/>
    </row>
    <row r="5724" spans="1:6" ht="14.25">
      <c r="A5724"/>
      <c r="B5724" s="241"/>
      <c r="C5724"/>
      <c r="D5724"/>
      <c r="E5724"/>
      <c r="F5724"/>
    </row>
    <row r="5725" spans="1:6" ht="14.25">
      <c r="A5725"/>
      <c r="B5725" s="241"/>
      <c r="C5725"/>
      <c r="D5725"/>
      <c r="E5725"/>
      <c r="F5725"/>
    </row>
    <row r="5726" spans="1:6" ht="14.25">
      <c r="A5726"/>
      <c r="B5726" s="241"/>
      <c r="C5726"/>
      <c r="D5726"/>
      <c r="E5726"/>
      <c r="F5726"/>
    </row>
    <row r="5727" spans="1:6" ht="14.25">
      <c r="A5727"/>
      <c r="B5727" s="241"/>
      <c r="C5727"/>
      <c r="D5727"/>
      <c r="E5727"/>
      <c r="F5727"/>
    </row>
    <row r="5728" spans="1:6" ht="14.25">
      <c r="A5728"/>
      <c r="B5728" s="241"/>
      <c r="C5728"/>
      <c r="D5728"/>
      <c r="E5728"/>
      <c r="F5728"/>
    </row>
    <row r="5729" spans="1:6" ht="14.25">
      <c r="A5729"/>
      <c r="B5729" s="241"/>
      <c r="C5729"/>
      <c r="D5729"/>
      <c r="E5729"/>
      <c r="F5729"/>
    </row>
    <row r="5730" spans="1:6" ht="14.25">
      <c r="A5730"/>
      <c r="B5730" s="241"/>
      <c r="C5730"/>
      <c r="D5730"/>
      <c r="E5730"/>
      <c r="F5730"/>
    </row>
    <row r="5731" spans="1:6" ht="14.25">
      <c r="A5731"/>
      <c r="B5731" s="241"/>
      <c r="C5731"/>
      <c r="D5731"/>
      <c r="E5731"/>
      <c r="F5731"/>
    </row>
    <row r="5732" spans="1:6" ht="14.25">
      <c r="A5732"/>
      <c r="B5732" s="241"/>
      <c r="C5732"/>
      <c r="D5732"/>
      <c r="E5732"/>
      <c r="F5732"/>
    </row>
    <row r="5733" spans="1:6" ht="14.25">
      <c r="A5733"/>
      <c r="B5733" s="241"/>
      <c r="C5733"/>
      <c r="D5733"/>
      <c r="E5733"/>
      <c r="F5733"/>
    </row>
    <row r="5734" spans="1:6" ht="14.25">
      <c r="A5734"/>
      <c r="B5734" s="241"/>
      <c r="C5734"/>
      <c r="D5734"/>
      <c r="E5734"/>
      <c r="F5734"/>
    </row>
    <row r="5735" spans="1:6" ht="14.25">
      <c r="A5735"/>
      <c r="B5735" s="241"/>
      <c r="C5735"/>
      <c r="D5735"/>
      <c r="E5735"/>
      <c r="F5735"/>
    </row>
    <row r="5736" spans="1:6" ht="14.25">
      <c r="A5736"/>
      <c r="B5736" s="241"/>
      <c r="C5736"/>
      <c r="D5736"/>
      <c r="E5736"/>
      <c r="F5736"/>
    </row>
    <row r="5737" spans="1:6" ht="14.25">
      <c r="A5737"/>
      <c r="B5737" s="241"/>
      <c r="C5737"/>
      <c r="D5737"/>
      <c r="E5737"/>
      <c r="F5737"/>
    </row>
    <row r="5738" spans="1:6" ht="14.25">
      <c r="A5738"/>
      <c r="B5738" s="241"/>
      <c r="C5738"/>
      <c r="D5738"/>
      <c r="E5738"/>
      <c r="F5738"/>
    </row>
    <row r="5739" spans="1:6" ht="14.25">
      <c r="A5739"/>
      <c r="B5739" s="241"/>
      <c r="C5739"/>
      <c r="D5739"/>
      <c r="E5739"/>
      <c r="F5739"/>
    </row>
    <row r="5740" spans="1:6" ht="14.25">
      <c r="A5740"/>
      <c r="B5740" s="241"/>
      <c r="C5740"/>
      <c r="D5740"/>
      <c r="E5740"/>
      <c r="F5740"/>
    </row>
    <row r="5741" spans="1:6" ht="14.25">
      <c r="A5741"/>
      <c r="B5741" s="241"/>
      <c r="C5741"/>
      <c r="D5741"/>
      <c r="E5741"/>
      <c r="F5741"/>
    </row>
    <row r="5742" spans="1:6" ht="14.25">
      <c r="A5742"/>
      <c r="B5742" s="241"/>
      <c r="C5742"/>
      <c r="D5742"/>
      <c r="E5742"/>
      <c r="F5742"/>
    </row>
    <row r="5743" spans="1:6" ht="14.25">
      <c r="A5743"/>
      <c r="B5743" s="241"/>
      <c r="C5743"/>
      <c r="D5743"/>
      <c r="E5743"/>
      <c r="F5743"/>
    </row>
    <row r="5744" spans="1:6" ht="14.25">
      <c r="A5744"/>
      <c r="B5744" s="241"/>
      <c r="C5744"/>
      <c r="D5744"/>
      <c r="E5744"/>
      <c r="F5744"/>
    </row>
    <row r="5745" spans="1:6" ht="14.25">
      <c r="A5745"/>
      <c r="B5745" s="241"/>
      <c r="C5745"/>
      <c r="D5745"/>
      <c r="E5745"/>
      <c r="F5745"/>
    </row>
    <row r="5746" spans="1:6" ht="14.25">
      <c r="A5746"/>
      <c r="B5746" s="241"/>
      <c r="C5746"/>
      <c r="D5746"/>
      <c r="E5746"/>
      <c r="F5746"/>
    </row>
    <row r="5747" spans="1:6" ht="14.25">
      <c r="A5747"/>
      <c r="B5747" s="241"/>
      <c r="C5747"/>
      <c r="D5747"/>
      <c r="E5747"/>
      <c r="F5747"/>
    </row>
    <row r="5748" spans="1:6" ht="14.25">
      <c r="A5748"/>
      <c r="B5748" s="241"/>
      <c r="C5748"/>
      <c r="D5748"/>
      <c r="E5748"/>
      <c r="F5748"/>
    </row>
    <row r="5749" spans="1:6" ht="14.25">
      <c r="A5749"/>
      <c r="B5749" s="241"/>
      <c r="C5749"/>
      <c r="D5749"/>
      <c r="E5749"/>
      <c r="F5749"/>
    </row>
    <row r="5750" spans="1:6" ht="14.25">
      <c r="A5750"/>
      <c r="B5750" s="241"/>
      <c r="C5750"/>
      <c r="D5750"/>
      <c r="E5750"/>
      <c r="F5750"/>
    </row>
    <row r="5751" spans="1:6" ht="14.25">
      <c r="A5751"/>
      <c r="B5751" s="241"/>
      <c r="C5751"/>
      <c r="D5751"/>
      <c r="E5751"/>
      <c r="F5751"/>
    </row>
    <row r="5752" spans="1:6" ht="14.25">
      <c r="A5752"/>
      <c r="B5752" s="241"/>
      <c r="C5752"/>
      <c r="D5752"/>
      <c r="E5752"/>
      <c r="F5752"/>
    </row>
    <row r="5753" spans="1:6" ht="14.25">
      <c r="A5753"/>
      <c r="B5753" s="241"/>
      <c r="C5753"/>
      <c r="D5753"/>
      <c r="E5753"/>
      <c r="F5753"/>
    </row>
    <row r="5754" spans="1:6" ht="14.25">
      <c r="A5754"/>
      <c r="B5754" s="241"/>
      <c r="C5754"/>
      <c r="D5754"/>
      <c r="E5754"/>
      <c r="F5754"/>
    </row>
    <row r="5755" spans="1:6" ht="14.25">
      <c r="A5755"/>
      <c r="B5755" s="241"/>
      <c r="C5755"/>
      <c r="D5755"/>
      <c r="E5755"/>
      <c r="F5755"/>
    </row>
    <row r="5756" spans="1:6" ht="14.25">
      <c r="A5756"/>
      <c r="B5756" s="241"/>
      <c r="C5756"/>
      <c r="D5756"/>
      <c r="E5756"/>
      <c r="F5756"/>
    </row>
    <row r="5757" spans="1:6" ht="14.25">
      <c r="A5757"/>
      <c r="B5757" s="241"/>
      <c r="C5757"/>
      <c r="D5757"/>
      <c r="E5757"/>
      <c r="F5757"/>
    </row>
    <row r="5758" spans="1:6" ht="14.25">
      <c r="A5758"/>
      <c r="B5758" s="241"/>
      <c r="C5758"/>
      <c r="D5758"/>
      <c r="E5758"/>
      <c r="F5758"/>
    </row>
    <row r="5759" spans="1:6" ht="14.25">
      <c r="A5759"/>
      <c r="B5759" s="241"/>
      <c r="C5759"/>
      <c r="D5759"/>
      <c r="E5759"/>
      <c r="F5759"/>
    </row>
    <row r="5760" spans="1:6" ht="14.25">
      <c r="A5760"/>
      <c r="B5760" s="241"/>
      <c r="C5760"/>
      <c r="D5760"/>
      <c r="E5760"/>
      <c r="F5760"/>
    </row>
    <row r="5761" spans="1:6" ht="14.25">
      <c r="A5761"/>
      <c r="B5761" s="241"/>
      <c r="C5761"/>
      <c r="D5761"/>
      <c r="E5761"/>
      <c r="F5761"/>
    </row>
    <row r="5762" spans="1:6" ht="14.25">
      <c r="A5762"/>
      <c r="B5762" s="241"/>
      <c r="C5762"/>
      <c r="D5762"/>
      <c r="E5762"/>
      <c r="F5762"/>
    </row>
    <row r="5763" spans="1:6" ht="14.25">
      <c r="A5763"/>
      <c r="B5763" s="241"/>
      <c r="C5763"/>
      <c r="D5763"/>
      <c r="E5763"/>
      <c r="F5763"/>
    </row>
    <row r="5764" spans="1:6" ht="14.25">
      <c r="A5764"/>
      <c r="B5764" s="241"/>
      <c r="C5764"/>
      <c r="D5764"/>
      <c r="E5764"/>
      <c r="F5764"/>
    </row>
    <row r="5765" spans="1:6" ht="14.25">
      <c r="A5765"/>
      <c r="B5765" s="241"/>
      <c r="C5765"/>
      <c r="D5765"/>
      <c r="E5765"/>
      <c r="F5765"/>
    </row>
    <row r="5766" spans="1:6" ht="14.25">
      <c r="A5766"/>
      <c r="B5766" s="241"/>
      <c r="C5766"/>
      <c r="D5766"/>
      <c r="E5766"/>
      <c r="F5766"/>
    </row>
    <row r="5767" spans="1:6" ht="14.25">
      <c r="A5767"/>
      <c r="B5767" s="241"/>
      <c r="C5767"/>
      <c r="D5767"/>
      <c r="E5767"/>
      <c r="F5767"/>
    </row>
    <row r="5768" spans="1:6" ht="14.25">
      <c r="A5768"/>
      <c r="B5768" s="241"/>
      <c r="C5768"/>
      <c r="D5768"/>
      <c r="E5768"/>
      <c r="F5768"/>
    </row>
    <row r="5769" spans="1:6" ht="14.25">
      <c r="A5769"/>
      <c r="B5769" s="241"/>
      <c r="C5769"/>
      <c r="D5769"/>
      <c r="E5769"/>
      <c r="F5769"/>
    </row>
    <row r="5770" spans="1:6" ht="14.25">
      <c r="A5770"/>
      <c r="B5770" s="241"/>
      <c r="C5770"/>
      <c r="D5770"/>
      <c r="E5770"/>
      <c r="F5770"/>
    </row>
    <row r="5771" spans="1:6" ht="14.25">
      <c r="A5771"/>
      <c r="B5771" s="241"/>
      <c r="C5771"/>
      <c r="D5771"/>
      <c r="E5771"/>
      <c r="F5771"/>
    </row>
    <row r="5772" spans="1:6" ht="14.25">
      <c r="A5772"/>
      <c r="B5772" s="241"/>
      <c r="C5772"/>
      <c r="D5772"/>
      <c r="E5772"/>
      <c r="F5772"/>
    </row>
    <row r="5773" spans="1:6" ht="14.25">
      <c r="A5773"/>
      <c r="B5773" s="241"/>
      <c r="C5773"/>
      <c r="D5773"/>
      <c r="E5773"/>
      <c r="F5773"/>
    </row>
    <row r="5774" spans="1:6" ht="14.25">
      <c r="A5774"/>
      <c r="B5774" s="241"/>
      <c r="C5774"/>
      <c r="D5774"/>
      <c r="E5774"/>
      <c r="F5774"/>
    </row>
    <row r="5775" spans="1:6" ht="14.25">
      <c r="A5775"/>
      <c r="B5775" s="241"/>
      <c r="C5775"/>
      <c r="D5775"/>
      <c r="E5775"/>
      <c r="F5775"/>
    </row>
    <row r="5776" spans="1:6" ht="14.25">
      <c r="A5776"/>
      <c r="B5776" s="241"/>
      <c r="C5776"/>
      <c r="D5776"/>
      <c r="E5776"/>
      <c r="F5776"/>
    </row>
    <row r="5777" spans="1:6" ht="14.25">
      <c r="A5777"/>
      <c r="B5777" s="241"/>
      <c r="C5777"/>
      <c r="D5777"/>
      <c r="E5777"/>
      <c r="F5777"/>
    </row>
    <row r="5778" spans="1:6" ht="14.25">
      <c r="A5778"/>
      <c r="B5778" s="241"/>
      <c r="C5778"/>
      <c r="D5778"/>
      <c r="E5778"/>
      <c r="F5778"/>
    </row>
    <row r="5779" spans="1:6" ht="14.25">
      <c r="A5779"/>
      <c r="B5779" s="241"/>
      <c r="C5779"/>
      <c r="D5779"/>
      <c r="E5779"/>
      <c r="F5779"/>
    </row>
    <row r="5780" spans="1:6" ht="14.25">
      <c r="A5780"/>
      <c r="B5780" s="241"/>
      <c r="C5780"/>
      <c r="D5780"/>
      <c r="E5780"/>
      <c r="F5780"/>
    </row>
    <row r="5781" spans="1:6" ht="14.25">
      <c r="A5781"/>
      <c r="B5781" s="241"/>
      <c r="C5781"/>
      <c r="D5781"/>
      <c r="E5781"/>
      <c r="F5781"/>
    </row>
    <row r="5782" spans="1:6" ht="14.25">
      <c r="A5782"/>
      <c r="B5782" s="241"/>
      <c r="C5782"/>
      <c r="D5782"/>
      <c r="E5782"/>
      <c r="F5782"/>
    </row>
    <row r="5783" spans="1:6" ht="14.25">
      <c r="A5783"/>
      <c r="B5783" s="241"/>
      <c r="C5783"/>
      <c r="D5783"/>
      <c r="E5783"/>
      <c r="F5783"/>
    </row>
    <row r="5784" spans="1:6" ht="14.25">
      <c r="A5784"/>
      <c r="B5784" s="241"/>
      <c r="C5784"/>
      <c r="D5784"/>
      <c r="E5784"/>
      <c r="F5784"/>
    </row>
    <row r="5785" spans="1:6" ht="14.25">
      <c r="A5785"/>
      <c r="B5785" s="241"/>
      <c r="C5785"/>
      <c r="D5785"/>
      <c r="E5785"/>
      <c r="F5785"/>
    </row>
    <row r="5786" spans="1:6" ht="14.25">
      <c r="A5786"/>
      <c r="B5786" s="241"/>
      <c r="C5786"/>
      <c r="D5786"/>
      <c r="E5786"/>
      <c r="F5786"/>
    </row>
    <row r="5787" spans="1:6" ht="14.25">
      <c r="A5787"/>
      <c r="B5787" s="241"/>
      <c r="C5787"/>
      <c r="D5787"/>
      <c r="E5787"/>
      <c r="F5787"/>
    </row>
    <row r="5788" spans="1:6" ht="14.25">
      <c r="A5788"/>
      <c r="B5788" s="241"/>
      <c r="C5788"/>
      <c r="D5788"/>
      <c r="E5788"/>
      <c r="F5788"/>
    </row>
    <row r="5789" spans="1:6" ht="14.25">
      <c r="A5789"/>
      <c r="B5789" s="241"/>
      <c r="C5789"/>
      <c r="D5789"/>
      <c r="E5789"/>
      <c r="F5789"/>
    </row>
    <row r="5790" spans="1:6" ht="14.25">
      <c r="A5790"/>
      <c r="B5790" s="241"/>
      <c r="C5790"/>
      <c r="D5790"/>
      <c r="E5790"/>
      <c r="F5790"/>
    </row>
    <row r="5791" spans="1:6" ht="14.25">
      <c r="A5791"/>
      <c r="B5791" s="241"/>
      <c r="C5791"/>
      <c r="D5791"/>
      <c r="E5791"/>
      <c r="F5791"/>
    </row>
    <row r="5792" spans="1:6" ht="14.25">
      <c r="A5792"/>
      <c r="B5792" s="241"/>
      <c r="C5792"/>
      <c r="D5792"/>
      <c r="E5792"/>
      <c r="F5792"/>
    </row>
    <row r="5793" spans="1:6" ht="14.25">
      <c r="A5793"/>
      <c r="B5793" s="241"/>
      <c r="C5793"/>
      <c r="D5793"/>
      <c r="E5793"/>
      <c r="F5793"/>
    </row>
    <row r="5794" spans="1:6" ht="14.25">
      <c r="A5794"/>
      <c r="B5794" s="241"/>
      <c r="C5794"/>
      <c r="D5794"/>
      <c r="E5794"/>
      <c r="F5794"/>
    </row>
    <row r="5795" spans="1:6" ht="14.25">
      <c r="A5795"/>
      <c r="B5795" s="241"/>
      <c r="C5795"/>
      <c r="D5795"/>
      <c r="E5795"/>
      <c r="F5795"/>
    </row>
    <row r="5796" spans="1:6" ht="14.25">
      <c r="A5796"/>
      <c r="B5796" s="241"/>
      <c r="C5796"/>
      <c r="D5796"/>
      <c r="E5796"/>
      <c r="F5796"/>
    </row>
    <row r="5797" spans="1:6" ht="14.25">
      <c r="A5797"/>
      <c r="B5797" s="241"/>
      <c r="C5797"/>
      <c r="D5797"/>
      <c r="E5797"/>
      <c r="F5797"/>
    </row>
    <row r="5798" spans="1:6" ht="14.25">
      <c r="A5798"/>
      <c r="B5798" s="241"/>
      <c r="C5798"/>
      <c r="D5798"/>
      <c r="E5798"/>
      <c r="F5798"/>
    </row>
    <row r="5799" spans="1:6" ht="14.25">
      <c r="A5799"/>
      <c r="B5799" s="241"/>
      <c r="C5799"/>
      <c r="D5799"/>
      <c r="E5799"/>
      <c r="F5799"/>
    </row>
    <row r="5800" spans="1:6" ht="14.25">
      <c r="A5800"/>
      <c r="B5800" s="241"/>
      <c r="C5800"/>
      <c r="D5800"/>
      <c r="E5800"/>
      <c r="F5800"/>
    </row>
    <row r="5801" spans="1:6" ht="14.25">
      <c r="A5801"/>
      <c r="B5801" s="241"/>
      <c r="C5801"/>
      <c r="D5801"/>
      <c r="E5801"/>
      <c r="F5801"/>
    </row>
    <row r="5802" spans="1:6" ht="14.25">
      <c r="A5802"/>
      <c r="B5802" s="241"/>
      <c r="C5802"/>
      <c r="D5802"/>
      <c r="E5802"/>
      <c r="F5802"/>
    </row>
    <row r="5803" spans="1:6" ht="14.25">
      <c r="A5803"/>
      <c r="B5803" s="241"/>
      <c r="C5803"/>
      <c r="D5803"/>
      <c r="E5803"/>
      <c r="F5803"/>
    </row>
    <row r="5804" spans="1:6" ht="14.25">
      <c r="A5804"/>
      <c r="B5804" s="241"/>
      <c r="C5804"/>
      <c r="D5804"/>
      <c r="E5804"/>
      <c r="F5804"/>
    </row>
    <row r="5805" spans="1:6" ht="14.25">
      <c r="A5805"/>
      <c r="B5805" s="241"/>
      <c r="C5805"/>
      <c r="D5805"/>
      <c r="E5805"/>
      <c r="F5805"/>
    </row>
    <row r="5806" spans="1:6" ht="14.25">
      <c r="A5806"/>
      <c r="B5806" s="241"/>
      <c r="C5806"/>
      <c r="D5806"/>
      <c r="E5806"/>
      <c r="F5806"/>
    </row>
    <row r="5807" spans="1:6" ht="14.25">
      <c r="A5807"/>
      <c r="B5807" s="241"/>
      <c r="C5807"/>
      <c r="D5807"/>
      <c r="E5807"/>
      <c r="F5807"/>
    </row>
    <row r="5808" spans="1:6" ht="14.25">
      <c r="A5808"/>
      <c r="B5808" s="241"/>
      <c r="C5808"/>
      <c r="D5808"/>
      <c r="E5808"/>
      <c r="F5808"/>
    </row>
    <row r="5809" spans="1:6" ht="14.25">
      <c r="A5809"/>
      <c r="B5809" s="241"/>
      <c r="C5809"/>
      <c r="D5809"/>
      <c r="E5809"/>
      <c r="F5809"/>
    </row>
    <row r="5810" spans="1:6" ht="14.25">
      <c r="A5810"/>
      <c r="B5810" s="241"/>
      <c r="C5810"/>
      <c r="D5810"/>
      <c r="E5810"/>
      <c r="F5810"/>
    </row>
    <row r="5811" spans="1:6" ht="14.25">
      <c r="A5811"/>
      <c r="B5811" s="241"/>
      <c r="C5811"/>
      <c r="D5811"/>
      <c r="E5811"/>
      <c r="F5811"/>
    </row>
    <row r="5812" spans="1:6" ht="14.25">
      <c r="A5812"/>
      <c r="B5812" s="241"/>
      <c r="C5812"/>
      <c r="D5812"/>
      <c r="E5812"/>
      <c r="F5812"/>
    </row>
    <row r="5813" spans="1:6" ht="14.25">
      <c r="A5813"/>
      <c r="B5813" s="241"/>
      <c r="C5813"/>
      <c r="D5813"/>
      <c r="E5813"/>
      <c r="F5813"/>
    </row>
    <row r="5814" spans="1:6" ht="14.25">
      <c r="A5814"/>
      <c r="B5814" s="241"/>
      <c r="C5814"/>
      <c r="D5814"/>
      <c r="E5814"/>
      <c r="F5814"/>
    </row>
    <row r="5815" spans="1:6" ht="14.25">
      <c r="A5815"/>
      <c r="B5815" s="241"/>
      <c r="C5815"/>
      <c r="D5815"/>
      <c r="E5815"/>
      <c r="F5815"/>
    </row>
    <row r="5816" spans="1:6" ht="14.25">
      <c r="A5816"/>
      <c r="B5816" s="241"/>
      <c r="C5816"/>
      <c r="D5816"/>
      <c r="E5816"/>
      <c r="F5816"/>
    </row>
    <row r="5817" spans="1:6" ht="14.25">
      <c r="A5817"/>
      <c r="B5817" s="241"/>
      <c r="C5817"/>
      <c r="D5817"/>
      <c r="E5817"/>
      <c r="F5817"/>
    </row>
    <row r="5818" spans="1:6" ht="14.25">
      <c r="A5818"/>
      <c r="B5818" s="241"/>
      <c r="C5818"/>
      <c r="D5818"/>
      <c r="E5818"/>
      <c r="F5818"/>
    </row>
    <row r="5819" spans="1:6" ht="14.25">
      <c r="A5819"/>
      <c r="B5819" s="241"/>
      <c r="C5819"/>
      <c r="D5819"/>
      <c r="E5819"/>
      <c r="F5819"/>
    </row>
    <row r="5820" spans="1:6" ht="14.25">
      <c r="A5820"/>
      <c r="B5820" s="241"/>
      <c r="C5820"/>
      <c r="D5820"/>
      <c r="E5820"/>
      <c r="F5820"/>
    </row>
    <row r="5821" spans="1:6" ht="14.25">
      <c r="A5821"/>
      <c r="B5821" s="241"/>
      <c r="C5821"/>
      <c r="D5821"/>
      <c r="E5821"/>
      <c r="F5821"/>
    </row>
    <row r="5822" spans="1:6" ht="14.25">
      <c r="A5822"/>
      <c r="B5822" s="241"/>
      <c r="C5822"/>
      <c r="D5822"/>
      <c r="E5822"/>
      <c r="F5822"/>
    </row>
    <row r="5823" spans="1:6" ht="14.25">
      <c r="A5823"/>
      <c r="B5823" s="241"/>
      <c r="C5823"/>
      <c r="D5823"/>
      <c r="E5823"/>
      <c r="F5823"/>
    </row>
    <row r="5824" spans="1:6" ht="14.25">
      <c r="A5824"/>
      <c r="B5824" s="241"/>
      <c r="C5824"/>
      <c r="D5824"/>
      <c r="E5824"/>
      <c r="F5824"/>
    </row>
    <row r="5825" spans="1:6" ht="14.25">
      <c r="A5825"/>
      <c r="B5825" s="241"/>
      <c r="C5825"/>
      <c r="D5825"/>
      <c r="E5825"/>
      <c r="F5825"/>
    </row>
    <row r="5826" spans="1:6" ht="14.25">
      <c r="A5826"/>
      <c r="B5826" s="241"/>
      <c r="C5826"/>
      <c r="D5826"/>
      <c r="E5826"/>
      <c r="F5826"/>
    </row>
    <row r="5827" spans="1:6" ht="14.25">
      <c r="A5827"/>
      <c r="B5827" s="241"/>
      <c r="C5827"/>
      <c r="D5827"/>
      <c r="E5827"/>
      <c r="F5827"/>
    </row>
    <row r="5828" spans="1:6" ht="14.25">
      <c r="A5828"/>
      <c r="B5828" s="241"/>
      <c r="C5828"/>
      <c r="D5828"/>
      <c r="E5828"/>
      <c r="F5828"/>
    </row>
    <row r="5829" spans="1:6" ht="14.25">
      <c r="A5829"/>
      <c r="B5829" s="241"/>
      <c r="C5829"/>
      <c r="D5829"/>
      <c r="E5829"/>
      <c r="F5829"/>
    </row>
    <row r="5830" spans="1:6" ht="14.25">
      <c r="A5830"/>
      <c r="B5830" s="241"/>
      <c r="C5830"/>
      <c r="D5830"/>
      <c r="E5830"/>
      <c r="F5830"/>
    </row>
    <row r="5831" spans="1:6" ht="14.25">
      <c r="A5831"/>
      <c r="B5831" s="241"/>
      <c r="C5831"/>
      <c r="D5831"/>
      <c r="E5831"/>
      <c r="F5831"/>
    </row>
    <row r="5832" spans="1:6" ht="14.25">
      <c r="A5832"/>
      <c r="B5832" s="241"/>
      <c r="C5832"/>
      <c r="D5832"/>
      <c r="E5832"/>
      <c r="F5832"/>
    </row>
    <row r="5833" spans="1:6" ht="14.25">
      <c r="A5833"/>
      <c r="B5833" s="241"/>
      <c r="C5833"/>
      <c r="D5833"/>
      <c r="E5833"/>
      <c r="F5833"/>
    </row>
    <row r="5834" spans="1:6" ht="14.25">
      <c r="A5834"/>
      <c r="B5834" s="241"/>
      <c r="C5834"/>
      <c r="D5834"/>
      <c r="E5834"/>
      <c r="F5834"/>
    </row>
    <row r="5835" spans="1:6" ht="14.25">
      <c r="A5835"/>
      <c r="B5835" s="241"/>
      <c r="C5835"/>
      <c r="D5835"/>
      <c r="E5835"/>
      <c r="F5835"/>
    </row>
    <row r="5836" spans="1:6" ht="14.25">
      <c r="A5836"/>
      <c r="B5836" s="241"/>
      <c r="C5836"/>
      <c r="D5836"/>
      <c r="E5836"/>
      <c r="F5836"/>
    </row>
    <row r="5837" spans="1:6" ht="14.25">
      <c r="A5837"/>
      <c r="B5837" s="241"/>
      <c r="C5837"/>
      <c r="D5837"/>
      <c r="E5837"/>
      <c r="F5837"/>
    </row>
    <row r="5838" spans="1:6" ht="14.25">
      <c r="A5838"/>
      <c r="B5838" s="241"/>
      <c r="C5838"/>
      <c r="D5838"/>
      <c r="E5838"/>
      <c r="F5838"/>
    </row>
    <row r="5839" spans="1:6" ht="14.25">
      <c r="A5839"/>
      <c r="B5839" s="241"/>
      <c r="C5839"/>
      <c r="D5839"/>
      <c r="E5839"/>
      <c r="F5839"/>
    </row>
    <row r="5840" spans="1:6" ht="14.25">
      <c r="A5840"/>
      <c r="B5840" s="241"/>
      <c r="C5840"/>
      <c r="D5840"/>
      <c r="E5840"/>
      <c r="F5840"/>
    </row>
    <row r="5841" spans="1:6" ht="14.25">
      <c r="A5841"/>
      <c r="B5841" s="241"/>
      <c r="C5841"/>
      <c r="D5841"/>
      <c r="E5841"/>
      <c r="F5841"/>
    </row>
    <row r="5842" spans="1:6" ht="14.25">
      <c r="A5842"/>
      <c r="B5842" s="241"/>
      <c r="C5842"/>
      <c r="D5842"/>
      <c r="E5842"/>
      <c r="F5842"/>
    </row>
    <row r="5843" spans="1:6" ht="14.25">
      <c r="A5843"/>
      <c r="B5843" s="241"/>
      <c r="C5843"/>
      <c r="D5843"/>
      <c r="E5843"/>
      <c r="F5843"/>
    </row>
    <row r="5844" spans="1:6" ht="14.25">
      <c r="A5844"/>
      <c r="B5844" s="241"/>
      <c r="C5844"/>
      <c r="D5844"/>
      <c r="E5844"/>
      <c r="F5844"/>
    </row>
    <row r="5845" spans="1:6" ht="14.25">
      <c r="A5845"/>
      <c r="B5845" s="241"/>
      <c r="C5845"/>
      <c r="D5845"/>
      <c r="E5845"/>
      <c r="F5845"/>
    </row>
    <row r="5846" spans="1:6" ht="14.25">
      <c r="A5846"/>
      <c r="B5846" s="241"/>
      <c r="C5846"/>
      <c r="D5846"/>
      <c r="E5846"/>
      <c r="F5846"/>
    </row>
    <row r="5847" spans="1:6" ht="14.25">
      <c r="A5847"/>
      <c r="B5847" s="241"/>
      <c r="C5847"/>
      <c r="D5847"/>
      <c r="E5847"/>
      <c r="F5847"/>
    </row>
    <row r="5848" spans="1:6" ht="14.25">
      <c r="A5848"/>
      <c r="B5848" s="241"/>
      <c r="C5848"/>
      <c r="D5848"/>
      <c r="E5848"/>
      <c r="F5848"/>
    </row>
    <row r="5849" spans="1:6" ht="14.25">
      <c r="A5849"/>
      <c r="B5849" s="241"/>
      <c r="C5849"/>
      <c r="D5849"/>
      <c r="E5849"/>
      <c r="F5849"/>
    </row>
    <row r="5850" spans="1:6" ht="14.25">
      <c r="A5850"/>
      <c r="B5850" s="241"/>
      <c r="C5850"/>
      <c r="D5850"/>
      <c r="E5850"/>
      <c r="F5850"/>
    </row>
    <row r="5851" spans="1:6" ht="14.25">
      <c r="A5851"/>
      <c r="B5851" s="241"/>
      <c r="C5851"/>
      <c r="D5851"/>
      <c r="E5851"/>
      <c r="F5851"/>
    </row>
    <row r="5852" spans="1:6" ht="14.25">
      <c r="A5852"/>
      <c r="B5852" s="241"/>
      <c r="C5852"/>
      <c r="D5852"/>
      <c r="E5852"/>
      <c r="F5852"/>
    </row>
    <row r="5853" spans="1:6" ht="14.25">
      <c r="A5853"/>
      <c r="B5853" s="241"/>
      <c r="C5853"/>
      <c r="D5853"/>
      <c r="E5853"/>
      <c r="F5853"/>
    </row>
    <row r="5854" spans="1:6" ht="14.25">
      <c r="A5854"/>
      <c r="B5854" s="241"/>
      <c r="C5854"/>
      <c r="D5854"/>
      <c r="E5854"/>
      <c r="F5854"/>
    </row>
    <row r="5855" spans="1:6" ht="14.25">
      <c r="A5855"/>
      <c r="B5855" s="241"/>
      <c r="C5855"/>
      <c r="D5855"/>
      <c r="E5855"/>
      <c r="F5855"/>
    </row>
    <row r="5856" spans="1:6" ht="14.25">
      <c r="A5856"/>
      <c r="B5856" s="241"/>
      <c r="C5856"/>
      <c r="D5856"/>
      <c r="E5856"/>
      <c r="F5856"/>
    </row>
    <row r="5857" spans="1:6" ht="14.25">
      <c r="A5857"/>
      <c r="B5857" s="241"/>
      <c r="C5857"/>
      <c r="D5857"/>
      <c r="E5857"/>
      <c r="F5857"/>
    </row>
    <row r="5858" spans="1:6" ht="14.25">
      <c r="A5858"/>
      <c r="B5858" s="241"/>
      <c r="C5858"/>
      <c r="D5858"/>
      <c r="E5858"/>
      <c r="F5858"/>
    </row>
    <row r="5859" spans="1:6" ht="14.25">
      <c r="A5859"/>
      <c r="B5859" s="241"/>
      <c r="C5859"/>
      <c r="D5859"/>
      <c r="E5859"/>
      <c r="F5859"/>
    </row>
    <row r="5860" spans="1:6" ht="14.25">
      <c r="A5860"/>
      <c r="B5860" s="241"/>
      <c r="C5860"/>
      <c r="D5860"/>
      <c r="E5860"/>
      <c r="F5860"/>
    </row>
    <row r="5861" spans="1:6" ht="14.25">
      <c r="A5861"/>
      <c r="B5861" s="241"/>
      <c r="C5861"/>
      <c r="D5861"/>
      <c r="E5861"/>
      <c r="F5861"/>
    </row>
    <row r="5862" spans="1:6" ht="14.25">
      <c r="A5862"/>
      <c r="B5862" s="241"/>
      <c r="C5862"/>
      <c r="D5862"/>
      <c r="E5862"/>
      <c r="F5862"/>
    </row>
    <row r="5863" spans="1:6" ht="14.25">
      <c r="A5863"/>
      <c r="B5863" s="241"/>
      <c r="C5863"/>
      <c r="D5863"/>
      <c r="E5863"/>
      <c r="F5863"/>
    </row>
    <row r="5864" spans="1:6" ht="14.25">
      <c r="A5864"/>
      <c r="B5864" s="241"/>
      <c r="C5864"/>
      <c r="D5864"/>
      <c r="E5864"/>
      <c r="F5864"/>
    </row>
    <row r="5865" spans="1:6" ht="14.25">
      <c r="A5865"/>
      <c r="B5865" s="241"/>
      <c r="C5865"/>
      <c r="D5865"/>
      <c r="E5865"/>
      <c r="F5865"/>
    </row>
    <row r="5866" spans="1:6" ht="14.25">
      <c r="A5866"/>
      <c r="B5866" s="241"/>
      <c r="C5866"/>
      <c r="D5866"/>
      <c r="E5866"/>
      <c r="F5866"/>
    </row>
    <row r="5867" spans="1:6" ht="14.25">
      <c r="A5867"/>
      <c r="B5867" s="241"/>
      <c r="C5867"/>
      <c r="D5867"/>
      <c r="E5867"/>
      <c r="F5867"/>
    </row>
    <row r="5868" spans="1:6" ht="14.25">
      <c r="A5868"/>
      <c r="B5868" s="241"/>
      <c r="C5868"/>
      <c r="D5868"/>
      <c r="E5868"/>
      <c r="F5868"/>
    </row>
    <row r="5869" spans="1:6" ht="14.25">
      <c r="A5869"/>
      <c r="B5869" s="241"/>
      <c r="C5869"/>
      <c r="D5869"/>
      <c r="E5869"/>
      <c r="F5869"/>
    </row>
    <row r="5870" spans="1:6" ht="14.25">
      <c r="A5870"/>
      <c r="B5870" s="241"/>
      <c r="C5870"/>
      <c r="D5870"/>
      <c r="E5870"/>
      <c r="F5870"/>
    </row>
    <row r="5871" spans="1:6" ht="14.25">
      <c r="A5871"/>
      <c r="B5871" s="241"/>
      <c r="C5871"/>
      <c r="D5871"/>
      <c r="E5871"/>
      <c r="F5871"/>
    </row>
    <row r="5872" spans="1:6" ht="14.25">
      <c r="A5872"/>
      <c r="B5872" s="241"/>
      <c r="C5872"/>
      <c r="D5872"/>
      <c r="E5872"/>
      <c r="F5872"/>
    </row>
    <row r="5873" spans="1:6" ht="14.25">
      <c r="A5873"/>
      <c r="B5873" s="241"/>
      <c r="C5873"/>
      <c r="D5873"/>
      <c r="E5873"/>
      <c r="F5873"/>
    </row>
    <row r="5874" spans="1:6" ht="14.25">
      <c r="A5874"/>
      <c r="B5874" s="241"/>
      <c r="C5874"/>
      <c r="D5874"/>
      <c r="E5874"/>
      <c r="F5874"/>
    </row>
    <row r="5875" spans="1:6" ht="14.25">
      <c r="A5875"/>
      <c r="B5875" s="241"/>
      <c r="C5875"/>
      <c r="D5875"/>
      <c r="E5875"/>
      <c r="F5875"/>
    </row>
    <row r="5876" spans="1:6" ht="14.25">
      <c r="A5876"/>
      <c r="B5876" s="241"/>
      <c r="C5876"/>
      <c r="D5876"/>
      <c r="E5876"/>
      <c r="F5876"/>
    </row>
    <row r="5877" spans="1:6" ht="14.25">
      <c r="A5877"/>
      <c r="B5877" s="241"/>
      <c r="C5877"/>
      <c r="D5877"/>
      <c r="E5877"/>
      <c r="F5877"/>
    </row>
    <row r="5878" spans="1:6" ht="14.25">
      <c r="A5878"/>
      <c r="B5878" s="241"/>
      <c r="C5878"/>
      <c r="D5878"/>
      <c r="E5878"/>
      <c r="F5878"/>
    </row>
    <row r="5879" spans="1:6" ht="14.25">
      <c r="A5879"/>
      <c r="B5879" s="241"/>
      <c r="C5879"/>
      <c r="D5879"/>
      <c r="E5879"/>
      <c r="F5879"/>
    </row>
    <row r="5880" spans="1:6" ht="14.25">
      <c r="A5880"/>
      <c r="B5880" s="241"/>
      <c r="C5880"/>
      <c r="D5880"/>
      <c r="E5880"/>
      <c r="F5880"/>
    </row>
    <row r="5881" spans="1:6" ht="14.25">
      <c r="A5881"/>
      <c r="B5881" s="241"/>
      <c r="C5881"/>
      <c r="D5881"/>
      <c r="E5881"/>
      <c r="F5881"/>
    </row>
    <row r="5882" spans="1:6" ht="14.25">
      <c r="A5882"/>
      <c r="B5882" s="241"/>
      <c r="C5882"/>
      <c r="D5882"/>
      <c r="E5882"/>
      <c r="F5882"/>
    </row>
    <row r="5883" spans="1:6" ht="14.25">
      <c r="A5883"/>
      <c r="B5883" s="241"/>
      <c r="C5883"/>
      <c r="D5883"/>
      <c r="E5883"/>
      <c r="F5883"/>
    </row>
    <row r="5884" spans="1:6" ht="14.25">
      <c r="A5884"/>
      <c r="B5884" s="241"/>
      <c r="C5884"/>
      <c r="D5884"/>
      <c r="E5884"/>
      <c r="F5884"/>
    </row>
    <row r="5885" spans="1:6" ht="14.25">
      <c r="A5885"/>
      <c r="B5885" s="241"/>
      <c r="C5885"/>
      <c r="D5885"/>
      <c r="E5885"/>
      <c r="F5885"/>
    </row>
    <row r="5886" spans="1:6" ht="14.25">
      <c r="A5886"/>
      <c r="B5886" s="241"/>
      <c r="C5886"/>
      <c r="D5886"/>
      <c r="E5886"/>
      <c r="F5886"/>
    </row>
    <row r="5887" spans="1:6" ht="14.25">
      <c r="A5887"/>
      <c r="B5887" s="241"/>
      <c r="C5887"/>
      <c r="D5887"/>
      <c r="E5887"/>
      <c r="F5887"/>
    </row>
    <row r="5888" spans="1:6" ht="14.25">
      <c r="A5888"/>
      <c r="B5888" s="241"/>
      <c r="C5888"/>
      <c r="D5888"/>
      <c r="E5888"/>
      <c r="F5888"/>
    </row>
    <row r="5889" spans="1:6" ht="14.25">
      <c r="A5889"/>
      <c r="B5889" s="241"/>
      <c r="C5889"/>
      <c r="D5889"/>
      <c r="E5889"/>
      <c r="F5889"/>
    </row>
    <row r="5890" spans="1:6" ht="14.25">
      <c r="A5890"/>
      <c r="B5890" s="241"/>
      <c r="C5890"/>
      <c r="D5890"/>
      <c r="E5890"/>
      <c r="F5890"/>
    </row>
    <row r="5891" spans="1:6" ht="14.25">
      <c r="A5891"/>
      <c r="B5891" s="241"/>
      <c r="C5891"/>
      <c r="D5891"/>
      <c r="E5891"/>
      <c r="F5891"/>
    </row>
    <row r="5892" spans="1:6" ht="14.25">
      <c r="A5892"/>
      <c r="B5892" s="241"/>
      <c r="C5892"/>
      <c r="D5892"/>
      <c r="E5892"/>
      <c r="F5892"/>
    </row>
    <row r="5893" spans="1:6" ht="14.25">
      <c r="A5893"/>
      <c r="B5893" s="241"/>
      <c r="C5893"/>
      <c r="D5893"/>
      <c r="E5893"/>
      <c r="F5893"/>
    </row>
    <row r="5894" spans="1:6" ht="14.25">
      <c r="A5894"/>
      <c r="B5894" s="241"/>
      <c r="C5894"/>
      <c r="D5894"/>
      <c r="E5894"/>
      <c r="F5894"/>
    </row>
    <row r="5895" spans="1:6" ht="14.25">
      <c r="A5895"/>
      <c r="B5895" s="241"/>
      <c r="C5895"/>
      <c r="D5895"/>
      <c r="E5895"/>
      <c r="F5895"/>
    </row>
    <row r="5896" spans="1:6" ht="14.25">
      <c r="A5896"/>
      <c r="B5896" s="241"/>
      <c r="C5896"/>
      <c r="D5896"/>
      <c r="E5896"/>
      <c r="F5896"/>
    </row>
    <row r="5897" spans="1:6" ht="14.25">
      <c r="A5897"/>
      <c r="B5897" s="241"/>
      <c r="C5897"/>
      <c r="D5897"/>
      <c r="E5897"/>
      <c r="F5897"/>
    </row>
    <row r="5898" spans="1:6" ht="14.25">
      <c r="A5898"/>
      <c r="B5898" s="241"/>
      <c r="C5898"/>
      <c r="D5898"/>
      <c r="E5898"/>
      <c r="F5898"/>
    </row>
    <row r="5899" spans="1:6" ht="14.25">
      <c r="A5899"/>
      <c r="B5899" s="241"/>
      <c r="C5899"/>
      <c r="D5899"/>
      <c r="E5899"/>
      <c r="F5899"/>
    </row>
    <row r="5900" spans="1:6" ht="14.25">
      <c r="A5900"/>
      <c r="B5900" s="241"/>
      <c r="C5900"/>
      <c r="D5900"/>
      <c r="E5900"/>
      <c r="F5900"/>
    </row>
    <row r="5901" spans="1:6" ht="14.25">
      <c r="A5901"/>
      <c r="B5901" s="241"/>
      <c r="C5901"/>
      <c r="D5901"/>
      <c r="E5901"/>
      <c r="F5901"/>
    </row>
    <row r="5902" spans="1:6" ht="14.25">
      <c r="A5902"/>
      <c r="B5902" s="241"/>
      <c r="C5902"/>
      <c r="D5902"/>
      <c r="E5902"/>
      <c r="F5902"/>
    </row>
    <row r="5903" spans="1:6" ht="14.25">
      <c r="A5903"/>
      <c r="B5903" s="241"/>
      <c r="C5903"/>
      <c r="D5903"/>
      <c r="E5903"/>
      <c r="F5903"/>
    </row>
    <row r="5904" spans="1:6" ht="14.25">
      <c r="A5904"/>
      <c r="B5904" s="241"/>
      <c r="C5904"/>
      <c r="D5904"/>
      <c r="E5904"/>
      <c r="F5904"/>
    </row>
    <row r="5905" spans="1:6" ht="14.25">
      <c r="A5905"/>
      <c r="B5905" s="241"/>
      <c r="C5905"/>
      <c r="D5905"/>
      <c r="E5905"/>
      <c r="F5905"/>
    </row>
    <row r="5906" spans="1:6" ht="14.25">
      <c r="A5906"/>
      <c r="B5906" s="241"/>
      <c r="C5906"/>
      <c r="D5906"/>
      <c r="E5906"/>
      <c r="F5906"/>
    </row>
    <row r="5907" spans="1:6" ht="14.25">
      <c r="A5907"/>
      <c r="B5907" s="241"/>
      <c r="C5907"/>
      <c r="D5907"/>
      <c r="E5907"/>
      <c r="F5907"/>
    </row>
    <row r="5908" spans="1:6" ht="14.25">
      <c r="A5908"/>
      <c r="B5908" s="241"/>
      <c r="C5908"/>
      <c r="D5908"/>
      <c r="E5908"/>
      <c r="F5908"/>
    </row>
    <row r="5909" spans="1:6" ht="14.25">
      <c r="A5909"/>
      <c r="B5909" s="241"/>
      <c r="C5909"/>
      <c r="D5909"/>
      <c r="E5909"/>
      <c r="F5909"/>
    </row>
    <row r="5910" spans="1:6" ht="14.25">
      <c r="A5910"/>
      <c r="B5910" s="241"/>
      <c r="C5910"/>
      <c r="D5910"/>
      <c r="E5910"/>
      <c r="F5910"/>
    </row>
    <row r="5911" spans="1:6" ht="14.25">
      <c r="A5911"/>
      <c r="B5911" s="241"/>
      <c r="C5911"/>
      <c r="D5911"/>
      <c r="E5911"/>
      <c r="F5911"/>
    </row>
    <row r="5912" spans="1:6" ht="14.25">
      <c r="A5912"/>
      <c r="B5912" s="241"/>
      <c r="C5912"/>
      <c r="D5912"/>
      <c r="E5912"/>
      <c r="F5912"/>
    </row>
    <row r="5913" spans="1:6" ht="14.25">
      <c r="A5913"/>
      <c r="B5913" s="241"/>
      <c r="C5913"/>
      <c r="D5913"/>
      <c r="E5913"/>
      <c r="F5913"/>
    </row>
    <row r="5914" spans="1:6" ht="14.25">
      <c r="A5914"/>
      <c r="B5914" s="241"/>
      <c r="C5914"/>
      <c r="D5914"/>
      <c r="E5914"/>
      <c r="F5914"/>
    </row>
    <row r="5915" spans="1:6" ht="14.25">
      <c r="A5915"/>
      <c r="B5915" s="241"/>
      <c r="C5915"/>
      <c r="D5915"/>
      <c r="E5915"/>
      <c r="F5915"/>
    </row>
    <row r="5916" spans="1:6" ht="14.25">
      <c r="A5916"/>
      <c r="B5916" s="241"/>
      <c r="C5916"/>
      <c r="D5916"/>
      <c r="E5916"/>
      <c r="F5916"/>
    </row>
    <row r="5917" spans="1:6" ht="14.25">
      <c r="A5917"/>
      <c r="B5917" s="241"/>
      <c r="C5917"/>
      <c r="D5917"/>
      <c r="E5917"/>
      <c r="F5917"/>
    </row>
    <row r="5918" spans="1:6" ht="14.25">
      <c r="A5918"/>
      <c r="B5918" s="241"/>
      <c r="C5918"/>
      <c r="D5918"/>
      <c r="E5918"/>
      <c r="F5918"/>
    </row>
    <row r="5919" spans="1:6" ht="14.25">
      <c r="A5919"/>
      <c r="B5919" s="241"/>
      <c r="C5919"/>
      <c r="D5919"/>
      <c r="E5919"/>
      <c r="F5919"/>
    </row>
    <row r="5920" spans="1:6" ht="14.25">
      <c r="A5920"/>
      <c r="B5920" s="241"/>
      <c r="C5920"/>
      <c r="D5920"/>
      <c r="E5920"/>
      <c r="F5920"/>
    </row>
    <row r="5921" spans="1:6" ht="14.25">
      <c r="A5921"/>
      <c r="B5921" s="241"/>
      <c r="C5921"/>
      <c r="D5921"/>
      <c r="E5921"/>
      <c r="F5921"/>
    </row>
    <row r="5922" spans="1:6" ht="14.25">
      <c r="A5922"/>
      <c r="B5922" s="241"/>
      <c r="C5922"/>
      <c r="D5922"/>
      <c r="E5922"/>
      <c r="F5922"/>
    </row>
    <row r="5923" spans="1:6" ht="14.25">
      <c r="A5923"/>
      <c r="B5923" s="241"/>
      <c r="C5923"/>
      <c r="D5923"/>
      <c r="E5923"/>
      <c r="F5923"/>
    </row>
    <row r="5924" spans="1:6" ht="14.25">
      <c r="A5924"/>
      <c r="B5924" s="241"/>
      <c r="C5924"/>
      <c r="D5924"/>
      <c r="E5924"/>
      <c r="F5924"/>
    </row>
    <row r="5925" spans="1:6" ht="14.25">
      <c r="A5925"/>
      <c r="B5925" s="241"/>
      <c r="C5925"/>
      <c r="D5925"/>
      <c r="E5925"/>
      <c r="F5925"/>
    </row>
    <row r="5926" spans="1:6" ht="14.25">
      <c r="A5926"/>
      <c r="B5926" s="241"/>
      <c r="C5926"/>
      <c r="D5926"/>
      <c r="E5926"/>
      <c r="F5926"/>
    </row>
    <row r="5927" spans="1:6" ht="14.25">
      <c r="A5927"/>
      <c r="B5927" s="241"/>
      <c r="C5927"/>
      <c r="D5927"/>
      <c r="E5927"/>
      <c r="F5927"/>
    </row>
    <row r="5928" spans="1:6" ht="14.25">
      <c r="A5928"/>
      <c r="B5928" s="241"/>
      <c r="C5928"/>
      <c r="D5928"/>
      <c r="E5928"/>
      <c r="F5928"/>
    </row>
    <row r="5929" spans="1:6" ht="14.25">
      <c r="A5929"/>
      <c r="B5929" s="241"/>
      <c r="C5929"/>
      <c r="D5929"/>
      <c r="E5929"/>
      <c r="F5929"/>
    </row>
    <row r="5930" spans="1:6" ht="14.25">
      <c r="A5930"/>
      <c r="B5930" s="241"/>
      <c r="C5930"/>
      <c r="D5930"/>
      <c r="E5930"/>
      <c r="F5930"/>
    </row>
    <row r="5931" spans="1:6" ht="14.25">
      <c r="A5931"/>
      <c r="B5931" s="241"/>
      <c r="C5931"/>
      <c r="D5931"/>
      <c r="E5931"/>
      <c r="F5931"/>
    </row>
    <row r="5932" spans="1:6" ht="14.25">
      <c r="A5932"/>
      <c r="B5932" s="241"/>
      <c r="C5932"/>
      <c r="D5932"/>
      <c r="E5932"/>
      <c r="F5932"/>
    </row>
    <row r="5933" spans="1:6" ht="14.25">
      <c r="A5933"/>
      <c r="B5933" s="241"/>
      <c r="C5933"/>
      <c r="D5933"/>
      <c r="E5933"/>
      <c r="F5933"/>
    </row>
    <row r="5934" spans="1:6" ht="14.25">
      <c r="A5934"/>
      <c r="B5934" s="241"/>
      <c r="C5934"/>
      <c r="D5934"/>
      <c r="E5934"/>
      <c r="F5934"/>
    </row>
    <row r="5935" spans="1:6" ht="14.25">
      <c r="A5935"/>
      <c r="B5935" s="241"/>
      <c r="C5935"/>
      <c r="D5935"/>
      <c r="E5935"/>
      <c r="F5935"/>
    </row>
    <row r="5936" spans="1:6" ht="14.25">
      <c r="A5936"/>
      <c r="B5936" s="241"/>
      <c r="C5936"/>
      <c r="D5936"/>
      <c r="E5936"/>
      <c r="F5936"/>
    </row>
    <row r="5937" spans="1:6" ht="14.25">
      <c r="A5937"/>
      <c r="B5937" s="241"/>
      <c r="C5937"/>
      <c r="D5937"/>
      <c r="E5937"/>
      <c r="F5937"/>
    </row>
    <row r="5938" spans="1:6" ht="14.25">
      <c r="A5938"/>
      <c r="B5938" s="241"/>
      <c r="C5938"/>
      <c r="D5938"/>
      <c r="E5938"/>
      <c r="F5938"/>
    </row>
    <row r="5939" spans="1:6" ht="14.25">
      <c r="A5939"/>
      <c r="B5939" s="241"/>
      <c r="C5939"/>
      <c r="D5939"/>
      <c r="E5939"/>
      <c r="F5939"/>
    </row>
    <row r="5940" spans="1:6" ht="14.25">
      <c r="A5940"/>
      <c r="B5940" s="241"/>
      <c r="C5940"/>
      <c r="D5940"/>
      <c r="E5940"/>
      <c r="F5940"/>
    </row>
    <row r="5941" spans="1:6" ht="14.25">
      <c r="A5941"/>
      <c r="B5941" s="241"/>
      <c r="C5941"/>
      <c r="D5941"/>
      <c r="E5941"/>
      <c r="F5941"/>
    </row>
    <row r="5942" spans="1:6" ht="14.25">
      <c r="A5942"/>
      <c r="B5942" s="241"/>
      <c r="C5942"/>
      <c r="D5942"/>
      <c r="E5942"/>
      <c r="F5942"/>
    </row>
    <row r="5943" spans="1:6" ht="14.25">
      <c r="A5943"/>
      <c r="B5943" s="241"/>
      <c r="C5943"/>
      <c r="D5943"/>
      <c r="E5943"/>
      <c r="F5943"/>
    </row>
    <row r="5944" spans="1:6" ht="14.25">
      <c r="A5944"/>
      <c r="B5944" s="241"/>
      <c r="C5944"/>
      <c r="D5944"/>
      <c r="E5944"/>
      <c r="F5944"/>
    </row>
    <row r="5945" spans="1:6" ht="14.25">
      <c r="A5945"/>
      <c r="B5945" s="241"/>
      <c r="C5945"/>
      <c r="D5945"/>
      <c r="E5945"/>
      <c r="F5945"/>
    </row>
    <row r="5946" spans="1:6" ht="14.25">
      <c r="A5946"/>
      <c r="B5946" s="241"/>
      <c r="C5946"/>
      <c r="D5946"/>
      <c r="E5946"/>
      <c r="F5946"/>
    </row>
    <row r="5947" spans="1:6" ht="14.25">
      <c r="A5947"/>
      <c r="B5947" s="241"/>
      <c r="C5947"/>
      <c r="D5947"/>
      <c r="E5947"/>
      <c r="F5947"/>
    </row>
    <row r="5948" spans="1:6" ht="14.25">
      <c r="A5948"/>
      <c r="B5948" s="241"/>
      <c r="C5948"/>
      <c r="D5948"/>
      <c r="E5948"/>
      <c r="F5948"/>
    </row>
    <row r="5949" spans="1:6" ht="14.25">
      <c r="A5949"/>
      <c r="B5949" s="241"/>
      <c r="C5949"/>
      <c r="D5949"/>
      <c r="E5949"/>
      <c r="F5949"/>
    </row>
    <row r="5950" spans="1:6" ht="14.25">
      <c r="A5950"/>
      <c r="B5950" s="241"/>
      <c r="C5950"/>
      <c r="D5950"/>
      <c r="E5950"/>
      <c r="F5950"/>
    </row>
    <row r="5951" spans="1:6" ht="14.25">
      <c r="A5951"/>
      <c r="B5951" s="241"/>
      <c r="C5951"/>
      <c r="D5951"/>
      <c r="E5951"/>
      <c r="F5951"/>
    </row>
    <row r="5952" spans="1:6" ht="14.25">
      <c r="A5952"/>
      <c r="B5952" s="241"/>
      <c r="C5952"/>
      <c r="D5952"/>
      <c r="E5952"/>
      <c r="F5952"/>
    </row>
    <row r="5953" spans="1:6" ht="14.25">
      <c r="A5953"/>
      <c r="B5953" s="241"/>
      <c r="C5953"/>
      <c r="D5953"/>
      <c r="E5953"/>
      <c r="F5953"/>
    </row>
    <row r="5954" spans="1:6" ht="14.25">
      <c r="A5954"/>
      <c r="B5954" s="241"/>
      <c r="C5954"/>
      <c r="D5954"/>
      <c r="E5954"/>
      <c r="F5954"/>
    </row>
    <row r="5955" spans="1:6" ht="14.25">
      <c r="A5955"/>
      <c r="B5955" s="241"/>
      <c r="C5955"/>
      <c r="D5955"/>
      <c r="E5955"/>
      <c r="F5955"/>
    </row>
    <row r="5956" spans="1:6" ht="14.25">
      <c r="A5956"/>
      <c r="B5956" s="241"/>
      <c r="C5956"/>
      <c r="D5956"/>
      <c r="E5956"/>
      <c r="F5956"/>
    </row>
    <row r="5957" spans="1:6" ht="14.25">
      <c r="A5957"/>
      <c r="B5957" s="241"/>
      <c r="C5957"/>
      <c r="D5957"/>
      <c r="E5957"/>
      <c r="F5957"/>
    </row>
    <row r="5958" spans="1:6" ht="14.25">
      <c r="A5958"/>
      <c r="B5958" s="241"/>
      <c r="C5958"/>
      <c r="D5958"/>
      <c r="E5958"/>
      <c r="F5958"/>
    </row>
    <row r="5959" spans="1:6" ht="14.25">
      <c r="A5959"/>
      <c r="B5959" s="241"/>
      <c r="C5959"/>
      <c r="D5959"/>
      <c r="E5959"/>
      <c r="F5959"/>
    </row>
    <row r="5960" spans="1:6" ht="14.25">
      <c r="A5960"/>
      <c r="B5960" s="241"/>
      <c r="C5960"/>
      <c r="D5960"/>
      <c r="E5960"/>
      <c r="F5960"/>
    </row>
    <row r="5961" spans="1:6" ht="14.25">
      <c r="A5961"/>
      <c r="B5961" s="241"/>
      <c r="C5961"/>
      <c r="D5961"/>
      <c r="E5961"/>
      <c r="F5961"/>
    </row>
    <row r="5962" spans="1:6" ht="14.25">
      <c r="A5962"/>
      <c r="B5962" s="241"/>
      <c r="C5962"/>
      <c r="D5962"/>
      <c r="E5962"/>
      <c r="F5962"/>
    </row>
    <row r="5963" spans="1:6" ht="14.25">
      <c r="A5963"/>
      <c r="B5963" s="241"/>
      <c r="C5963"/>
      <c r="D5963"/>
      <c r="E5963"/>
      <c r="F5963"/>
    </row>
    <row r="5964" spans="1:6" ht="14.25">
      <c r="A5964"/>
      <c r="B5964" s="241"/>
      <c r="C5964"/>
      <c r="D5964"/>
      <c r="E5964"/>
      <c r="F5964"/>
    </row>
    <row r="5965" spans="1:6" ht="14.25">
      <c r="A5965"/>
      <c r="B5965" s="241"/>
      <c r="C5965"/>
      <c r="D5965"/>
      <c r="E5965"/>
      <c r="F5965"/>
    </row>
    <row r="5966" spans="1:6" ht="14.25">
      <c r="A5966"/>
      <c r="B5966" s="241"/>
      <c r="C5966"/>
      <c r="D5966"/>
      <c r="E5966"/>
      <c r="F5966"/>
    </row>
    <row r="5967" spans="1:6" ht="14.25">
      <c r="A5967"/>
      <c r="B5967" s="241"/>
      <c r="C5967"/>
      <c r="D5967"/>
      <c r="E5967"/>
      <c r="F5967"/>
    </row>
    <row r="5968" spans="1:6" ht="14.25">
      <c r="A5968"/>
      <c r="B5968" s="241"/>
      <c r="C5968"/>
      <c r="D5968"/>
      <c r="E5968"/>
      <c r="F5968"/>
    </row>
    <row r="5969" spans="1:6" ht="14.25">
      <c r="A5969"/>
      <c r="B5969" s="241"/>
      <c r="C5969"/>
      <c r="D5969"/>
      <c r="E5969"/>
      <c r="F5969"/>
    </row>
    <row r="5970" spans="1:6" ht="14.25">
      <c r="A5970"/>
      <c r="B5970" s="241"/>
      <c r="C5970"/>
      <c r="D5970"/>
      <c r="E5970"/>
      <c r="F5970"/>
    </row>
    <row r="5971" spans="1:6" ht="14.25">
      <c r="A5971"/>
      <c r="B5971" s="241"/>
      <c r="C5971"/>
      <c r="D5971"/>
      <c r="E5971"/>
      <c r="F5971"/>
    </row>
    <row r="5972" spans="1:6" ht="14.25">
      <c r="A5972"/>
      <c r="B5972" s="241"/>
      <c r="C5972"/>
      <c r="D5972"/>
      <c r="E5972"/>
      <c r="F5972"/>
    </row>
    <row r="5973" spans="1:6" ht="14.25">
      <c r="A5973"/>
      <c r="B5973" s="241"/>
      <c r="C5973"/>
      <c r="D5973"/>
      <c r="E5973"/>
      <c r="F5973"/>
    </row>
    <row r="5974" spans="1:6" ht="14.25">
      <c r="A5974"/>
      <c r="B5974" s="241"/>
      <c r="C5974"/>
      <c r="D5974"/>
      <c r="E5974"/>
      <c r="F5974"/>
    </row>
    <row r="5975" spans="1:6" ht="14.25">
      <c r="A5975"/>
      <c r="B5975" s="241"/>
      <c r="C5975"/>
      <c r="D5975"/>
      <c r="E5975"/>
      <c r="F5975"/>
    </row>
    <row r="5976" spans="1:6" ht="14.25">
      <c r="A5976"/>
      <c r="B5976" s="241"/>
      <c r="C5976"/>
      <c r="D5976"/>
      <c r="E5976"/>
      <c r="F5976"/>
    </row>
    <row r="5977" spans="1:6" ht="14.25">
      <c r="A5977"/>
      <c r="B5977" s="241"/>
      <c r="C5977"/>
      <c r="D5977"/>
      <c r="E5977"/>
      <c r="F5977"/>
    </row>
    <row r="5978" spans="1:6" ht="14.25">
      <c r="A5978"/>
      <c r="B5978" s="241"/>
      <c r="C5978"/>
      <c r="D5978"/>
      <c r="E5978"/>
      <c r="F5978"/>
    </row>
    <row r="5979" spans="1:6" ht="14.25">
      <c r="A5979"/>
      <c r="B5979" s="241"/>
      <c r="C5979"/>
      <c r="D5979"/>
      <c r="E5979"/>
      <c r="F5979"/>
    </row>
    <row r="5980" spans="1:6" ht="14.25">
      <c r="A5980"/>
      <c r="B5980" s="241"/>
      <c r="C5980"/>
      <c r="D5980"/>
      <c r="E5980"/>
      <c r="F5980"/>
    </row>
    <row r="5981" spans="1:6" ht="14.25">
      <c r="A5981"/>
      <c r="B5981" s="241"/>
      <c r="C5981"/>
      <c r="D5981"/>
      <c r="E5981"/>
      <c r="F5981"/>
    </row>
    <row r="5982" spans="1:6" ht="14.25">
      <c r="A5982"/>
      <c r="B5982" s="241"/>
      <c r="C5982"/>
      <c r="D5982"/>
      <c r="E5982"/>
      <c r="F5982"/>
    </row>
    <row r="5983" spans="1:6" ht="14.25">
      <c r="A5983"/>
      <c r="B5983" s="241"/>
      <c r="C5983"/>
      <c r="D5983"/>
      <c r="E5983"/>
      <c r="F5983"/>
    </row>
    <row r="5984" spans="1:6" ht="14.25">
      <c r="A5984"/>
      <c r="B5984" s="241"/>
      <c r="C5984"/>
      <c r="D5984"/>
      <c r="E5984"/>
      <c r="F5984"/>
    </row>
    <row r="5985" spans="1:6" ht="14.25">
      <c r="A5985"/>
      <c r="B5985" s="241"/>
      <c r="C5985"/>
      <c r="D5985"/>
      <c r="E5985"/>
      <c r="F5985"/>
    </row>
    <row r="5986" spans="1:6" ht="14.25">
      <c r="A5986"/>
      <c r="B5986" s="241"/>
      <c r="C5986"/>
      <c r="D5986"/>
      <c r="E5986"/>
      <c r="F5986"/>
    </row>
    <row r="5987" spans="1:6" ht="14.25">
      <c r="A5987"/>
      <c r="B5987" s="241"/>
      <c r="C5987"/>
      <c r="D5987"/>
      <c r="E5987"/>
      <c r="F5987"/>
    </row>
    <row r="5988" spans="1:6" ht="14.25">
      <c r="A5988"/>
      <c r="B5988" s="241"/>
      <c r="C5988"/>
      <c r="D5988"/>
      <c r="E5988"/>
      <c r="F5988"/>
    </row>
    <row r="5989" spans="1:6" ht="14.25">
      <c r="A5989"/>
      <c r="B5989" s="241"/>
      <c r="C5989"/>
      <c r="D5989"/>
      <c r="E5989"/>
      <c r="F5989"/>
    </row>
    <row r="5990" spans="1:6" ht="14.25">
      <c r="A5990"/>
      <c r="B5990" s="241"/>
      <c r="C5990"/>
      <c r="D5990"/>
      <c r="E5990"/>
      <c r="F5990"/>
    </row>
    <row r="5991" spans="1:6" ht="14.25">
      <c r="A5991"/>
      <c r="B5991" s="241"/>
      <c r="C5991"/>
      <c r="D5991"/>
      <c r="E5991"/>
      <c r="F5991"/>
    </row>
    <row r="5992" spans="1:6" ht="14.25">
      <c r="A5992"/>
      <c r="B5992" s="241"/>
      <c r="C5992"/>
      <c r="D5992"/>
      <c r="E5992"/>
      <c r="F5992"/>
    </row>
    <row r="5993" spans="1:6" ht="14.25">
      <c r="A5993"/>
      <c r="B5993" s="241"/>
      <c r="C5993"/>
      <c r="D5993"/>
      <c r="E5993"/>
      <c r="F5993"/>
    </row>
    <row r="5994" spans="1:6" ht="14.25">
      <c r="A5994"/>
      <c r="B5994" s="241"/>
      <c r="C5994"/>
      <c r="D5994"/>
      <c r="E5994"/>
      <c r="F5994"/>
    </row>
    <row r="5995" spans="1:6" ht="14.25">
      <c r="A5995"/>
      <c r="B5995" s="241"/>
      <c r="C5995"/>
      <c r="D5995"/>
      <c r="E5995"/>
      <c r="F5995"/>
    </row>
    <row r="5996" spans="1:6" ht="14.25">
      <c r="A5996"/>
      <c r="B5996" s="241"/>
      <c r="C5996"/>
      <c r="D5996"/>
      <c r="E5996"/>
      <c r="F5996"/>
    </row>
    <row r="5997" spans="1:6" ht="14.25">
      <c r="A5997"/>
      <c r="B5997" s="241"/>
      <c r="C5997"/>
      <c r="D5997"/>
      <c r="E5997"/>
      <c r="F5997"/>
    </row>
    <row r="5998" spans="1:6" ht="14.25">
      <c r="A5998"/>
      <c r="B5998" s="241"/>
      <c r="C5998"/>
      <c r="D5998"/>
      <c r="E5998"/>
      <c r="F5998"/>
    </row>
    <row r="5999" spans="1:6" ht="14.25">
      <c r="A5999"/>
      <c r="B5999" s="241"/>
      <c r="C5999"/>
      <c r="D5999"/>
      <c r="E5999"/>
      <c r="F5999"/>
    </row>
    <row r="6000" spans="1:6" ht="14.25">
      <c r="A6000"/>
      <c r="B6000" s="241"/>
      <c r="C6000"/>
      <c r="D6000"/>
      <c r="E6000"/>
      <c r="F6000"/>
    </row>
    <row r="6001" spans="1:6" ht="14.25">
      <c r="A6001"/>
      <c r="B6001" s="241"/>
      <c r="C6001"/>
      <c r="D6001"/>
      <c r="E6001"/>
      <c r="F6001"/>
    </row>
    <row r="6002" spans="1:6" ht="14.25">
      <c r="A6002"/>
      <c r="B6002" s="241"/>
      <c r="C6002"/>
      <c r="D6002"/>
      <c r="E6002"/>
      <c r="F6002"/>
    </row>
    <row r="6003" spans="1:6" ht="14.25">
      <c r="A6003"/>
      <c r="B6003" s="241"/>
      <c r="C6003"/>
      <c r="D6003"/>
      <c r="E6003"/>
      <c r="F6003"/>
    </row>
    <row r="6004" spans="1:6" ht="14.25">
      <c r="A6004"/>
      <c r="B6004" s="241"/>
      <c r="C6004"/>
      <c r="D6004"/>
      <c r="E6004"/>
      <c r="F6004"/>
    </row>
    <row r="6005" spans="1:6" ht="14.25">
      <c r="A6005"/>
      <c r="B6005" s="241"/>
      <c r="C6005"/>
      <c r="D6005"/>
      <c r="E6005"/>
      <c r="F6005"/>
    </row>
    <row r="6006" spans="1:6" ht="14.25">
      <c r="A6006"/>
      <c r="B6006" s="241"/>
      <c r="C6006"/>
      <c r="D6006"/>
      <c r="E6006"/>
      <c r="F6006"/>
    </row>
    <row r="6007" spans="1:6" ht="14.25">
      <c r="A6007"/>
      <c r="B6007" s="241"/>
      <c r="C6007"/>
      <c r="D6007"/>
      <c r="E6007"/>
      <c r="F6007"/>
    </row>
    <row r="6008" spans="1:6" ht="14.25">
      <c r="A6008"/>
      <c r="B6008" s="241"/>
      <c r="C6008"/>
      <c r="D6008"/>
      <c r="E6008"/>
      <c r="F6008"/>
    </row>
    <row r="6009" spans="1:6" ht="14.25">
      <c r="A6009"/>
      <c r="B6009" s="241"/>
      <c r="C6009"/>
      <c r="D6009"/>
      <c r="E6009"/>
      <c r="F6009"/>
    </row>
    <row r="6010" spans="1:6" ht="14.25">
      <c r="A6010"/>
      <c r="B6010" s="241"/>
      <c r="C6010"/>
      <c r="D6010"/>
      <c r="E6010"/>
      <c r="F6010"/>
    </row>
    <row r="6011" spans="1:6" ht="14.25">
      <c r="A6011"/>
      <c r="B6011" s="241"/>
      <c r="C6011"/>
      <c r="D6011"/>
      <c r="E6011"/>
      <c r="F6011"/>
    </row>
    <row r="6012" spans="1:6" ht="14.25">
      <c r="A6012"/>
      <c r="B6012" s="241"/>
      <c r="C6012"/>
      <c r="D6012"/>
      <c r="E6012"/>
      <c r="F6012"/>
    </row>
    <row r="6013" spans="1:6" ht="14.25">
      <c r="A6013"/>
      <c r="B6013" s="241"/>
      <c r="C6013"/>
      <c r="D6013"/>
      <c r="E6013"/>
      <c r="F6013"/>
    </row>
    <row r="6014" spans="1:6" ht="14.25">
      <c r="A6014"/>
      <c r="B6014" s="241"/>
      <c r="C6014"/>
      <c r="D6014"/>
      <c r="E6014"/>
      <c r="F6014"/>
    </row>
    <row r="6015" spans="1:6" ht="14.25">
      <c r="A6015"/>
      <c r="B6015" s="241"/>
      <c r="C6015"/>
      <c r="D6015"/>
      <c r="E6015"/>
      <c r="F6015"/>
    </row>
    <row r="6016" spans="1:6" ht="14.25">
      <c r="A6016"/>
      <c r="B6016" s="241"/>
      <c r="C6016"/>
      <c r="D6016"/>
      <c r="E6016"/>
      <c r="F6016"/>
    </row>
    <row r="6017" spans="1:6" ht="14.25">
      <c r="A6017"/>
      <c r="B6017" s="241"/>
      <c r="C6017"/>
      <c r="D6017"/>
      <c r="E6017"/>
      <c r="F6017"/>
    </row>
    <row r="6018" spans="1:6" ht="14.25">
      <c r="A6018"/>
      <c r="B6018" s="241"/>
      <c r="C6018"/>
      <c r="D6018"/>
      <c r="E6018"/>
      <c r="F6018"/>
    </row>
    <row r="6019" spans="1:6" ht="14.25">
      <c r="A6019"/>
      <c r="B6019" s="241"/>
      <c r="C6019"/>
      <c r="D6019"/>
      <c r="E6019"/>
      <c r="F6019"/>
    </row>
    <row r="6020" spans="1:6" ht="14.25">
      <c r="A6020"/>
      <c r="B6020" s="241"/>
      <c r="C6020"/>
      <c r="D6020"/>
      <c r="E6020"/>
      <c r="F6020"/>
    </row>
    <row r="6021" spans="1:6" ht="14.25">
      <c r="A6021"/>
      <c r="B6021" s="241"/>
      <c r="C6021"/>
      <c r="D6021"/>
      <c r="E6021"/>
      <c r="F6021"/>
    </row>
    <row r="6022" spans="1:6" ht="14.25">
      <c r="A6022"/>
      <c r="B6022" s="241"/>
      <c r="C6022"/>
      <c r="D6022"/>
      <c r="E6022"/>
      <c r="F6022"/>
    </row>
    <row r="6023" spans="1:6" ht="14.25">
      <c r="A6023"/>
      <c r="B6023" s="241"/>
      <c r="C6023"/>
      <c r="D6023"/>
      <c r="E6023"/>
      <c r="F6023"/>
    </row>
    <row r="6024" spans="1:6" ht="14.25">
      <c r="A6024"/>
      <c r="B6024" s="241"/>
      <c r="C6024"/>
      <c r="D6024"/>
      <c r="E6024"/>
      <c r="F6024"/>
    </row>
    <row r="6025" spans="1:6" ht="14.25">
      <c r="A6025"/>
      <c r="B6025" s="241"/>
      <c r="C6025"/>
      <c r="D6025"/>
      <c r="E6025"/>
      <c r="F6025"/>
    </row>
    <row r="6026" spans="1:6" ht="14.25">
      <c r="A6026"/>
      <c r="B6026" s="241"/>
      <c r="C6026"/>
      <c r="D6026"/>
      <c r="E6026"/>
      <c r="F6026"/>
    </row>
    <row r="6027" spans="1:6" ht="14.25">
      <c r="A6027"/>
      <c r="B6027" s="241"/>
      <c r="C6027"/>
      <c r="D6027"/>
      <c r="E6027"/>
      <c r="F6027"/>
    </row>
    <row r="6028" spans="1:6" ht="14.25">
      <c r="A6028"/>
      <c r="B6028" s="241"/>
      <c r="C6028"/>
      <c r="D6028"/>
      <c r="E6028"/>
      <c r="F6028"/>
    </row>
    <row r="6029" spans="1:6" ht="14.25">
      <c r="A6029"/>
      <c r="B6029" s="241"/>
      <c r="C6029"/>
      <c r="D6029"/>
      <c r="E6029"/>
      <c r="F6029"/>
    </row>
    <row r="6030" spans="1:6" ht="14.25">
      <c r="A6030"/>
      <c r="B6030" s="241"/>
      <c r="C6030"/>
      <c r="D6030"/>
      <c r="E6030"/>
      <c r="F6030"/>
    </row>
    <row r="6031" spans="1:6" ht="14.25">
      <c r="A6031"/>
      <c r="B6031" s="241"/>
      <c r="C6031"/>
      <c r="D6031"/>
      <c r="E6031"/>
      <c r="F6031"/>
    </row>
    <row r="6032" spans="1:6" ht="14.25">
      <c r="A6032"/>
      <c r="B6032" s="241"/>
      <c r="C6032"/>
      <c r="D6032"/>
      <c r="E6032"/>
      <c r="F6032"/>
    </row>
    <row r="6033" spans="1:6" ht="14.25">
      <c r="A6033"/>
      <c r="B6033" s="241"/>
      <c r="C6033"/>
      <c r="D6033"/>
      <c r="E6033"/>
      <c r="F6033"/>
    </row>
    <row r="6034" spans="1:6" ht="14.25">
      <c r="A6034"/>
      <c r="B6034" s="241"/>
      <c r="C6034"/>
      <c r="D6034"/>
      <c r="E6034"/>
      <c r="F6034"/>
    </row>
    <row r="6035" spans="1:6" ht="14.25">
      <c r="A6035"/>
      <c r="B6035" s="241"/>
      <c r="C6035"/>
      <c r="D6035"/>
      <c r="E6035"/>
      <c r="F6035"/>
    </row>
    <row r="6036" spans="1:6" ht="14.25">
      <c r="A6036"/>
      <c r="B6036" s="241"/>
      <c r="C6036"/>
      <c r="D6036"/>
      <c r="E6036"/>
      <c r="F6036"/>
    </row>
    <row r="6037" spans="1:6" ht="14.25">
      <c r="A6037"/>
      <c r="B6037" s="241"/>
      <c r="C6037"/>
      <c r="D6037"/>
      <c r="E6037"/>
      <c r="F6037"/>
    </row>
    <row r="6038" spans="1:6" ht="14.25">
      <c r="A6038"/>
      <c r="B6038" s="241"/>
      <c r="C6038"/>
      <c r="D6038"/>
      <c r="E6038"/>
      <c r="F6038"/>
    </row>
    <row r="6039" spans="1:6" ht="14.25">
      <c r="A6039"/>
      <c r="B6039" s="241"/>
      <c r="C6039"/>
      <c r="D6039"/>
      <c r="E6039"/>
      <c r="F6039"/>
    </row>
    <row r="6040" spans="1:6" ht="14.25">
      <c r="A6040"/>
      <c r="B6040" s="241"/>
      <c r="C6040"/>
      <c r="D6040"/>
      <c r="E6040"/>
      <c r="F6040"/>
    </row>
    <row r="6041" spans="1:6" ht="14.25">
      <c r="A6041"/>
      <c r="B6041" s="241"/>
      <c r="C6041"/>
      <c r="D6041"/>
      <c r="E6041"/>
      <c r="F6041"/>
    </row>
    <row r="6042" spans="1:6" ht="14.25">
      <c r="A6042"/>
      <c r="B6042" s="241"/>
      <c r="C6042"/>
      <c r="D6042"/>
      <c r="E6042"/>
      <c r="F6042"/>
    </row>
    <row r="6043" spans="1:6" ht="14.25">
      <c r="A6043"/>
      <c r="B6043" s="241"/>
      <c r="C6043"/>
      <c r="D6043"/>
      <c r="E6043"/>
      <c r="F6043"/>
    </row>
    <row r="6044" spans="1:6" ht="14.25">
      <c r="A6044"/>
      <c r="B6044" s="241"/>
      <c r="C6044"/>
      <c r="D6044"/>
      <c r="E6044"/>
      <c r="F6044"/>
    </row>
    <row r="6045" spans="1:6" ht="14.25">
      <c r="A6045"/>
      <c r="B6045" s="241"/>
      <c r="C6045"/>
      <c r="D6045"/>
      <c r="E6045"/>
      <c r="F6045"/>
    </row>
    <row r="6046" spans="1:6" ht="14.25">
      <c r="A6046"/>
      <c r="B6046" s="241"/>
      <c r="C6046"/>
      <c r="D6046"/>
      <c r="E6046"/>
      <c r="F6046"/>
    </row>
    <row r="6047" spans="1:6" ht="14.25">
      <c r="A6047"/>
      <c r="B6047" s="241"/>
      <c r="C6047"/>
      <c r="D6047"/>
      <c r="E6047"/>
      <c r="F6047"/>
    </row>
    <row r="6048" spans="1:6" ht="14.25">
      <c r="A6048"/>
      <c r="B6048" s="241"/>
      <c r="C6048"/>
      <c r="D6048"/>
      <c r="E6048"/>
      <c r="F6048"/>
    </row>
    <row r="6049" spans="1:6" ht="14.25">
      <c r="A6049"/>
      <c r="B6049" s="241"/>
      <c r="C6049"/>
      <c r="D6049"/>
      <c r="E6049"/>
      <c r="F6049"/>
    </row>
    <row r="6050" spans="1:6" ht="14.25">
      <c r="A6050"/>
      <c r="B6050" s="241"/>
      <c r="C6050"/>
      <c r="D6050"/>
      <c r="E6050"/>
      <c r="F6050"/>
    </row>
    <row r="6051" spans="1:6" ht="14.25">
      <c r="A6051"/>
      <c r="B6051" s="241"/>
      <c r="C6051"/>
      <c r="D6051"/>
      <c r="E6051"/>
      <c r="F6051"/>
    </row>
    <row r="6052" spans="1:6" ht="14.25">
      <c r="A6052"/>
      <c r="B6052" s="241"/>
      <c r="C6052"/>
      <c r="D6052"/>
      <c r="E6052"/>
      <c r="F6052"/>
    </row>
    <row r="6053" spans="1:6" ht="14.25">
      <c r="A6053"/>
      <c r="B6053" s="241"/>
      <c r="C6053"/>
      <c r="D6053"/>
      <c r="E6053"/>
      <c r="F6053"/>
    </row>
    <row r="6054" spans="1:6" ht="14.25">
      <c r="A6054"/>
      <c r="B6054" s="241"/>
      <c r="C6054"/>
      <c r="D6054"/>
      <c r="E6054"/>
      <c r="F6054"/>
    </row>
    <row r="6055" spans="1:6" ht="14.25">
      <c r="A6055"/>
      <c r="B6055" s="241"/>
      <c r="C6055"/>
      <c r="D6055"/>
      <c r="E6055"/>
      <c r="F6055"/>
    </row>
    <row r="6056" spans="1:6" ht="14.25">
      <c r="A6056"/>
      <c r="B6056" s="241"/>
      <c r="C6056"/>
      <c r="D6056"/>
      <c r="E6056"/>
      <c r="F6056"/>
    </row>
    <row r="6057" spans="1:6" ht="14.25">
      <c r="A6057"/>
      <c r="B6057" s="241"/>
      <c r="C6057"/>
      <c r="D6057"/>
      <c r="E6057"/>
      <c r="F6057"/>
    </row>
    <row r="6058" spans="1:6" ht="14.25">
      <c r="A6058"/>
      <c r="B6058" s="241"/>
      <c r="C6058"/>
      <c r="D6058"/>
      <c r="E6058"/>
      <c r="F6058"/>
    </row>
    <row r="6059" spans="1:6" ht="14.25">
      <c r="A6059"/>
      <c r="B6059" s="241"/>
      <c r="C6059"/>
      <c r="D6059"/>
      <c r="E6059"/>
      <c r="F6059"/>
    </row>
    <row r="6060" spans="1:6" ht="14.25">
      <c r="A6060"/>
      <c r="B6060" s="241"/>
      <c r="C6060"/>
      <c r="D6060"/>
      <c r="E6060"/>
      <c r="F6060"/>
    </row>
    <row r="6061" spans="1:6" ht="14.25">
      <c r="A6061"/>
      <c r="B6061" s="241"/>
      <c r="C6061"/>
      <c r="D6061"/>
      <c r="E6061"/>
      <c r="F6061"/>
    </row>
    <row r="6062" spans="1:6" ht="14.25">
      <c r="A6062"/>
      <c r="B6062" s="241"/>
      <c r="C6062"/>
      <c r="D6062"/>
      <c r="E6062"/>
      <c r="F6062"/>
    </row>
    <row r="6063" spans="1:6" ht="14.25">
      <c r="A6063"/>
      <c r="B6063" s="241"/>
      <c r="C6063"/>
      <c r="D6063"/>
      <c r="E6063"/>
      <c r="F6063"/>
    </row>
    <row r="6064" spans="1:6" ht="14.25">
      <c r="A6064"/>
      <c r="B6064" s="241"/>
      <c r="C6064"/>
      <c r="D6064"/>
      <c r="E6064"/>
      <c r="F6064"/>
    </row>
    <row r="6065" spans="1:6" ht="14.25">
      <c r="A6065"/>
      <c r="B6065" s="241"/>
      <c r="C6065"/>
      <c r="D6065"/>
      <c r="E6065"/>
      <c r="F6065"/>
    </row>
    <row r="6066" spans="1:6" ht="14.25">
      <c r="A6066"/>
      <c r="B6066" s="241"/>
      <c r="C6066"/>
      <c r="D6066"/>
      <c r="E6066"/>
      <c r="F6066"/>
    </row>
    <row r="6067" spans="1:6" ht="14.25">
      <c r="A6067"/>
      <c r="B6067" s="241"/>
      <c r="C6067"/>
      <c r="D6067"/>
      <c r="E6067"/>
      <c r="F6067"/>
    </row>
    <row r="6068" spans="1:6" ht="14.25">
      <c r="A6068"/>
      <c r="B6068" s="241"/>
      <c r="C6068"/>
      <c r="D6068"/>
      <c r="E6068"/>
      <c r="F6068"/>
    </row>
    <row r="6069" spans="1:6" ht="14.25">
      <c r="A6069"/>
      <c r="B6069" s="241"/>
      <c r="C6069"/>
      <c r="D6069"/>
      <c r="E6069"/>
      <c r="F6069"/>
    </row>
    <row r="6070" spans="1:6" ht="14.25">
      <c r="A6070"/>
      <c r="B6070" s="241"/>
      <c r="C6070"/>
      <c r="D6070"/>
      <c r="E6070"/>
      <c r="F6070"/>
    </row>
    <row r="6071" spans="1:6" ht="14.25">
      <c r="A6071"/>
      <c r="B6071" s="241"/>
      <c r="C6071"/>
      <c r="D6071"/>
      <c r="E6071"/>
      <c r="F6071"/>
    </row>
    <row r="6072" spans="1:6" ht="14.25">
      <c r="A6072"/>
      <c r="B6072" s="241"/>
      <c r="C6072"/>
      <c r="D6072"/>
      <c r="E6072"/>
      <c r="F6072"/>
    </row>
    <row r="6073" spans="1:6" ht="14.25">
      <c r="A6073"/>
      <c r="B6073" s="241"/>
      <c r="C6073"/>
      <c r="D6073"/>
      <c r="E6073"/>
      <c r="F6073"/>
    </row>
    <row r="6074" spans="1:6" ht="14.25">
      <c r="A6074"/>
      <c r="B6074" s="241"/>
      <c r="C6074"/>
      <c r="D6074"/>
      <c r="E6074"/>
      <c r="F6074"/>
    </row>
    <row r="6075" spans="1:6" ht="14.25">
      <c r="A6075"/>
      <c r="B6075" s="241"/>
      <c r="C6075"/>
      <c r="D6075"/>
      <c r="E6075"/>
      <c r="F6075"/>
    </row>
    <row r="6076" spans="1:6" ht="14.25">
      <c r="A6076"/>
      <c r="B6076" s="241"/>
      <c r="C6076"/>
      <c r="D6076"/>
      <c r="E6076"/>
      <c r="F6076"/>
    </row>
    <row r="6077" spans="1:6" ht="14.25">
      <c r="A6077"/>
      <c r="B6077" s="241"/>
      <c r="C6077"/>
      <c r="D6077"/>
      <c r="E6077"/>
      <c r="F6077"/>
    </row>
    <row r="6078" spans="1:6" ht="14.25">
      <c r="A6078"/>
      <c r="B6078" s="241"/>
      <c r="C6078"/>
      <c r="D6078"/>
      <c r="E6078"/>
      <c r="F6078"/>
    </row>
    <row r="6079" spans="1:6" ht="14.25">
      <c r="A6079"/>
      <c r="B6079" s="241"/>
      <c r="C6079"/>
      <c r="D6079"/>
      <c r="E6079"/>
      <c r="F6079"/>
    </row>
    <row r="6080" spans="1:6" ht="14.25">
      <c r="A6080"/>
      <c r="B6080" s="241"/>
      <c r="C6080"/>
      <c r="D6080"/>
      <c r="E6080"/>
      <c r="F6080"/>
    </row>
    <row r="6081" spans="1:6" ht="14.25">
      <c r="A6081"/>
      <c r="B6081" s="241"/>
      <c r="C6081"/>
      <c r="D6081"/>
      <c r="E6081"/>
      <c r="F6081"/>
    </row>
    <row r="6082" spans="1:6" ht="14.25">
      <c r="A6082"/>
      <c r="B6082" s="241"/>
      <c r="C6082"/>
      <c r="D6082"/>
      <c r="E6082"/>
      <c r="F6082"/>
    </row>
    <row r="6083" spans="1:6" ht="14.25">
      <c r="A6083"/>
      <c r="B6083" s="241"/>
      <c r="C6083"/>
      <c r="D6083"/>
      <c r="E6083"/>
      <c r="F6083"/>
    </row>
    <row r="6084" spans="1:6" ht="14.25">
      <c r="A6084"/>
      <c r="B6084" s="241"/>
      <c r="C6084"/>
      <c r="D6084"/>
      <c r="E6084"/>
      <c r="F6084"/>
    </row>
    <row r="6085" spans="1:6" ht="14.25">
      <c r="A6085"/>
      <c r="B6085" s="241"/>
      <c r="C6085"/>
      <c r="D6085"/>
      <c r="E6085"/>
      <c r="F6085"/>
    </row>
    <row r="6086" spans="1:6" ht="14.25">
      <c r="A6086"/>
      <c r="B6086" s="241"/>
      <c r="C6086"/>
      <c r="D6086"/>
      <c r="E6086"/>
      <c r="F6086"/>
    </row>
    <row r="6087" spans="1:6" ht="14.25">
      <c r="A6087"/>
      <c r="B6087" s="241"/>
      <c r="C6087"/>
      <c r="D6087"/>
      <c r="E6087"/>
      <c r="F6087"/>
    </row>
    <row r="6088" spans="1:6" ht="14.25">
      <c r="A6088"/>
      <c r="B6088" s="241"/>
      <c r="C6088"/>
      <c r="D6088"/>
      <c r="E6088"/>
      <c r="F6088"/>
    </row>
    <row r="6089" spans="1:6" ht="14.25">
      <c r="A6089"/>
      <c r="B6089" s="241"/>
      <c r="C6089"/>
      <c r="D6089"/>
      <c r="E6089"/>
      <c r="F6089"/>
    </row>
    <row r="6090" spans="1:6" ht="14.25">
      <c r="A6090"/>
      <c r="B6090" s="241"/>
      <c r="C6090"/>
      <c r="D6090"/>
      <c r="E6090"/>
      <c r="F6090"/>
    </row>
    <row r="6091" spans="1:6" ht="14.25">
      <c r="A6091"/>
      <c r="B6091" s="241"/>
      <c r="C6091"/>
      <c r="D6091"/>
      <c r="E6091"/>
      <c r="F6091"/>
    </row>
    <row r="6092" spans="1:6" ht="14.25">
      <c r="A6092"/>
      <c r="B6092" s="241"/>
      <c r="C6092"/>
      <c r="D6092"/>
      <c r="E6092"/>
      <c r="F6092"/>
    </row>
    <row r="6093" spans="1:6" ht="14.25">
      <c r="A6093"/>
      <c r="B6093" s="241"/>
      <c r="C6093"/>
      <c r="D6093"/>
      <c r="E6093"/>
      <c r="F6093"/>
    </row>
    <row r="6094" spans="1:6" ht="14.25">
      <c r="A6094"/>
      <c r="B6094" s="241"/>
      <c r="C6094"/>
      <c r="D6094"/>
      <c r="E6094"/>
      <c r="F6094"/>
    </row>
    <row r="6095" spans="1:6" ht="14.25">
      <c r="A6095"/>
      <c r="B6095" s="241"/>
      <c r="C6095"/>
      <c r="D6095"/>
      <c r="E6095"/>
      <c r="F6095"/>
    </row>
    <row r="6096" spans="1:6" ht="14.25">
      <c r="A6096"/>
      <c r="B6096" s="241"/>
      <c r="C6096"/>
      <c r="D6096"/>
      <c r="E6096"/>
      <c r="F6096"/>
    </row>
    <row r="6097" spans="1:6" ht="14.25">
      <c r="A6097"/>
      <c r="B6097" s="241"/>
      <c r="C6097"/>
      <c r="D6097"/>
      <c r="E6097"/>
      <c r="F6097"/>
    </row>
    <row r="6098" spans="1:6" ht="14.25">
      <c r="A6098"/>
      <c r="B6098" s="241"/>
      <c r="C6098"/>
      <c r="D6098"/>
      <c r="E6098"/>
      <c r="F6098"/>
    </row>
    <row r="6099" spans="1:6" ht="14.25">
      <c r="A6099"/>
      <c r="B6099" s="241"/>
      <c r="C6099"/>
      <c r="D6099"/>
      <c r="E6099"/>
      <c r="F6099"/>
    </row>
    <row r="6100" spans="1:6" ht="14.25">
      <c r="A6100"/>
      <c r="B6100" s="241"/>
      <c r="C6100"/>
      <c r="D6100"/>
      <c r="E6100"/>
      <c r="F6100"/>
    </row>
    <row r="6101" spans="1:6" ht="14.25">
      <c r="A6101"/>
      <c r="B6101" s="241"/>
      <c r="C6101"/>
      <c r="D6101"/>
      <c r="E6101"/>
      <c r="F6101"/>
    </row>
    <row r="6102" spans="1:6" ht="14.25">
      <c r="A6102"/>
      <c r="B6102" s="241"/>
      <c r="C6102"/>
      <c r="D6102"/>
      <c r="E6102"/>
      <c r="F6102"/>
    </row>
    <row r="6103" spans="1:6" ht="14.25">
      <c r="A6103"/>
      <c r="B6103" s="241"/>
      <c r="C6103"/>
      <c r="D6103"/>
      <c r="E6103"/>
      <c r="F6103"/>
    </row>
    <row r="6104" spans="1:6" ht="14.25">
      <c r="A6104"/>
      <c r="B6104" s="241"/>
      <c r="C6104"/>
      <c r="D6104"/>
      <c r="E6104"/>
      <c r="F6104"/>
    </row>
    <row r="6105" spans="1:6" ht="14.25">
      <c r="A6105"/>
      <c r="B6105" s="241"/>
      <c r="C6105"/>
      <c r="D6105"/>
      <c r="E6105"/>
      <c r="F6105"/>
    </row>
    <row r="6106" spans="1:6" ht="14.25">
      <c r="A6106"/>
      <c r="B6106" s="241"/>
      <c r="C6106"/>
      <c r="D6106"/>
      <c r="E6106"/>
      <c r="F6106"/>
    </row>
    <row r="6107" spans="1:6" ht="14.25">
      <c r="A6107"/>
      <c r="B6107" s="241"/>
      <c r="C6107"/>
      <c r="D6107"/>
      <c r="E6107"/>
      <c r="F6107"/>
    </row>
    <row r="6108" spans="1:6" ht="14.25">
      <c r="A6108"/>
      <c r="B6108" s="241"/>
      <c r="C6108"/>
      <c r="D6108"/>
      <c r="E6108"/>
      <c r="F6108"/>
    </row>
    <row r="6109" spans="1:6" ht="14.25">
      <c r="A6109"/>
      <c r="B6109" s="241"/>
      <c r="C6109"/>
      <c r="D6109"/>
      <c r="E6109"/>
      <c r="F6109"/>
    </row>
    <row r="6110" spans="1:6" ht="14.25">
      <c r="A6110"/>
      <c r="B6110" s="241"/>
      <c r="C6110"/>
      <c r="D6110"/>
      <c r="E6110"/>
      <c r="F6110"/>
    </row>
    <row r="6111" spans="1:6" ht="14.25">
      <c r="A6111"/>
      <c r="B6111" s="241"/>
      <c r="C6111"/>
      <c r="D6111"/>
      <c r="E6111"/>
      <c r="F6111"/>
    </row>
    <row r="6112" spans="1:6" ht="14.25">
      <c r="A6112"/>
      <c r="B6112" s="241"/>
      <c r="C6112"/>
      <c r="D6112"/>
      <c r="E6112"/>
      <c r="F6112"/>
    </row>
    <row r="6113" spans="1:6" ht="14.25">
      <c r="A6113"/>
      <c r="B6113" s="241"/>
      <c r="C6113"/>
      <c r="D6113"/>
      <c r="E6113"/>
      <c r="F6113"/>
    </row>
    <row r="6114" spans="1:6" ht="14.25">
      <c r="A6114"/>
      <c r="B6114" s="241"/>
      <c r="C6114"/>
      <c r="D6114"/>
      <c r="E6114"/>
      <c r="F6114"/>
    </row>
    <row r="6115" spans="1:6" ht="14.25">
      <c r="A6115"/>
      <c r="B6115" s="241"/>
      <c r="C6115"/>
      <c r="D6115"/>
      <c r="E6115"/>
      <c r="F6115"/>
    </row>
    <row r="6116" spans="1:6" ht="14.25">
      <c r="A6116"/>
      <c r="B6116" s="241"/>
      <c r="C6116"/>
      <c r="D6116"/>
      <c r="E6116"/>
      <c r="F6116"/>
    </row>
    <row r="6117" spans="1:6" ht="14.25">
      <c r="A6117"/>
      <c r="B6117" s="241"/>
      <c r="C6117"/>
      <c r="D6117"/>
      <c r="E6117"/>
      <c r="F6117"/>
    </row>
    <row r="6118" spans="1:6" ht="14.25">
      <c r="A6118"/>
      <c r="B6118" s="241"/>
      <c r="C6118"/>
      <c r="D6118"/>
      <c r="E6118"/>
      <c r="F6118"/>
    </row>
    <row r="6119" spans="1:6" ht="14.25">
      <c r="A6119"/>
      <c r="B6119" s="241"/>
      <c r="C6119"/>
      <c r="D6119"/>
      <c r="E6119"/>
      <c r="F6119"/>
    </row>
    <row r="6120" spans="1:6" ht="14.25">
      <c r="A6120"/>
      <c r="B6120" s="241"/>
      <c r="C6120"/>
      <c r="D6120"/>
      <c r="E6120"/>
      <c r="F6120"/>
    </row>
    <row r="6121" spans="1:6" ht="14.25">
      <c r="A6121"/>
      <c r="B6121" s="241"/>
      <c r="C6121"/>
      <c r="D6121"/>
      <c r="E6121"/>
      <c r="F6121"/>
    </row>
    <row r="6122" spans="1:6" ht="14.25">
      <c r="A6122"/>
      <c r="B6122" s="241"/>
      <c r="C6122"/>
      <c r="D6122"/>
      <c r="E6122"/>
      <c r="F6122"/>
    </row>
    <row r="6123" spans="1:6" ht="14.25">
      <c r="A6123"/>
      <c r="B6123" s="241"/>
      <c r="C6123"/>
      <c r="D6123"/>
      <c r="E6123"/>
      <c r="F6123"/>
    </row>
    <row r="6124" spans="1:6" ht="14.25">
      <c r="A6124"/>
      <c r="B6124" s="241"/>
      <c r="C6124"/>
      <c r="D6124"/>
      <c r="E6124"/>
      <c r="F6124"/>
    </row>
    <row r="6125" spans="1:6" ht="14.25">
      <c r="A6125"/>
      <c r="B6125" s="241"/>
      <c r="C6125"/>
      <c r="D6125"/>
      <c r="E6125"/>
      <c r="F6125"/>
    </row>
    <row r="6126" spans="1:6" ht="14.25">
      <c r="A6126"/>
      <c r="B6126" s="241"/>
      <c r="C6126"/>
      <c r="D6126"/>
      <c r="E6126"/>
      <c r="F6126"/>
    </row>
    <row r="6127" spans="1:6" ht="14.25">
      <c r="A6127"/>
      <c r="B6127" s="241"/>
      <c r="C6127"/>
      <c r="D6127"/>
      <c r="E6127"/>
      <c r="F6127"/>
    </row>
    <row r="6128" spans="1:6" ht="14.25">
      <c r="A6128"/>
      <c r="B6128" s="241"/>
      <c r="C6128"/>
      <c r="D6128"/>
      <c r="E6128"/>
      <c r="F6128"/>
    </row>
    <row r="6129" spans="1:6" ht="14.25">
      <c r="A6129"/>
      <c r="B6129" s="241"/>
      <c r="C6129"/>
      <c r="D6129"/>
      <c r="E6129"/>
      <c r="F6129"/>
    </row>
    <row r="6130" spans="1:6" ht="14.25">
      <c r="A6130"/>
      <c r="B6130" s="241"/>
      <c r="C6130"/>
      <c r="D6130"/>
      <c r="E6130"/>
      <c r="F6130"/>
    </row>
    <row r="6131" spans="1:6" ht="14.25">
      <c r="A6131"/>
      <c r="B6131" s="241"/>
      <c r="C6131"/>
      <c r="D6131"/>
      <c r="E6131"/>
      <c r="F6131"/>
    </row>
    <row r="6132" spans="1:6" ht="14.25">
      <c r="A6132"/>
      <c r="B6132" s="241"/>
      <c r="C6132"/>
      <c r="D6132"/>
      <c r="E6132"/>
      <c r="F6132"/>
    </row>
    <row r="6133" spans="1:6" ht="14.25">
      <c r="A6133"/>
      <c r="B6133" s="241"/>
      <c r="C6133"/>
      <c r="D6133"/>
      <c r="E6133"/>
      <c r="F6133"/>
    </row>
    <row r="6134" spans="1:6" ht="14.25">
      <c r="A6134"/>
      <c r="B6134" s="241"/>
      <c r="C6134"/>
      <c r="D6134"/>
      <c r="E6134"/>
      <c r="F6134"/>
    </row>
    <row r="6135" spans="1:6" ht="14.25">
      <c r="A6135"/>
      <c r="B6135" s="241"/>
      <c r="C6135"/>
      <c r="D6135"/>
      <c r="E6135"/>
      <c r="F6135"/>
    </row>
    <row r="6136" spans="1:6" ht="14.25">
      <c r="A6136"/>
      <c r="B6136" s="241"/>
      <c r="C6136"/>
      <c r="D6136"/>
      <c r="E6136"/>
      <c r="F6136"/>
    </row>
    <row r="6137" spans="1:6" ht="14.25">
      <c r="A6137"/>
      <c r="B6137" s="241"/>
      <c r="C6137"/>
      <c r="D6137"/>
      <c r="E6137"/>
      <c r="F6137"/>
    </row>
    <row r="6138" spans="1:6" ht="14.25">
      <c r="A6138"/>
      <c r="B6138" s="241"/>
      <c r="C6138"/>
      <c r="D6138"/>
      <c r="E6138"/>
      <c r="F6138"/>
    </row>
    <row r="6139" spans="1:6" ht="14.25">
      <c r="A6139"/>
      <c r="B6139" s="241"/>
      <c r="C6139"/>
      <c r="D6139"/>
      <c r="E6139"/>
      <c r="F6139"/>
    </row>
    <row r="6140" spans="1:6" ht="14.25">
      <c r="A6140"/>
      <c r="B6140" s="241"/>
      <c r="C6140"/>
      <c r="D6140"/>
      <c r="E6140"/>
      <c r="F6140"/>
    </row>
    <row r="6141" spans="1:6" ht="14.25">
      <c r="A6141"/>
      <c r="B6141" s="241"/>
      <c r="C6141"/>
      <c r="D6141"/>
      <c r="E6141"/>
      <c r="F6141"/>
    </row>
    <row r="6142" spans="1:6" ht="14.25">
      <c r="A6142"/>
      <c r="B6142" s="241"/>
      <c r="C6142"/>
      <c r="D6142"/>
      <c r="E6142"/>
      <c r="F6142"/>
    </row>
    <row r="6143" spans="1:6" ht="14.25">
      <c r="A6143"/>
      <c r="B6143" s="241"/>
      <c r="C6143"/>
      <c r="D6143"/>
      <c r="E6143"/>
      <c r="F6143"/>
    </row>
    <row r="6144" spans="1:6" ht="14.25">
      <c r="A6144"/>
      <c r="B6144" s="241"/>
      <c r="C6144"/>
      <c r="D6144"/>
      <c r="E6144"/>
      <c r="F6144"/>
    </row>
    <row r="6145" spans="1:6" ht="14.25">
      <c r="A6145"/>
      <c r="B6145" s="241"/>
      <c r="C6145"/>
      <c r="D6145"/>
      <c r="E6145"/>
      <c r="F6145"/>
    </row>
    <row r="6146" spans="1:6" ht="14.25">
      <c r="A6146"/>
      <c r="B6146" s="241"/>
      <c r="C6146"/>
      <c r="D6146"/>
      <c r="E6146"/>
      <c r="F6146"/>
    </row>
    <row r="6147" spans="1:6" ht="14.25">
      <c r="A6147"/>
      <c r="B6147" s="241"/>
      <c r="C6147"/>
      <c r="D6147"/>
      <c r="E6147"/>
      <c r="F6147"/>
    </row>
    <row r="6148" spans="1:6" ht="14.25">
      <c r="A6148"/>
      <c r="B6148" s="241"/>
      <c r="C6148"/>
      <c r="D6148"/>
      <c r="E6148"/>
      <c r="F6148"/>
    </row>
    <row r="6149" spans="1:6" ht="14.25">
      <c r="A6149"/>
      <c r="B6149" s="241"/>
      <c r="C6149"/>
      <c r="D6149"/>
      <c r="E6149"/>
      <c r="F6149"/>
    </row>
    <row r="6150" spans="1:6" ht="14.25">
      <c r="A6150"/>
      <c r="B6150" s="241"/>
      <c r="C6150"/>
      <c r="D6150"/>
      <c r="E6150"/>
      <c r="F6150"/>
    </row>
    <row r="6151" spans="1:6" ht="14.25">
      <c r="A6151"/>
      <c r="B6151" s="241"/>
      <c r="C6151"/>
      <c r="D6151"/>
      <c r="E6151"/>
      <c r="F6151"/>
    </row>
    <row r="6152" spans="1:6" ht="14.25">
      <c r="A6152"/>
      <c r="B6152" s="241"/>
      <c r="C6152"/>
      <c r="D6152"/>
      <c r="E6152"/>
      <c r="F6152"/>
    </row>
    <row r="6153" spans="1:6" ht="14.25">
      <c r="A6153"/>
      <c r="B6153" s="241"/>
      <c r="C6153"/>
      <c r="D6153"/>
      <c r="E6153"/>
      <c r="F6153"/>
    </row>
    <row r="6154" spans="1:6" ht="14.25">
      <c r="A6154"/>
      <c r="B6154" s="241"/>
      <c r="C6154"/>
      <c r="D6154"/>
      <c r="E6154"/>
      <c r="F6154"/>
    </row>
    <row r="6155" spans="1:6" ht="14.25">
      <c r="A6155"/>
      <c r="B6155" s="241"/>
      <c r="C6155"/>
      <c r="D6155"/>
      <c r="E6155"/>
      <c r="F6155"/>
    </row>
    <row r="6156" spans="1:6" ht="14.25">
      <c r="A6156"/>
      <c r="B6156" s="241"/>
      <c r="C6156"/>
      <c r="D6156"/>
      <c r="E6156"/>
      <c r="F6156"/>
    </row>
    <row r="6157" spans="1:6" ht="14.25">
      <c r="A6157"/>
      <c r="B6157" s="241"/>
      <c r="C6157"/>
      <c r="D6157"/>
      <c r="E6157"/>
      <c r="F6157"/>
    </row>
    <row r="6158" spans="1:6" ht="14.25">
      <c r="A6158"/>
      <c r="B6158" s="241"/>
      <c r="C6158"/>
      <c r="D6158"/>
      <c r="E6158"/>
      <c r="F6158"/>
    </row>
    <row r="6159" spans="1:6" ht="14.25">
      <c r="A6159"/>
      <c r="B6159" s="241"/>
      <c r="C6159"/>
      <c r="D6159"/>
      <c r="E6159"/>
      <c r="F6159"/>
    </row>
    <row r="6160" spans="1:6" ht="14.25">
      <c r="A6160"/>
      <c r="B6160" s="241"/>
      <c r="C6160"/>
      <c r="D6160"/>
      <c r="E6160"/>
      <c r="F6160"/>
    </row>
    <row r="6161" spans="1:6" ht="14.25">
      <c r="A6161"/>
      <c r="B6161" s="241"/>
      <c r="C6161"/>
      <c r="D6161"/>
      <c r="E6161"/>
      <c r="F6161"/>
    </row>
    <row r="6162" spans="1:6" ht="14.25">
      <c r="A6162"/>
      <c r="B6162" s="241"/>
      <c r="C6162"/>
      <c r="D6162"/>
      <c r="E6162"/>
      <c r="F6162"/>
    </row>
    <row r="6163" spans="1:6" ht="14.25">
      <c r="A6163"/>
      <c r="B6163" s="241"/>
      <c r="C6163"/>
      <c r="D6163"/>
      <c r="E6163"/>
      <c r="F6163"/>
    </row>
    <row r="6164" spans="1:6" ht="14.25">
      <c r="A6164"/>
      <c r="B6164" s="241"/>
      <c r="C6164"/>
      <c r="D6164"/>
      <c r="E6164"/>
      <c r="F6164"/>
    </row>
    <row r="6165" spans="1:6" ht="14.25">
      <c r="A6165"/>
      <c r="B6165" s="241"/>
      <c r="C6165"/>
      <c r="D6165"/>
      <c r="E6165"/>
      <c r="F6165"/>
    </row>
    <row r="6166" spans="1:6" ht="14.25">
      <c r="A6166"/>
      <c r="B6166" s="241"/>
      <c r="C6166"/>
      <c r="D6166"/>
      <c r="E6166"/>
      <c r="F6166"/>
    </row>
    <row r="6167" spans="1:6" ht="14.25">
      <c r="A6167"/>
      <c r="B6167" s="241"/>
      <c r="C6167"/>
      <c r="D6167"/>
      <c r="E6167"/>
      <c r="F6167"/>
    </row>
    <row r="6168" spans="1:6" ht="14.25">
      <c r="A6168"/>
      <c r="B6168" s="241"/>
      <c r="C6168"/>
      <c r="D6168"/>
      <c r="E6168"/>
      <c r="F6168"/>
    </row>
    <row r="6169" spans="1:6" ht="14.25">
      <c r="A6169"/>
      <c r="B6169" s="241"/>
      <c r="C6169"/>
      <c r="D6169"/>
      <c r="E6169"/>
      <c r="F6169"/>
    </row>
    <row r="6170" spans="1:6" ht="14.25">
      <c r="A6170"/>
      <c r="B6170" s="241"/>
      <c r="C6170"/>
      <c r="D6170"/>
      <c r="E6170"/>
      <c r="F6170"/>
    </row>
    <row r="6171" spans="1:6" ht="14.25">
      <c r="A6171"/>
      <c r="B6171" s="241"/>
      <c r="C6171"/>
      <c r="D6171"/>
      <c r="E6171"/>
      <c r="F6171"/>
    </row>
    <row r="6172" spans="1:6" ht="14.25">
      <c r="A6172"/>
      <c r="B6172" s="241"/>
      <c r="C6172"/>
      <c r="D6172"/>
      <c r="E6172"/>
      <c r="F6172"/>
    </row>
    <row r="6173" spans="1:6" ht="14.25">
      <c r="A6173"/>
      <c r="B6173" s="241"/>
      <c r="C6173"/>
      <c r="D6173"/>
      <c r="E6173"/>
      <c r="F6173"/>
    </row>
    <row r="6174" spans="1:6" ht="14.25">
      <c r="A6174"/>
      <c r="B6174" s="241"/>
      <c r="C6174"/>
      <c r="D6174"/>
      <c r="E6174"/>
      <c r="F6174"/>
    </row>
    <row r="6175" spans="1:6" ht="14.25">
      <c r="A6175"/>
      <c r="B6175" s="241"/>
      <c r="C6175"/>
      <c r="D6175"/>
      <c r="E6175"/>
      <c r="F6175"/>
    </row>
    <row r="6176" spans="1:6" ht="14.25">
      <c r="A6176"/>
      <c r="B6176" s="241"/>
      <c r="C6176"/>
      <c r="D6176"/>
      <c r="E6176"/>
      <c r="F6176"/>
    </row>
    <row r="6177" spans="1:6" ht="14.25">
      <c r="A6177"/>
      <c r="B6177" s="241"/>
      <c r="C6177"/>
      <c r="D6177"/>
      <c r="E6177"/>
      <c r="F6177"/>
    </row>
    <row r="6178" spans="1:6" ht="14.25">
      <c r="A6178"/>
      <c r="B6178" s="241"/>
      <c r="C6178"/>
      <c r="D6178"/>
      <c r="E6178"/>
      <c r="F6178"/>
    </row>
    <row r="6179" spans="1:6" ht="14.25">
      <c r="A6179"/>
      <c r="B6179" s="241"/>
      <c r="C6179"/>
      <c r="D6179"/>
      <c r="E6179"/>
      <c r="F6179"/>
    </row>
    <row r="6180" spans="1:6" ht="14.25">
      <c r="A6180"/>
      <c r="B6180" s="241"/>
      <c r="C6180"/>
      <c r="D6180"/>
      <c r="E6180"/>
      <c r="F6180"/>
    </row>
    <row r="6181" spans="1:6" ht="14.25">
      <c r="A6181"/>
      <c r="B6181" s="241"/>
      <c r="C6181"/>
      <c r="D6181"/>
      <c r="E6181"/>
      <c r="F6181"/>
    </row>
    <row r="6182" spans="1:6" ht="14.25">
      <c r="A6182"/>
      <c r="B6182" s="241"/>
      <c r="C6182"/>
      <c r="D6182"/>
      <c r="E6182"/>
      <c r="F6182"/>
    </row>
    <row r="6183" spans="1:6" ht="14.25">
      <c r="A6183"/>
      <c r="B6183" s="241"/>
      <c r="C6183"/>
      <c r="D6183"/>
      <c r="E6183"/>
      <c r="F6183"/>
    </row>
    <row r="6184" spans="1:6" ht="14.25">
      <c r="A6184"/>
      <c r="B6184" s="241"/>
      <c r="C6184"/>
      <c r="D6184"/>
      <c r="E6184"/>
      <c r="F6184"/>
    </row>
    <row r="6185" spans="1:6" ht="14.25">
      <c r="A6185"/>
      <c r="B6185" s="241"/>
      <c r="C6185"/>
      <c r="D6185"/>
      <c r="E6185"/>
      <c r="F6185"/>
    </row>
    <row r="6186" spans="1:6" ht="14.25">
      <c r="A6186"/>
      <c r="B6186" s="241"/>
      <c r="C6186"/>
      <c r="D6186"/>
      <c r="E6186"/>
      <c r="F6186"/>
    </row>
    <row r="6187" spans="1:6" ht="14.25">
      <c r="A6187"/>
      <c r="B6187" s="241"/>
      <c r="C6187"/>
      <c r="D6187"/>
      <c r="E6187"/>
      <c r="F6187"/>
    </row>
    <row r="6188" spans="1:6" ht="14.25">
      <c r="A6188"/>
      <c r="B6188" s="241"/>
      <c r="C6188"/>
      <c r="D6188"/>
      <c r="E6188"/>
      <c r="F6188"/>
    </row>
    <row r="6189" spans="1:6" ht="14.25">
      <c r="A6189"/>
      <c r="B6189" s="241"/>
      <c r="C6189"/>
      <c r="D6189"/>
      <c r="E6189"/>
      <c r="F6189"/>
    </row>
    <row r="6190" spans="1:6" ht="14.25">
      <c r="A6190"/>
      <c r="B6190" s="241"/>
      <c r="C6190"/>
      <c r="D6190"/>
      <c r="E6190"/>
      <c r="F6190"/>
    </row>
    <row r="6191" spans="1:6" ht="14.25">
      <c r="A6191"/>
      <c r="B6191" s="241"/>
      <c r="C6191"/>
      <c r="D6191"/>
      <c r="E6191"/>
      <c r="F6191"/>
    </row>
    <row r="6192" spans="1:6" ht="14.25">
      <c r="A6192"/>
      <c r="B6192" s="241"/>
      <c r="C6192"/>
      <c r="D6192"/>
      <c r="E6192"/>
      <c r="F6192"/>
    </row>
    <row r="6193" spans="1:6" ht="14.25">
      <c r="A6193"/>
      <c r="B6193" s="241"/>
      <c r="C6193"/>
      <c r="D6193"/>
      <c r="E6193"/>
      <c r="F6193"/>
    </row>
    <row r="6194" spans="1:6" ht="14.25">
      <c r="A6194"/>
      <c r="B6194" s="241"/>
      <c r="C6194"/>
      <c r="D6194"/>
      <c r="E6194"/>
      <c r="F6194"/>
    </row>
    <row r="6195" spans="1:6" ht="14.25">
      <c r="A6195"/>
      <c r="B6195" s="241"/>
      <c r="C6195"/>
      <c r="D6195"/>
      <c r="E6195"/>
      <c r="F6195"/>
    </row>
    <row r="6196" spans="1:6" ht="14.25">
      <c r="A6196"/>
      <c r="B6196" s="241"/>
      <c r="C6196"/>
      <c r="D6196"/>
      <c r="E6196"/>
      <c r="F6196"/>
    </row>
    <row r="6197" spans="1:6" ht="14.25">
      <c r="A6197"/>
      <c r="B6197" s="241"/>
      <c r="C6197"/>
      <c r="D6197"/>
      <c r="E6197"/>
      <c r="F6197"/>
    </row>
    <row r="6198" spans="1:6" ht="14.25">
      <c r="A6198"/>
      <c r="B6198" s="241"/>
      <c r="C6198"/>
      <c r="D6198"/>
      <c r="E6198"/>
      <c r="F6198"/>
    </row>
    <row r="6199" spans="1:6" ht="14.25">
      <c r="A6199"/>
      <c r="B6199" s="241"/>
      <c r="C6199"/>
      <c r="D6199"/>
      <c r="E6199"/>
      <c r="F6199"/>
    </row>
    <row r="6200" spans="1:6" ht="14.25">
      <c r="A6200"/>
      <c r="B6200" s="241"/>
      <c r="C6200"/>
      <c r="D6200"/>
      <c r="E6200"/>
      <c r="F6200"/>
    </row>
    <row r="6201" spans="1:6" ht="14.25">
      <c r="A6201"/>
      <c r="B6201" s="241"/>
      <c r="C6201"/>
      <c r="D6201"/>
      <c r="E6201"/>
      <c r="F6201"/>
    </row>
    <row r="6202" spans="1:6" ht="14.25">
      <c r="A6202"/>
      <c r="B6202" s="241"/>
      <c r="C6202"/>
      <c r="D6202"/>
      <c r="E6202"/>
      <c r="F6202"/>
    </row>
    <row r="6203" spans="1:6" ht="14.25">
      <c r="A6203"/>
      <c r="B6203" s="241"/>
      <c r="C6203"/>
      <c r="D6203"/>
      <c r="E6203"/>
      <c r="F6203"/>
    </row>
    <row r="6204" spans="1:6" ht="14.25">
      <c r="A6204"/>
      <c r="B6204" s="241"/>
      <c r="C6204"/>
      <c r="D6204"/>
      <c r="E6204"/>
      <c r="F6204"/>
    </row>
    <row r="6205" spans="1:6" ht="14.25">
      <c r="A6205"/>
      <c r="B6205" s="241"/>
      <c r="C6205"/>
      <c r="D6205"/>
      <c r="E6205"/>
      <c r="F6205"/>
    </row>
    <row r="6206" spans="1:6" ht="14.25">
      <c r="A6206"/>
      <c r="B6206" s="241"/>
      <c r="C6206"/>
      <c r="D6206"/>
      <c r="E6206"/>
      <c r="F6206"/>
    </row>
    <row r="6207" spans="1:6" ht="14.25">
      <c r="A6207"/>
      <c r="B6207" s="241"/>
      <c r="C6207"/>
      <c r="D6207"/>
      <c r="E6207"/>
      <c r="F6207"/>
    </row>
    <row r="6208" spans="1:6" ht="14.25">
      <c r="A6208"/>
      <c r="B6208" s="241"/>
      <c r="C6208"/>
      <c r="D6208"/>
      <c r="E6208"/>
      <c r="F6208"/>
    </row>
    <row r="6209" spans="1:6" ht="14.25">
      <c r="A6209"/>
      <c r="B6209" s="241"/>
      <c r="C6209"/>
      <c r="D6209"/>
      <c r="E6209"/>
      <c r="F6209"/>
    </row>
    <row r="6210" spans="1:6" ht="14.25">
      <c r="A6210"/>
      <c r="B6210" s="241"/>
      <c r="C6210"/>
      <c r="D6210"/>
      <c r="E6210"/>
      <c r="F6210"/>
    </row>
    <row r="6211" spans="1:6" ht="14.25">
      <c r="A6211"/>
      <c r="B6211" s="241"/>
      <c r="C6211"/>
      <c r="D6211"/>
      <c r="E6211"/>
      <c r="F6211"/>
    </row>
    <row r="6212" spans="1:6" ht="14.25">
      <c r="A6212"/>
      <c r="B6212" s="241"/>
      <c r="C6212"/>
      <c r="D6212"/>
      <c r="E6212"/>
      <c r="F6212"/>
    </row>
    <row r="6213" spans="1:6" ht="14.25">
      <c r="A6213"/>
      <c r="B6213" s="241"/>
      <c r="C6213"/>
      <c r="D6213"/>
      <c r="E6213"/>
      <c r="F6213"/>
    </row>
    <row r="6214" spans="1:6" ht="14.25">
      <c r="A6214"/>
      <c r="B6214" s="241"/>
      <c r="C6214"/>
      <c r="D6214"/>
      <c r="E6214"/>
      <c r="F6214"/>
    </row>
    <row r="6215" spans="1:6" ht="14.25">
      <c r="A6215"/>
      <c r="B6215" s="241"/>
      <c r="C6215"/>
      <c r="D6215"/>
      <c r="E6215"/>
      <c r="F6215"/>
    </row>
    <row r="6216" spans="1:6" ht="14.25">
      <c r="A6216"/>
      <c r="B6216" s="241"/>
      <c r="C6216"/>
      <c r="D6216"/>
      <c r="E6216"/>
      <c r="F6216"/>
    </row>
    <row r="6217" spans="1:6" ht="14.25">
      <c r="A6217"/>
      <c r="B6217" s="241"/>
      <c r="C6217"/>
      <c r="D6217"/>
      <c r="E6217"/>
      <c r="F6217"/>
    </row>
    <row r="6218" spans="1:6" ht="14.25">
      <c r="A6218"/>
      <c r="B6218" s="241"/>
      <c r="C6218"/>
      <c r="D6218"/>
      <c r="E6218"/>
      <c r="F6218"/>
    </row>
    <row r="6219" spans="1:6" ht="14.25">
      <c r="A6219"/>
      <c r="B6219" s="241"/>
      <c r="C6219"/>
      <c r="D6219"/>
      <c r="E6219"/>
      <c r="F6219"/>
    </row>
    <row r="6220" spans="1:6" ht="14.25">
      <c r="A6220"/>
      <c r="B6220" s="241"/>
      <c r="C6220"/>
      <c r="D6220"/>
      <c r="E6220"/>
      <c r="F6220"/>
    </row>
    <row r="6221" spans="1:6" ht="14.25">
      <c r="A6221"/>
      <c r="B6221" s="241"/>
      <c r="C6221"/>
      <c r="D6221"/>
      <c r="E6221"/>
      <c r="F6221"/>
    </row>
    <row r="6222" spans="1:6" ht="14.25">
      <c r="A6222"/>
      <c r="B6222" s="241"/>
      <c r="C6222"/>
      <c r="D6222"/>
      <c r="E6222"/>
      <c r="F6222"/>
    </row>
    <row r="6223" spans="1:6" ht="14.25">
      <c r="A6223"/>
      <c r="B6223" s="241"/>
      <c r="C6223"/>
      <c r="D6223"/>
      <c r="E6223"/>
      <c r="F6223"/>
    </row>
    <row r="6224" spans="1:6" ht="14.25">
      <c r="A6224"/>
      <c r="B6224" s="241"/>
      <c r="C6224"/>
      <c r="D6224"/>
      <c r="E6224"/>
      <c r="F6224"/>
    </row>
    <row r="6225" spans="1:6" ht="14.25">
      <c r="A6225"/>
      <c r="B6225" s="241"/>
      <c r="C6225"/>
      <c r="D6225"/>
      <c r="E6225"/>
      <c r="F6225"/>
    </row>
    <row r="6226" spans="1:6" ht="14.25">
      <c r="A6226"/>
      <c r="B6226" s="241"/>
      <c r="C6226"/>
      <c r="D6226"/>
      <c r="E6226"/>
      <c r="F6226"/>
    </row>
    <row r="6227" spans="1:6" ht="14.25">
      <c r="A6227"/>
      <c r="B6227" s="241"/>
      <c r="C6227"/>
      <c r="D6227"/>
      <c r="E6227"/>
      <c r="F6227"/>
    </row>
    <row r="6228" spans="1:6" ht="14.25">
      <c r="A6228"/>
      <c r="B6228" s="241"/>
      <c r="C6228"/>
      <c r="D6228"/>
      <c r="E6228"/>
      <c r="F6228"/>
    </row>
    <row r="6229" spans="1:6" ht="14.25">
      <c r="A6229"/>
      <c r="B6229" s="241"/>
      <c r="C6229"/>
      <c r="D6229"/>
      <c r="E6229"/>
      <c r="F6229"/>
    </row>
    <row r="6230" spans="1:6" ht="14.25">
      <c r="A6230"/>
      <c r="B6230" s="241"/>
      <c r="C6230"/>
      <c r="D6230"/>
      <c r="E6230"/>
      <c r="F6230"/>
    </row>
    <row r="6231" spans="1:6" ht="14.25">
      <c r="A6231"/>
      <c r="B6231" s="241"/>
      <c r="C6231"/>
      <c r="D6231"/>
      <c r="E6231"/>
      <c r="F6231"/>
    </row>
    <row r="6232" spans="1:6" ht="14.25">
      <c r="A6232"/>
      <c r="B6232" s="241"/>
      <c r="C6232"/>
      <c r="D6232"/>
      <c r="E6232"/>
      <c r="F6232"/>
    </row>
    <row r="6233" spans="1:6" ht="14.25">
      <c r="A6233"/>
      <c r="B6233" s="241"/>
      <c r="C6233"/>
      <c r="D6233"/>
      <c r="E6233"/>
      <c r="F6233"/>
    </row>
    <row r="6234" spans="1:6" ht="14.25">
      <c r="A6234"/>
      <c r="B6234" s="241"/>
      <c r="C6234"/>
      <c r="D6234"/>
      <c r="E6234"/>
      <c r="F6234"/>
    </row>
    <row r="6235" spans="1:6" ht="14.25">
      <c r="A6235"/>
      <c r="B6235" s="241"/>
      <c r="C6235"/>
      <c r="D6235"/>
      <c r="E6235"/>
      <c r="F6235"/>
    </row>
    <row r="6236" spans="1:6" ht="14.25">
      <c r="A6236"/>
      <c r="B6236" s="241"/>
      <c r="C6236"/>
      <c r="D6236"/>
      <c r="E6236"/>
      <c r="F6236"/>
    </row>
    <row r="6237" spans="1:6" ht="14.25">
      <c r="A6237"/>
      <c r="B6237" s="241"/>
      <c r="C6237"/>
      <c r="D6237"/>
      <c r="E6237"/>
      <c r="F6237"/>
    </row>
    <row r="6238" spans="1:6" ht="14.25">
      <c r="A6238"/>
      <c r="B6238" s="241"/>
      <c r="C6238"/>
      <c r="D6238"/>
      <c r="E6238"/>
      <c r="F6238"/>
    </row>
    <row r="6239" spans="1:6" ht="14.25">
      <c r="A6239"/>
      <c r="B6239" s="241"/>
      <c r="C6239"/>
      <c r="D6239"/>
      <c r="E6239"/>
      <c r="F6239"/>
    </row>
    <row r="6240" spans="1:6" ht="14.25">
      <c r="A6240"/>
      <c r="B6240" s="241"/>
      <c r="C6240"/>
      <c r="D6240"/>
      <c r="E6240"/>
      <c r="F6240"/>
    </row>
    <row r="6241" spans="1:6" ht="14.25">
      <c r="A6241"/>
      <c r="B6241" s="241"/>
      <c r="C6241"/>
      <c r="D6241"/>
      <c r="E6241"/>
      <c r="F6241"/>
    </row>
    <row r="6242" spans="1:6" ht="14.25">
      <c r="A6242"/>
      <c r="B6242" s="241"/>
      <c r="C6242"/>
      <c r="D6242"/>
      <c r="E6242"/>
      <c r="F6242"/>
    </row>
    <row r="6243" spans="1:6" ht="14.25">
      <c r="A6243"/>
      <c r="B6243" s="241"/>
      <c r="C6243"/>
      <c r="D6243"/>
      <c r="E6243"/>
      <c r="F6243"/>
    </row>
    <row r="6244" spans="1:6" ht="14.25">
      <c r="A6244"/>
      <c r="B6244" s="241"/>
      <c r="C6244"/>
      <c r="D6244"/>
      <c r="E6244"/>
      <c r="F6244"/>
    </row>
    <row r="6245" spans="1:6" ht="14.25">
      <c r="A6245"/>
      <c r="B6245" s="241"/>
      <c r="C6245"/>
      <c r="D6245"/>
      <c r="E6245"/>
      <c r="F6245"/>
    </row>
    <row r="6246" spans="1:6" ht="14.25">
      <c r="A6246"/>
      <c r="B6246" s="241"/>
      <c r="C6246"/>
      <c r="D6246"/>
      <c r="E6246"/>
      <c r="F6246"/>
    </row>
    <row r="6247" spans="1:6" ht="14.25">
      <c r="A6247"/>
      <c r="B6247" s="241"/>
      <c r="C6247"/>
      <c r="D6247"/>
      <c r="E6247"/>
      <c r="F6247"/>
    </row>
    <row r="6248" spans="1:6" ht="14.25">
      <c r="A6248"/>
      <c r="B6248" s="241"/>
      <c r="C6248"/>
      <c r="D6248"/>
      <c r="E6248"/>
      <c r="F6248"/>
    </row>
    <row r="6249" spans="1:6" ht="14.25">
      <c r="A6249"/>
      <c r="B6249" s="241"/>
      <c r="C6249"/>
      <c r="D6249"/>
      <c r="E6249"/>
      <c r="F6249"/>
    </row>
    <row r="6250" spans="1:6" ht="14.25">
      <c r="A6250"/>
      <c r="B6250" s="241"/>
      <c r="C6250"/>
      <c r="D6250"/>
      <c r="E6250"/>
      <c r="F6250"/>
    </row>
    <row r="6251" spans="1:6" ht="14.25">
      <c r="A6251"/>
      <c r="B6251" s="241"/>
      <c r="C6251"/>
      <c r="D6251"/>
      <c r="E6251"/>
      <c r="F6251"/>
    </row>
    <row r="6252" spans="1:6" ht="14.25">
      <c r="A6252"/>
      <c r="B6252" s="241"/>
      <c r="C6252"/>
      <c r="D6252"/>
      <c r="E6252"/>
      <c r="F6252"/>
    </row>
    <row r="6253" spans="1:6" ht="14.25">
      <c r="A6253"/>
      <c r="B6253" s="241"/>
      <c r="C6253"/>
      <c r="D6253"/>
      <c r="E6253"/>
      <c r="F6253"/>
    </row>
    <row r="6254" spans="1:6" ht="14.25">
      <c r="A6254"/>
      <c r="B6254" s="241"/>
      <c r="C6254"/>
      <c r="D6254"/>
      <c r="E6254"/>
      <c r="F6254"/>
    </row>
    <row r="6255" spans="1:6" ht="14.25">
      <c r="A6255"/>
      <c r="B6255" s="241"/>
      <c r="C6255"/>
      <c r="D6255"/>
      <c r="E6255"/>
      <c r="F6255"/>
    </row>
    <row r="6256" spans="1:6" ht="14.25">
      <c r="A6256"/>
      <c r="B6256" s="241"/>
      <c r="C6256"/>
      <c r="D6256"/>
      <c r="E6256"/>
      <c r="F6256"/>
    </row>
    <row r="6257" spans="1:6" ht="14.25">
      <c r="A6257"/>
      <c r="B6257" s="241"/>
      <c r="C6257"/>
      <c r="D6257"/>
      <c r="E6257"/>
      <c r="F6257"/>
    </row>
    <row r="6258" spans="1:6" ht="14.25">
      <c r="A6258"/>
      <c r="B6258" s="241"/>
      <c r="C6258"/>
      <c r="D6258"/>
      <c r="E6258"/>
      <c r="F6258"/>
    </row>
    <row r="6259" spans="1:6" ht="14.25">
      <c r="A6259"/>
      <c r="B6259" s="241"/>
      <c r="C6259"/>
      <c r="D6259"/>
      <c r="E6259"/>
      <c r="F6259"/>
    </row>
    <row r="6260" spans="1:6" ht="14.25">
      <c r="A6260"/>
      <c r="B6260" s="241"/>
      <c r="C6260"/>
      <c r="D6260"/>
      <c r="E6260"/>
      <c r="F6260"/>
    </row>
    <row r="6261" spans="1:6" ht="14.25">
      <c r="A6261"/>
      <c r="B6261" s="241"/>
      <c r="C6261"/>
      <c r="D6261"/>
      <c r="E6261"/>
      <c r="F6261"/>
    </row>
    <row r="6262" spans="1:6" ht="14.25">
      <c r="A6262"/>
      <c r="B6262" s="241"/>
      <c r="C6262"/>
      <c r="D6262"/>
      <c r="E6262"/>
      <c r="F6262"/>
    </row>
    <row r="6263" spans="1:6" ht="14.25">
      <c r="A6263"/>
      <c r="B6263" s="241"/>
      <c r="C6263"/>
      <c r="D6263"/>
      <c r="E6263"/>
      <c r="F6263"/>
    </row>
    <row r="6264" spans="1:6" ht="14.25">
      <c r="A6264"/>
      <c r="B6264" s="241"/>
      <c r="C6264"/>
      <c r="D6264"/>
      <c r="E6264"/>
      <c r="F6264"/>
    </row>
    <row r="6265" spans="1:6" ht="14.25">
      <c r="A6265"/>
      <c r="B6265" s="241"/>
      <c r="C6265"/>
      <c r="D6265"/>
      <c r="E6265"/>
      <c r="F6265"/>
    </row>
    <row r="6266" spans="1:6" ht="14.25">
      <c r="A6266"/>
      <c r="B6266" s="241"/>
      <c r="C6266"/>
      <c r="D6266"/>
      <c r="E6266"/>
      <c r="F6266"/>
    </row>
    <row r="6267" spans="1:6" ht="14.25">
      <c r="A6267"/>
      <c r="B6267" s="241"/>
      <c r="C6267"/>
      <c r="D6267"/>
      <c r="E6267"/>
      <c r="F6267"/>
    </row>
    <row r="6268" spans="1:6" ht="14.25">
      <c r="A6268"/>
      <c r="B6268" s="241"/>
      <c r="C6268"/>
      <c r="D6268"/>
      <c r="E6268"/>
      <c r="F6268"/>
    </row>
    <row r="6269" spans="1:6" ht="14.25">
      <c r="A6269"/>
      <c r="B6269" s="241"/>
      <c r="C6269"/>
      <c r="D6269"/>
      <c r="E6269"/>
      <c r="F6269"/>
    </row>
    <row r="6270" spans="1:6" ht="14.25">
      <c r="A6270"/>
      <c r="B6270" s="241"/>
      <c r="C6270"/>
      <c r="D6270"/>
      <c r="E6270"/>
      <c r="F6270"/>
    </row>
    <row r="6271" spans="1:6" ht="14.25">
      <c r="A6271"/>
      <c r="B6271" s="241"/>
      <c r="C6271"/>
      <c r="D6271"/>
      <c r="E6271"/>
      <c r="F6271"/>
    </row>
    <row r="6272" spans="1:6" ht="14.25">
      <c r="A6272"/>
      <c r="B6272" s="241"/>
      <c r="C6272"/>
      <c r="D6272"/>
      <c r="E6272"/>
      <c r="F6272"/>
    </row>
    <row r="6273" spans="1:6" ht="14.25">
      <c r="A6273"/>
      <c r="B6273" s="241"/>
      <c r="C6273"/>
      <c r="D6273"/>
      <c r="E6273"/>
      <c r="F6273"/>
    </row>
    <row r="6274" spans="1:6" ht="14.25">
      <c r="A6274"/>
      <c r="B6274" s="241"/>
      <c r="C6274"/>
      <c r="D6274"/>
      <c r="E6274"/>
      <c r="F6274"/>
    </row>
    <row r="6275" spans="1:6" ht="14.25">
      <c r="A6275"/>
      <c r="B6275" s="241"/>
      <c r="C6275"/>
      <c r="D6275"/>
      <c r="E6275"/>
      <c r="F6275"/>
    </row>
    <row r="6276" spans="1:6" ht="14.25">
      <c r="A6276"/>
      <c r="B6276" s="241"/>
      <c r="C6276"/>
      <c r="D6276"/>
      <c r="E6276"/>
      <c r="F6276"/>
    </row>
    <row r="6277" spans="1:6" ht="14.25">
      <c r="A6277"/>
      <c r="B6277" s="241"/>
      <c r="C6277"/>
      <c r="D6277"/>
      <c r="E6277"/>
      <c r="F6277"/>
    </row>
    <row r="6278" spans="1:6" ht="14.25">
      <c r="A6278"/>
      <c r="B6278" s="241"/>
      <c r="C6278"/>
      <c r="D6278"/>
      <c r="E6278"/>
      <c r="F6278"/>
    </row>
    <row r="6279" spans="1:6" ht="14.25">
      <c r="A6279"/>
      <c r="B6279" s="241"/>
      <c r="C6279"/>
      <c r="D6279"/>
      <c r="E6279"/>
      <c r="F6279"/>
    </row>
    <row r="6280" spans="1:6" ht="14.25">
      <c r="A6280"/>
      <c r="B6280" s="241"/>
      <c r="C6280"/>
      <c r="D6280"/>
      <c r="E6280"/>
      <c r="F6280"/>
    </row>
    <row r="6281" spans="1:6" ht="14.25">
      <c r="A6281"/>
      <c r="B6281" s="241"/>
      <c r="C6281"/>
      <c r="D6281"/>
      <c r="E6281"/>
      <c r="F6281"/>
    </row>
    <row r="6282" spans="1:6" ht="14.25">
      <c r="A6282"/>
      <c r="B6282" s="241"/>
      <c r="C6282"/>
      <c r="D6282"/>
      <c r="E6282"/>
      <c r="F6282"/>
    </row>
    <row r="6283" spans="1:6" ht="14.25">
      <c r="A6283"/>
      <c r="B6283" s="241"/>
      <c r="C6283"/>
      <c r="D6283"/>
      <c r="E6283"/>
      <c r="F6283"/>
    </row>
    <row r="6284" spans="1:6" ht="14.25">
      <c r="A6284"/>
      <c r="B6284" s="241"/>
      <c r="C6284"/>
      <c r="D6284"/>
      <c r="E6284"/>
      <c r="F6284"/>
    </row>
    <row r="6285" spans="1:6" ht="14.25">
      <c r="A6285"/>
      <c r="B6285" s="241"/>
      <c r="C6285"/>
      <c r="D6285"/>
      <c r="E6285"/>
      <c r="F6285"/>
    </row>
    <row r="6286" spans="1:6" ht="14.25">
      <c r="A6286"/>
      <c r="B6286" s="241"/>
      <c r="C6286"/>
      <c r="D6286"/>
      <c r="E6286"/>
      <c r="F6286"/>
    </row>
    <row r="6287" spans="1:6" ht="14.25">
      <c r="A6287"/>
      <c r="B6287" s="241"/>
      <c r="C6287"/>
      <c r="D6287"/>
      <c r="E6287"/>
      <c r="F6287"/>
    </row>
    <row r="6288" spans="1:6" ht="14.25">
      <c r="A6288"/>
      <c r="B6288" s="241"/>
      <c r="C6288"/>
      <c r="D6288"/>
      <c r="E6288"/>
      <c r="F6288"/>
    </row>
    <row r="6289" spans="1:6" ht="14.25">
      <c r="A6289"/>
      <c r="B6289" s="241"/>
      <c r="C6289"/>
      <c r="D6289"/>
      <c r="E6289"/>
      <c r="F6289"/>
    </row>
    <row r="6290" spans="1:6" ht="14.25">
      <c r="A6290"/>
      <c r="B6290" s="241"/>
      <c r="C6290"/>
      <c r="D6290"/>
      <c r="E6290"/>
      <c r="F6290"/>
    </row>
    <row r="6291" spans="1:6" ht="14.25">
      <c r="A6291"/>
      <c r="B6291" s="241"/>
      <c r="C6291"/>
      <c r="D6291"/>
      <c r="E6291"/>
      <c r="F6291"/>
    </row>
    <row r="6292" spans="1:6" ht="14.25">
      <c r="A6292"/>
      <c r="B6292" s="241"/>
      <c r="C6292"/>
      <c r="D6292"/>
      <c r="E6292"/>
      <c r="F6292"/>
    </row>
    <row r="6293" spans="1:6" ht="14.25">
      <c r="A6293"/>
      <c r="B6293" s="241"/>
      <c r="C6293"/>
      <c r="D6293"/>
      <c r="E6293"/>
      <c r="F6293"/>
    </row>
    <row r="6294" spans="1:6" ht="14.25">
      <c r="A6294"/>
      <c r="B6294" s="241"/>
      <c r="C6294"/>
      <c r="D6294"/>
      <c r="E6294"/>
      <c r="F6294"/>
    </row>
    <row r="6295" spans="1:6" ht="14.25">
      <c r="A6295"/>
      <c r="B6295" s="241"/>
      <c r="C6295"/>
      <c r="D6295"/>
      <c r="E6295"/>
      <c r="F6295"/>
    </row>
    <row r="6296" spans="1:6" ht="14.25">
      <c r="A6296"/>
      <c r="B6296" s="241"/>
      <c r="C6296"/>
      <c r="D6296"/>
      <c r="E6296"/>
      <c r="F6296"/>
    </row>
    <row r="6297" spans="1:6" ht="14.25">
      <c r="A6297"/>
      <c r="B6297" s="241"/>
      <c r="C6297"/>
      <c r="D6297"/>
      <c r="E6297"/>
      <c r="F6297"/>
    </row>
    <row r="6298" spans="1:6" ht="14.25">
      <c r="A6298"/>
      <c r="B6298" s="241"/>
      <c r="C6298"/>
      <c r="D6298"/>
      <c r="E6298"/>
      <c r="F6298"/>
    </row>
    <row r="6299" spans="1:6" ht="14.25">
      <c r="A6299"/>
      <c r="B6299" s="241"/>
      <c r="C6299"/>
      <c r="D6299"/>
      <c r="E6299"/>
      <c r="F6299"/>
    </row>
  </sheetData>
  <mergeCells count="15">
    <mergeCell ref="A2:F2"/>
    <mergeCell ref="A5:A8"/>
    <mergeCell ref="A9:A12"/>
    <mergeCell ref="A13:A16"/>
    <mergeCell ref="A17:A20"/>
    <mergeCell ref="A21:A24"/>
    <mergeCell ref="A49:A52"/>
    <mergeCell ref="A53:A56"/>
    <mergeCell ref="A57:A60"/>
    <mergeCell ref="A25:A28"/>
    <mergeCell ref="A29:A32"/>
    <mergeCell ref="A33:A36"/>
    <mergeCell ref="A37:A40"/>
    <mergeCell ref="A41:A44"/>
    <mergeCell ref="A45:A48"/>
  </mergeCells>
  <phoneticPr fontId="17" type="noConversion"/>
  <pageMargins left="0.70833333333333337" right="0.70833333333333337" top="1.1416666666666666" bottom="0.94444444444444442" header="0.31458333333333333" footer="0.31458333333333333"/>
  <pageSetup paperSize="9" orientation="landscape"/>
  <headerFooter scaleWithDoc="0" alignWithMargins="0">
    <oddFooter>&amp;C第 &amp;P 页，共 &amp;N 页</oddFooter>
  </headerFooter>
</worksheet>
</file>

<file path=xl/worksheets/sheet36.xml><?xml version="1.0" encoding="utf-8"?>
<worksheet xmlns="http://schemas.openxmlformats.org/spreadsheetml/2006/main" xmlns:r="http://schemas.openxmlformats.org/officeDocument/2006/relationships">
  <sheetPr>
    <pageSetUpPr fitToPage="1"/>
  </sheetPr>
  <dimension ref="A1:M22"/>
  <sheetViews>
    <sheetView workbookViewId="0">
      <pane xSplit="1" ySplit="5" topLeftCell="B6" activePane="bottomRight" state="frozen"/>
      <selection pane="topRight"/>
      <selection pane="bottomLeft"/>
      <selection pane="bottomRight" activeCell="C4" sqref="C4"/>
    </sheetView>
  </sheetViews>
  <sheetFormatPr defaultColWidth="32.5" defaultRowHeight="14.25" customHeight="1"/>
  <cols>
    <col min="1" max="1" width="28" customWidth="1"/>
    <col min="2" max="3" width="16.375" bestFit="1" customWidth="1"/>
    <col min="4" max="4" width="12.25" bestFit="1" customWidth="1"/>
    <col min="5" max="5" width="16.75" bestFit="1" customWidth="1"/>
    <col min="6" max="6" width="16.375" bestFit="1" customWidth="1"/>
    <col min="7" max="8" width="14.75" bestFit="1" customWidth="1"/>
    <col min="9" max="9" width="15.5" bestFit="1" customWidth="1"/>
    <col min="10" max="10" width="14.75" bestFit="1" customWidth="1"/>
    <col min="11" max="11" width="12.25" bestFit="1" customWidth="1"/>
    <col min="12" max="12" width="15.5" bestFit="1" customWidth="1"/>
    <col min="13" max="13" width="14.75" bestFit="1" customWidth="1"/>
    <col min="14" max="32" width="9" customWidth="1"/>
    <col min="33" max="224" width="32.5" customWidth="1"/>
    <col min="225" max="254" width="9" customWidth="1"/>
  </cols>
  <sheetData>
    <row r="1" spans="1:13" s="190" customFormat="1" ht="18" customHeight="1">
      <c r="A1" s="3" t="s">
        <v>2092</v>
      </c>
      <c r="B1" s="192"/>
    </row>
    <row r="2" spans="1:13" ht="20.25">
      <c r="A2" s="744" t="s">
        <v>2397</v>
      </c>
      <c r="B2" s="744"/>
      <c r="C2" s="744"/>
      <c r="D2" s="744"/>
      <c r="E2" s="744"/>
      <c r="F2" s="744"/>
      <c r="G2" s="744"/>
      <c r="H2" s="744"/>
      <c r="I2" s="744"/>
      <c r="J2" s="744"/>
    </row>
    <row r="3" spans="1:13" s="191" customFormat="1" ht="19.5" customHeight="1">
      <c r="A3" s="193"/>
      <c r="B3" s="193"/>
      <c r="C3" s="193"/>
      <c r="D3" s="193"/>
      <c r="E3" s="193"/>
      <c r="F3" s="193"/>
      <c r="G3" s="193"/>
      <c r="H3" s="193"/>
      <c r="I3" s="193"/>
      <c r="J3" s="7"/>
    </row>
    <row r="4" spans="1:13" s="191" customFormat="1" ht="19.5" customHeight="1">
      <c r="A4" s="4"/>
      <c r="B4" s="4"/>
      <c r="C4" s="4"/>
      <c r="D4" s="4"/>
      <c r="E4" s="4"/>
      <c r="F4" s="4"/>
      <c r="G4" s="4"/>
      <c r="H4" s="4"/>
      <c r="I4" s="7"/>
      <c r="J4" s="7" t="s">
        <v>2093</v>
      </c>
    </row>
    <row r="5" spans="1:13" s="191" customFormat="1" ht="43.5" customHeight="1">
      <c r="A5" s="194" t="s">
        <v>2094</v>
      </c>
      <c r="B5" s="195" t="s">
        <v>1534</v>
      </c>
      <c r="C5" s="195" t="s">
        <v>2095</v>
      </c>
      <c r="D5" s="195" t="s">
        <v>2096</v>
      </c>
      <c r="E5" s="195" t="s">
        <v>2097</v>
      </c>
      <c r="F5" s="195" t="s">
        <v>2098</v>
      </c>
      <c r="G5" s="195" t="s">
        <v>2099</v>
      </c>
      <c r="H5" s="195" t="s">
        <v>2100</v>
      </c>
      <c r="I5" s="195" t="s">
        <v>2101</v>
      </c>
      <c r="J5" s="195" t="s">
        <v>2102</v>
      </c>
      <c r="K5" s="195" t="s">
        <v>2103</v>
      </c>
      <c r="L5" s="195" t="s">
        <v>2104</v>
      </c>
      <c r="M5" s="195" t="s">
        <v>2105</v>
      </c>
    </row>
    <row r="6" spans="1:13" s="191" customFormat="1" ht="31.5" customHeight="1">
      <c r="A6" s="196" t="s">
        <v>2106</v>
      </c>
      <c r="B6" s="197">
        <v>182568850000</v>
      </c>
      <c r="C6" s="197">
        <v>116487620000</v>
      </c>
      <c r="D6" s="197">
        <v>45140000</v>
      </c>
      <c r="E6" s="197">
        <v>10990770000</v>
      </c>
      <c r="F6" s="197">
        <v>37119400000</v>
      </c>
      <c r="G6" s="197">
        <v>3749700000</v>
      </c>
      <c r="H6" s="197">
        <v>1261050000</v>
      </c>
      <c r="I6" s="197">
        <v>4611230000</v>
      </c>
      <c r="J6" s="197">
        <v>2659160000</v>
      </c>
      <c r="K6" s="197">
        <v>7190000</v>
      </c>
      <c r="L6" s="197">
        <v>3741870000</v>
      </c>
      <c r="M6" s="197">
        <v>1895720000</v>
      </c>
    </row>
    <row r="7" spans="1:13" s="191" customFormat="1" ht="27.75" customHeight="1">
      <c r="A7" s="196" t="s">
        <v>2107</v>
      </c>
      <c r="B7" s="197">
        <v>152759440000</v>
      </c>
      <c r="C7" s="197">
        <v>97212530000</v>
      </c>
      <c r="D7" s="197">
        <v>7530000</v>
      </c>
      <c r="E7" s="197">
        <v>10644600000</v>
      </c>
      <c r="F7" s="197">
        <v>32847190000</v>
      </c>
      <c r="G7" s="197">
        <v>2222910000</v>
      </c>
      <c r="H7" s="197">
        <v>1182850000</v>
      </c>
      <c r="I7" s="197">
        <v>2700370000</v>
      </c>
      <c r="J7" s="197">
        <v>2536960000</v>
      </c>
      <c r="K7" s="197">
        <v>7140000</v>
      </c>
      <c r="L7" s="197">
        <v>1731430000</v>
      </c>
      <c r="M7" s="197">
        <v>1665930000</v>
      </c>
    </row>
    <row r="8" spans="1:13" s="191" customFormat="1" ht="27.75" customHeight="1">
      <c r="A8" s="196" t="s">
        <v>2108</v>
      </c>
      <c r="B8" s="197">
        <v>23279440000</v>
      </c>
      <c r="C8" s="197">
        <v>16656900000</v>
      </c>
      <c r="D8" s="197">
        <v>700000</v>
      </c>
      <c r="E8" s="197">
        <v>345860000</v>
      </c>
      <c r="F8" s="197">
        <v>3654880000</v>
      </c>
      <c r="G8" s="197">
        <v>0</v>
      </c>
      <c r="H8" s="197">
        <v>74370000</v>
      </c>
      <c r="I8" s="197">
        <v>1907690000</v>
      </c>
      <c r="J8" s="197">
        <v>120410000</v>
      </c>
      <c r="K8" s="197">
        <v>50000</v>
      </c>
      <c r="L8" s="197">
        <v>289460000</v>
      </c>
      <c r="M8" s="197">
        <v>229120000</v>
      </c>
    </row>
    <row r="9" spans="1:13" s="191" customFormat="1" ht="27.75" customHeight="1">
      <c r="A9" s="198" t="s">
        <v>2109</v>
      </c>
      <c r="B9" s="197">
        <v>3265240000</v>
      </c>
      <c r="C9" s="197">
        <v>0</v>
      </c>
      <c r="D9" s="197">
        <v>36910000</v>
      </c>
      <c r="E9" s="197">
        <v>0</v>
      </c>
      <c r="F9" s="197">
        <v>0</v>
      </c>
      <c r="G9" s="197">
        <v>1508800000</v>
      </c>
      <c r="H9" s="197">
        <v>0</v>
      </c>
      <c r="I9" s="197"/>
      <c r="J9" s="197"/>
      <c r="K9" s="197">
        <v>0</v>
      </c>
      <c r="L9" s="197">
        <v>1719530000</v>
      </c>
      <c r="M9" s="197">
        <v>0</v>
      </c>
    </row>
    <row r="10" spans="1:13" s="191" customFormat="1" ht="27.75" customHeight="1">
      <c r="A10" s="199" t="s">
        <v>2110</v>
      </c>
      <c r="B10" s="197">
        <v>0</v>
      </c>
      <c r="C10" s="197">
        <v>0</v>
      </c>
      <c r="D10" s="197">
        <v>0</v>
      </c>
      <c r="E10" s="197">
        <v>0</v>
      </c>
      <c r="F10" s="197"/>
      <c r="G10" s="200"/>
      <c r="H10" s="200"/>
      <c r="I10" s="200"/>
      <c r="J10" s="200"/>
      <c r="K10" s="197" t="s">
        <v>2111</v>
      </c>
      <c r="L10" s="200"/>
      <c r="M10" s="200"/>
    </row>
    <row r="11" spans="1:13" s="191" customFormat="1" ht="27.75" customHeight="1">
      <c r="A11" s="198" t="s">
        <v>2112</v>
      </c>
      <c r="B11" s="197">
        <v>678280000</v>
      </c>
      <c r="C11" s="197">
        <v>88550000</v>
      </c>
      <c r="D11" s="197">
        <v>0</v>
      </c>
      <c r="E11" s="197">
        <v>310000</v>
      </c>
      <c r="F11" s="197">
        <v>579760000</v>
      </c>
      <c r="G11" s="197">
        <v>2450000</v>
      </c>
      <c r="H11" s="197">
        <v>800000</v>
      </c>
      <c r="I11" s="197">
        <v>2500000</v>
      </c>
      <c r="J11" s="197">
        <v>1790000</v>
      </c>
      <c r="K11" s="197">
        <v>0</v>
      </c>
      <c r="L11" s="197">
        <v>1450000</v>
      </c>
      <c r="M11" s="197">
        <v>670000</v>
      </c>
    </row>
    <row r="12" spans="1:13" s="191" customFormat="1" ht="27.75" customHeight="1">
      <c r="A12" s="198" t="s">
        <v>2113</v>
      </c>
      <c r="B12" s="197">
        <v>1007570000</v>
      </c>
      <c r="C12" s="197">
        <v>970000000</v>
      </c>
      <c r="D12" s="197">
        <v>0</v>
      </c>
      <c r="E12" s="197">
        <v>0</v>
      </c>
      <c r="F12" s="197">
        <v>37570000</v>
      </c>
      <c r="G12" s="197"/>
      <c r="H12" s="197"/>
      <c r="I12" s="197">
        <v>0</v>
      </c>
      <c r="J12" s="197"/>
      <c r="K12" s="197">
        <v>0</v>
      </c>
      <c r="L12" s="197"/>
      <c r="M12" s="197"/>
    </row>
    <row r="13" spans="1:13" s="191" customFormat="1" ht="31.5" customHeight="1">
      <c r="A13" s="198" t="s">
        <v>2114</v>
      </c>
      <c r="B13" s="197">
        <v>0</v>
      </c>
      <c r="C13" s="197"/>
      <c r="D13" s="197"/>
      <c r="E13" s="197"/>
      <c r="F13" s="197"/>
      <c r="G13" s="197"/>
      <c r="H13" s="197"/>
      <c r="I13" s="197"/>
      <c r="J13" s="197"/>
      <c r="K13" s="197"/>
      <c r="L13" s="197"/>
      <c r="M13" s="197"/>
    </row>
    <row r="14" spans="1:13" s="191" customFormat="1" ht="27.75" customHeight="1">
      <c r="A14" s="198" t="s">
        <v>2115</v>
      </c>
      <c r="B14" s="197">
        <v>0</v>
      </c>
      <c r="C14" s="197"/>
      <c r="D14" s="197"/>
      <c r="E14" s="197"/>
      <c r="F14" s="197"/>
      <c r="G14" s="197"/>
      <c r="H14" s="197"/>
      <c r="I14" s="197"/>
      <c r="J14" s="197"/>
      <c r="K14" s="197"/>
      <c r="L14" s="197"/>
      <c r="M14" s="197"/>
    </row>
    <row r="15" spans="1:13" s="191" customFormat="1" ht="27.75" customHeight="1">
      <c r="A15" s="196" t="s">
        <v>2116</v>
      </c>
      <c r="B15" s="197">
        <v>103232011945.87</v>
      </c>
      <c r="C15" s="197">
        <v>52707911945.869995</v>
      </c>
      <c r="D15" s="197">
        <v>40130000</v>
      </c>
      <c r="E15" s="197">
        <v>9186690000</v>
      </c>
      <c r="F15" s="197">
        <v>22412210000</v>
      </c>
      <c r="G15" s="197">
        <v>3932600000</v>
      </c>
      <c r="H15" s="197">
        <v>2101260000</v>
      </c>
      <c r="I15" s="197">
        <v>7124430000</v>
      </c>
      <c r="J15" s="197">
        <v>3465140000</v>
      </c>
      <c r="K15" s="197">
        <v>39200000</v>
      </c>
      <c r="L15" s="197">
        <v>1850580000</v>
      </c>
      <c r="M15" s="197">
        <v>371860000</v>
      </c>
    </row>
    <row r="16" spans="1:13" s="191" customFormat="1" ht="27.75" customHeight="1">
      <c r="A16" s="196" t="s">
        <v>2117</v>
      </c>
      <c r="B16" s="197">
        <v>63981240000</v>
      </c>
      <c r="C16" s="197">
        <v>19025110000</v>
      </c>
      <c r="D16" s="197">
        <v>40130000</v>
      </c>
      <c r="E16" s="201">
        <v>9186690000</v>
      </c>
      <c r="F16" s="197">
        <v>21311000000</v>
      </c>
      <c r="G16" s="197">
        <v>3825240000</v>
      </c>
      <c r="H16" s="197">
        <v>1999650000</v>
      </c>
      <c r="I16" s="197">
        <v>3004030000</v>
      </c>
      <c r="J16" s="197">
        <v>3465140000</v>
      </c>
      <c r="K16" s="197">
        <v>39200000</v>
      </c>
      <c r="L16" s="197">
        <v>1850580000</v>
      </c>
      <c r="M16" s="197">
        <v>234470000</v>
      </c>
    </row>
    <row r="17" spans="1:13" s="191" customFormat="1" ht="31.5" customHeight="1">
      <c r="A17" s="196" t="s">
        <v>2118</v>
      </c>
      <c r="B17" s="197">
        <v>1131750000</v>
      </c>
      <c r="C17" s="197">
        <v>240000</v>
      </c>
      <c r="D17" s="197">
        <v>0</v>
      </c>
      <c r="E17" s="197">
        <v>0</v>
      </c>
      <c r="F17" s="197">
        <v>886760000</v>
      </c>
      <c r="G17" s="197">
        <v>107360000</v>
      </c>
      <c r="H17" s="197">
        <v>0</v>
      </c>
      <c r="I17" s="197">
        <v>0</v>
      </c>
      <c r="J17" s="197"/>
      <c r="K17" s="197">
        <v>0</v>
      </c>
      <c r="L17" s="197">
        <v>0</v>
      </c>
      <c r="M17" s="197">
        <v>137390000</v>
      </c>
    </row>
    <row r="18" spans="1:13" s="191" customFormat="1" ht="31.5" customHeight="1">
      <c r="A18" s="198" t="s">
        <v>2119</v>
      </c>
      <c r="B18" s="197">
        <v>3371790000</v>
      </c>
      <c r="C18" s="197">
        <v>3157340000</v>
      </c>
      <c r="D18" s="197"/>
      <c r="E18" s="197">
        <v>0</v>
      </c>
      <c r="F18" s="197">
        <v>214450000</v>
      </c>
      <c r="G18" s="197"/>
      <c r="H18" s="197"/>
      <c r="I18" s="197">
        <v>0</v>
      </c>
      <c r="J18" s="197"/>
      <c r="K18" s="197">
        <v>0</v>
      </c>
      <c r="L18" s="197"/>
      <c r="M18" s="197"/>
    </row>
    <row r="19" spans="1:13" ht="31.5" customHeight="1">
      <c r="A19" s="198" t="s">
        <v>2120</v>
      </c>
      <c r="B19" s="197">
        <v>0</v>
      </c>
      <c r="C19" s="197"/>
      <c r="D19" s="197"/>
      <c r="E19" s="197"/>
      <c r="F19" s="197"/>
      <c r="G19" s="197"/>
      <c r="H19" s="197"/>
      <c r="I19" s="197"/>
      <c r="J19" s="197"/>
      <c r="K19" s="197"/>
      <c r="L19" s="197"/>
      <c r="M19" s="197"/>
    </row>
    <row r="20" spans="1:13" ht="31.5" customHeight="1">
      <c r="A20" s="198" t="s">
        <v>2121</v>
      </c>
      <c r="B20" s="197">
        <v>0</v>
      </c>
      <c r="C20" s="197">
        <v>0</v>
      </c>
      <c r="D20" s="197"/>
      <c r="E20" s="197"/>
      <c r="F20" s="197"/>
      <c r="G20" s="197"/>
      <c r="H20" s="197"/>
      <c r="I20" s="197"/>
      <c r="J20" s="197"/>
      <c r="K20" s="197"/>
      <c r="L20" s="197"/>
      <c r="M20" s="197"/>
    </row>
    <row r="21" spans="1:13" ht="31.5" customHeight="1">
      <c r="A21" s="196" t="s">
        <v>2122</v>
      </c>
      <c r="B21" s="197">
        <v>79336838054.130005</v>
      </c>
      <c r="C21" s="197">
        <v>63779708054.130005</v>
      </c>
      <c r="D21" s="197">
        <v>5010000</v>
      </c>
      <c r="E21" s="197">
        <v>1804080000</v>
      </c>
      <c r="F21" s="197">
        <v>14707190000</v>
      </c>
      <c r="G21" s="197">
        <v>-182900000</v>
      </c>
      <c r="H21" s="197">
        <v>-840210000</v>
      </c>
      <c r="I21" s="197">
        <v>-2513200000</v>
      </c>
      <c r="J21" s="197">
        <v>-805980000</v>
      </c>
      <c r="K21" s="197">
        <v>-32010000</v>
      </c>
      <c r="L21" s="197">
        <v>1891290000</v>
      </c>
      <c r="M21" s="197">
        <v>1523860000</v>
      </c>
    </row>
    <row r="22" spans="1:13" ht="31.5" customHeight="1">
      <c r="A22" s="196" t="s">
        <v>2123</v>
      </c>
      <c r="B22" s="197">
        <v>719847383140.78003</v>
      </c>
      <c r="C22" s="197">
        <v>532026992516.90002</v>
      </c>
      <c r="D22" s="197">
        <v>39758291.219999999</v>
      </c>
      <c r="E22" s="197">
        <v>23708848703.27</v>
      </c>
      <c r="F22" s="197">
        <v>111991056597.10001</v>
      </c>
      <c r="G22" s="197">
        <v>1980170605.1800003</v>
      </c>
      <c r="H22" s="197">
        <v>4980009855.3400002</v>
      </c>
      <c r="I22" s="197">
        <v>18413992701.619999</v>
      </c>
      <c r="J22" s="197">
        <v>3984299548.9399996</v>
      </c>
      <c r="K22" s="197">
        <v>42653429.659999967</v>
      </c>
      <c r="L22" s="197">
        <v>12715231804.65</v>
      </c>
      <c r="M22" s="197">
        <v>9964369086.8999996</v>
      </c>
    </row>
  </sheetData>
  <mergeCells count="1">
    <mergeCell ref="A2:J2"/>
  </mergeCells>
  <phoneticPr fontId="17" type="noConversion"/>
  <printOptions horizontalCentered="1" verticalCentered="1"/>
  <pageMargins left="0.43263888888888891" right="0.35416666666666669" top="0.74791666666666667" bottom="0.74791666666666667" header="0.31458333333333333" footer="0.31458333333333333"/>
  <pageSetup paperSize="9" scale="68" orientation="landscape"/>
  <headerFooter scaleWithDoc="0" alignWithMargins="0">
    <oddFooter>第 &amp;P 页，共 &amp;N 页</oddFooter>
  </headerFooter>
  <legacyDrawing r:id="rId1"/>
</worksheet>
</file>

<file path=xl/worksheets/sheet37.xml><?xml version="1.0" encoding="utf-8"?>
<worksheet xmlns="http://schemas.openxmlformats.org/spreadsheetml/2006/main" xmlns:r="http://schemas.openxmlformats.org/officeDocument/2006/relationships">
  <dimension ref="A1:F6255"/>
  <sheetViews>
    <sheetView zoomScaleSheetLayoutView="100" workbookViewId="0">
      <selection activeCell="B12" sqref="B12"/>
    </sheetView>
  </sheetViews>
  <sheetFormatPr defaultColWidth="18.625" defaultRowHeight="18" customHeight="1"/>
  <cols>
    <col min="1" max="1" width="36.25" style="174" customWidth="1"/>
    <col min="2" max="3" width="23.25" style="176" customWidth="1"/>
    <col min="4" max="4" width="18.625" style="176" customWidth="1"/>
    <col min="5" max="5" width="18.625" style="174" customWidth="1"/>
    <col min="6" max="16384" width="18.625" style="174"/>
  </cols>
  <sheetData>
    <row r="1" spans="1:4" s="173" customFormat="1" ht="18" customHeight="1">
      <c r="A1" s="177" t="s">
        <v>2124</v>
      </c>
      <c r="B1" s="178"/>
      <c r="C1" s="178"/>
      <c r="D1" s="178"/>
    </row>
    <row r="2" spans="1:4" ht="24.95" customHeight="1">
      <c r="A2" s="745" t="s">
        <v>2398</v>
      </c>
      <c r="B2" s="746"/>
      <c r="C2" s="746"/>
      <c r="D2" s="746"/>
    </row>
    <row r="3" spans="1:4" ht="24.95" customHeight="1">
      <c r="A3" s="179"/>
      <c r="B3" s="180"/>
      <c r="C3" s="180"/>
      <c r="D3" s="181" t="s">
        <v>2093</v>
      </c>
    </row>
    <row r="4" spans="1:4" s="175" customFormat="1" ht="24.95" customHeight="1">
      <c r="A4" s="182" t="s">
        <v>2069</v>
      </c>
      <c r="B4" s="182" t="s">
        <v>2125</v>
      </c>
      <c r="C4" s="182" t="s">
        <v>2126</v>
      </c>
      <c r="D4" s="182" t="s">
        <v>2078</v>
      </c>
    </row>
    <row r="5" spans="1:4" ht="24.95" customHeight="1">
      <c r="A5" s="183" t="s">
        <v>2127</v>
      </c>
      <c r="B5" s="184">
        <v>112765090000</v>
      </c>
      <c r="C5" s="184">
        <v>116487620000</v>
      </c>
      <c r="D5" s="185">
        <f t="shared" ref="D5:D16" si="0">(C5-B5)/B5</f>
        <v>3.3011369032738769E-2</v>
      </c>
    </row>
    <row r="6" spans="1:4" ht="24.95" customHeight="1">
      <c r="A6" s="183" t="s">
        <v>2128</v>
      </c>
      <c r="B6" s="184">
        <v>35260000</v>
      </c>
      <c r="C6" s="184">
        <v>45140000</v>
      </c>
      <c r="D6" s="185">
        <f t="shared" si="0"/>
        <v>0.28020419739081109</v>
      </c>
    </row>
    <row r="7" spans="1:4" ht="24.95" customHeight="1">
      <c r="A7" s="183" t="s">
        <v>2080</v>
      </c>
      <c r="B7" s="184">
        <v>8390330000</v>
      </c>
      <c r="C7" s="184">
        <v>10990770000</v>
      </c>
      <c r="D7" s="185">
        <f t="shared" si="0"/>
        <v>0.30993298237375644</v>
      </c>
    </row>
    <row r="8" spans="1:4" ht="24.95" customHeight="1">
      <c r="A8" s="183" t="s">
        <v>2129</v>
      </c>
      <c r="B8" s="184">
        <v>35555890000</v>
      </c>
      <c r="C8" s="184">
        <v>37119400000</v>
      </c>
      <c r="D8" s="185">
        <f t="shared" si="0"/>
        <v>4.3973305126098657E-2</v>
      </c>
    </row>
    <row r="9" spans="1:4" ht="24.95" customHeight="1">
      <c r="A9" s="183" t="s">
        <v>2130</v>
      </c>
      <c r="B9" s="184">
        <v>3316830000</v>
      </c>
      <c r="C9" s="184">
        <v>3749700000</v>
      </c>
      <c r="D9" s="185">
        <f t="shared" si="0"/>
        <v>0.13050714085436999</v>
      </c>
    </row>
    <row r="10" spans="1:4" ht="24.95" customHeight="1">
      <c r="A10" s="183" t="s">
        <v>2083</v>
      </c>
      <c r="B10" s="184">
        <v>2029710000</v>
      </c>
      <c r="C10" s="184">
        <v>1261050000</v>
      </c>
      <c r="D10" s="185">
        <f t="shared" si="0"/>
        <v>-0.3787043469264082</v>
      </c>
    </row>
    <row r="11" spans="1:4" ht="24.95" customHeight="1">
      <c r="A11" s="183" t="s">
        <v>2084</v>
      </c>
      <c r="B11" s="184">
        <v>4611020000</v>
      </c>
      <c r="C11" s="184">
        <v>4611230000</v>
      </c>
      <c r="D11" s="185">
        <f t="shared" si="0"/>
        <v>4.5543068561836642E-5</v>
      </c>
    </row>
    <row r="12" spans="1:4" ht="24.95" customHeight="1">
      <c r="A12" s="183" t="s">
        <v>2085</v>
      </c>
      <c r="B12" s="184">
        <v>2613050000</v>
      </c>
      <c r="C12" s="184">
        <v>2659160000</v>
      </c>
      <c r="D12" s="185">
        <f t="shared" si="0"/>
        <v>1.7646045808537916E-2</v>
      </c>
    </row>
    <row r="13" spans="1:4" ht="24.95" customHeight="1">
      <c r="A13" s="183" t="s">
        <v>2087</v>
      </c>
      <c r="B13" s="184">
        <v>101480000</v>
      </c>
      <c r="C13" s="184">
        <v>7190000</v>
      </c>
      <c r="D13" s="185">
        <f t="shared" si="0"/>
        <v>-0.92914860070949945</v>
      </c>
    </row>
    <row r="14" spans="1:4" ht="24.95" customHeight="1">
      <c r="A14" s="183" t="s">
        <v>2131</v>
      </c>
      <c r="B14" s="184">
        <v>3742450000</v>
      </c>
      <c r="C14" s="184">
        <v>3741870000</v>
      </c>
      <c r="D14" s="185">
        <f t="shared" si="0"/>
        <v>-1.5497869043006585E-4</v>
      </c>
    </row>
    <row r="15" spans="1:4" ht="24.95" customHeight="1">
      <c r="A15" s="183" t="s">
        <v>2132</v>
      </c>
      <c r="B15" s="184">
        <v>1726110000</v>
      </c>
      <c r="C15" s="184">
        <v>1895720000</v>
      </c>
      <c r="D15" s="185">
        <f t="shared" si="0"/>
        <v>9.8261408600842357E-2</v>
      </c>
    </row>
    <row r="16" spans="1:4" ht="24.95" customHeight="1">
      <c r="A16" s="182" t="s">
        <v>2091</v>
      </c>
      <c r="B16" s="186">
        <f>SUM(B5:B15)</f>
        <v>174887220000</v>
      </c>
      <c r="C16" s="186">
        <f>SUM(C5:C15)</f>
        <v>182568850000</v>
      </c>
      <c r="D16" s="187">
        <f t="shared" si="0"/>
        <v>4.3923335278586967E-2</v>
      </c>
    </row>
    <row r="17" spans="1:4" s="173" customFormat="1" ht="18" customHeight="1">
      <c r="A17" s="188"/>
      <c r="B17" s="189"/>
      <c r="C17" s="189"/>
      <c r="D17" s="189"/>
    </row>
    <row r="18" spans="1:4" s="173" customFormat="1" ht="18" customHeight="1">
      <c r="B18" s="189"/>
      <c r="C18" s="189"/>
      <c r="D18" s="189"/>
    </row>
    <row r="19" spans="1:4" s="173" customFormat="1" ht="18" customHeight="1">
      <c r="B19" s="189"/>
      <c r="C19" s="189"/>
      <c r="D19" s="189"/>
    </row>
    <row r="20" spans="1:4" s="173" customFormat="1" ht="18" customHeight="1">
      <c r="B20" s="189"/>
      <c r="C20" s="189"/>
      <c r="D20" s="189"/>
    </row>
    <row r="21" spans="1:4" s="173" customFormat="1" ht="18" customHeight="1">
      <c r="B21" s="189"/>
      <c r="C21" s="189"/>
      <c r="D21" s="189"/>
    </row>
    <row r="22" spans="1:4" s="173" customFormat="1" ht="18" customHeight="1">
      <c r="B22" s="189"/>
      <c r="C22" s="189"/>
      <c r="D22" s="189"/>
    </row>
    <row r="23" spans="1:4" s="173" customFormat="1" ht="18" customHeight="1">
      <c r="B23" s="189"/>
      <c r="C23" s="189"/>
      <c r="D23" s="189"/>
    </row>
    <row r="24" spans="1:4" s="173" customFormat="1" ht="18" customHeight="1">
      <c r="B24" s="189"/>
      <c r="C24" s="189"/>
      <c r="D24" s="189"/>
    </row>
    <row r="25" spans="1:4" s="173" customFormat="1" ht="18" customHeight="1">
      <c r="B25" s="189"/>
      <c r="C25" s="189"/>
      <c r="D25" s="189"/>
    </row>
    <row r="26" spans="1:4" s="173" customFormat="1" ht="18" customHeight="1">
      <c r="B26" s="189"/>
      <c r="C26" s="189"/>
      <c r="D26" s="189"/>
    </row>
    <row r="27" spans="1:4" s="173" customFormat="1" ht="18" customHeight="1">
      <c r="B27" s="189"/>
      <c r="C27" s="189"/>
      <c r="D27" s="189"/>
    </row>
    <row r="28" spans="1:4" s="173" customFormat="1" ht="18" customHeight="1">
      <c r="B28" s="189"/>
      <c r="C28" s="189"/>
      <c r="D28" s="189"/>
    </row>
    <row r="29" spans="1:4" s="173" customFormat="1" ht="18" customHeight="1">
      <c r="B29" s="189"/>
      <c r="C29" s="189"/>
      <c r="D29" s="189"/>
    </row>
    <row r="30" spans="1:4" s="173" customFormat="1" ht="18" customHeight="1">
      <c r="B30" s="189"/>
      <c r="C30" s="189"/>
      <c r="D30" s="189"/>
    </row>
    <row r="31" spans="1:4" s="173" customFormat="1" ht="18" customHeight="1">
      <c r="B31" s="189"/>
      <c r="C31" s="189"/>
      <c r="D31" s="189"/>
    </row>
    <row r="32" spans="1:4" s="173" customFormat="1" ht="18" customHeight="1">
      <c r="B32" s="189"/>
      <c r="C32" s="189"/>
      <c r="D32" s="189"/>
    </row>
    <row r="33" spans="2:4" s="173" customFormat="1" ht="18" customHeight="1">
      <c r="B33" s="189"/>
      <c r="C33" s="189"/>
      <c r="D33" s="189"/>
    </row>
    <row r="34" spans="2:4" s="173" customFormat="1" ht="18" customHeight="1">
      <c r="B34" s="189"/>
      <c r="C34" s="189"/>
      <c r="D34" s="189"/>
    </row>
    <row r="35" spans="2:4" s="173" customFormat="1" ht="18" customHeight="1">
      <c r="B35" s="189"/>
      <c r="C35" s="189"/>
      <c r="D35" s="189"/>
    </row>
    <row r="36" spans="2:4" s="173" customFormat="1" ht="18" customHeight="1">
      <c r="B36" s="189"/>
      <c r="C36" s="189"/>
      <c r="D36" s="189"/>
    </row>
    <row r="37" spans="2:4" s="173" customFormat="1" ht="18" customHeight="1">
      <c r="B37" s="189"/>
      <c r="C37" s="189"/>
      <c r="D37" s="189"/>
    </row>
    <row r="38" spans="2:4" s="173" customFormat="1" ht="18" customHeight="1">
      <c r="B38" s="189"/>
      <c r="C38" s="189"/>
      <c r="D38" s="189"/>
    </row>
    <row r="39" spans="2:4" s="173" customFormat="1" ht="18" customHeight="1">
      <c r="B39" s="189"/>
      <c r="C39" s="189"/>
      <c r="D39" s="189"/>
    </row>
    <row r="40" spans="2:4" s="173" customFormat="1" ht="18" customHeight="1">
      <c r="B40" s="189"/>
      <c r="C40" s="189"/>
      <c r="D40" s="189"/>
    </row>
    <row r="41" spans="2:4" s="173" customFormat="1" ht="18" customHeight="1">
      <c r="B41" s="189"/>
      <c r="C41" s="189"/>
      <c r="D41" s="189"/>
    </row>
    <row r="42" spans="2:4" s="173" customFormat="1" ht="18" customHeight="1">
      <c r="B42" s="189"/>
      <c r="C42" s="189"/>
      <c r="D42" s="189"/>
    </row>
    <row r="43" spans="2:4" s="173" customFormat="1" ht="18" customHeight="1">
      <c r="B43" s="189"/>
      <c r="C43" s="189"/>
      <c r="D43" s="189"/>
    </row>
    <row r="44" spans="2:4" s="173" customFormat="1" ht="18" customHeight="1">
      <c r="B44" s="189"/>
      <c r="C44" s="189"/>
      <c r="D44" s="189"/>
    </row>
    <row r="45" spans="2:4" s="173" customFormat="1" ht="18" customHeight="1">
      <c r="B45" s="189"/>
      <c r="C45" s="189"/>
      <c r="D45" s="189"/>
    </row>
    <row r="46" spans="2:4" s="173" customFormat="1" ht="18" customHeight="1">
      <c r="B46" s="189"/>
      <c r="C46" s="189"/>
      <c r="D46" s="189"/>
    </row>
    <row r="47" spans="2:4" s="173" customFormat="1" ht="18" customHeight="1">
      <c r="B47" s="189"/>
      <c r="C47" s="189"/>
      <c r="D47" s="189"/>
    </row>
    <row r="48" spans="2:4" s="173" customFormat="1" ht="18" customHeight="1">
      <c r="B48" s="189"/>
      <c r="C48" s="189"/>
      <c r="D48" s="189"/>
    </row>
    <row r="49" spans="2:4" s="173" customFormat="1" ht="18" customHeight="1">
      <c r="B49" s="189"/>
      <c r="C49" s="189"/>
      <c r="D49" s="189"/>
    </row>
    <row r="50" spans="2:4" s="173" customFormat="1" ht="18" customHeight="1">
      <c r="B50" s="189"/>
      <c r="C50" s="189"/>
      <c r="D50" s="189"/>
    </row>
    <row r="51" spans="2:4" s="173" customFormat="1" ht="18" customHeight="1">
      <c r="B51" s="189"/>
      <c r="C51" s="189"/>
      <c r="D51" s="189"/>
    </row>
    <row r="52" spans="2:4" s="173" customFormat="1" ht="18" customHeight="1">
      <c r="B52" s="189"/>
      <c r="C52" s="189"/>
      <c r="D52" s="189"/>
    </row>
    <row r="53" spans="2:4" s="173" customFormat="1" ht="18" customHeight="1">
      <c r="B53" s="189"/>
      <c r="C53" s="189"/>
      <c r="D53" s="189"/>
    </row>
    <row r="54" spans="2:4" s="173" customFormat="1" ht="18" customHeight="1">
      <c r="B54" s="189"/>
      <c r="C54" s="189"/>
      <c r="D54" s="189"/>
    </row>
    <row r="55" spans="2:4" s="173" customFormat="1" ht="18" customHeight="1">
      <c r="B55" s="189"/>
      <c r="C55" s="189"/>
      <c r="D55" s="189"/>
    </row>
    <row r="56" spans="2:4" s="173" customFormat="1" ht="18" customHeight="1">
      <c r="B56" s="189"/>
      <c r="C56" s="189"/>
      <c r="D56" s="189"/>
    </row>
    <row r="57" spans="2:4" s="173" customFormat="1" ht="18" customHeight="1">
      <c r="B57" s="189"/>
      <c r="C57" s="189"/>
      <c r="D57" s="189"/>
    </row>
    <row r="58" spans="2:4" s="173" customFormat="1" ht="18" customHeight="1">
      <c r="B58" s="189"/>
      <c r="C58" s="189"/>
      <c r="D58" s="189"/>
    </row>
    <row r="59" spans="2:4" s="173" customFormat="1" ht="18" customHeight="1">
      <c r="B59" s="189"/>
      <c r="C59" s="189"/>
      <c r="D59" s="189"/>
    </row>
    <row r="60" spans="2:4" s="173" customFormat="1" ht="18" customHeight="1">
      <c r="B60" s="189"/>
      <c r="C60" s="189"/>
      <c r="D60" s="189"/>
    </row>
    <row r="61" spans="2:4" s="173" customFormat="1" ht="18" customHeight="1">
      <c r="B61" s="189"/>
      <c r="C61" s="189"/>
      <c r="D61" s="189"/>
    </row>
    <row r="62" spans="2:4" s="173" customFormat="1" ht="18" customHeight="1">
      <c r="B62" s="189"/>
      <c r="C62" s="189"/>
      <c r="D62" s="189"/>
    </row>
    <row r="63" spans="2:4" s="173" customFormat="1" ht="18" customHeight="1">
      <c r="B63" s="189"/>
      <c r="C63" s="189"/>
      <c r="D63" s="189"/>
    </row>
    <row r="64" spans="2:4" s="173" customFormat="1" ht="18" customHeight="1">
      <c r="B64" s="189"/>
      <c r="C64" s="189"/>
      <c r="D64" s="189"/>
    </row>
    <row r="65" spans="2:4" s="173" customFormat="1" ht="18" customHeight="1">
      <c r="B65" s="189"/>
      <c r="C65" s="189"/>
      <c r="D65" s="189"/>
    </row>
    <row r="66" spans="2:4" s="173" customFormat="1" ht="18" customHeight="1">
      <c r="B66" s="189"/>
      <c r="C66" s="189"/>
      <c r="D66" s="189"/>
    </row>
    <row r="67" spans="2:4" s="173" customFormat="1" ht="18" customHeight="1">
      <c r="B67" s="189"/>
      <c r="C67" s="189"/>
      <c r="D67" s="189"/>
    </row>
    <row r="68" spans="2:4" s="173" customFormat="1" ht="18" customHeight="1">
      <c r="B68" s="189"/>
      <c r="C68" s="189"/>
      <c r="D68" s="189"/>
    </row>
    <row r="69" spans="2:4" s="173" customFormat="1" ht="18" customHeight="1">
      <c r="B69" s="189"/>
      <c r="C69" s="189"/>
      <c r="D69" s="189"/>
    </row>
    <row r="70" spans="2:4" s="173" customFormat="1" ht="18" customHeight="1">
      <c r="B70" s="189"/>
      <c r="C70" s="189"/>
      <c r="D70" s="189"/>
    </row>
    <row r="71" spans="2:4" s="173" customFormat="1" ht="18" customHeight="1">
      <c r="B71" s="189"/>
      <c r="C71" s="189"/>
      <c r="D71" s="189"/>
    </row>
    <row r="72" spans="2:4" s="173" customFormat="1" ht="18" customHeight="1">
      <c r="B72" s="189"/>
      <c r="C72" s="189"/>
      <c r="D72" s="189"/>
    </row>
    <row r="73" spans="2:4" s="173" customFormat="1" ht="18" customHeight="1">
      <c r="B73" s="189"/>
      <c r="C73" s="189"/>
      <c r="D73" s="189"/>
    </row>
    <row r="74" spans="2:4" s="173" customFormat="1" ht="18" customHeight="1">
      <c r="B74" s="189"/>
      <c r="C74" s="189"/>
      <c r="D74" s="189"/>
    </row>
    <row r="75" spans="2:4" s="173" customFormat="1" ht="18" customHeight="1">
      <c r="B75" s="189"/>
      <c r="C75" s="189"/>
      <c r="D75" s="189"/>
    </row>
    <row r="76" spans="2:4" s="173" customFormat="1" ht="18" customHeight="1">
      <c r="B76" s="189"/>
      <c r="C76" s="189"/>
      <c r="D76" s="189"/>
    </row>
    <row r="77" spans="2:4" s="173" customFormat="1" ht="18" customHeight="1">
      <c r="B77" s="189"/>
      <c r="C77" s="189"/>
      <c r="D77" s="189"/>
    </row>
    <row r="78" spans="2:4" s="173" customFormat="1" ht="18" customHeight="1">
      <c r="B78" s="189"/>
      <c r="C78" s="189"/>
      <c r="D78" s="189"/>
    </row>
    <row r="79" spans="2:4" s="173" customFormat="1" ht="18" customHeight="1">
      <c r="B79" s="189"/>
      <c r="C79" s="189"/>
      <c r="D79" s="189"/>
    </row>
    <row r="80" spans="2:4" s="173" customFormat="1" ht="18" customHeight="1">
      <c r="B80" s="189"/>
      <c r="C80" s="189"/>
      <c r="D80" s="189"/>
    </row>
    <row r="81" spans="2:4" s="173" customFormat="1" ht="18" customHeight="1">
      <c r="B81" s="189"/>
      <c r="C81" s="189"/>
      <c r="D81" s="189"/>
    </row>
    <row r="82" spans="2:4" s="173" customFormat="1" ht="18" customHeight="1">
      <c r="B82" s="189"/>
      <c r="C82" s="189"/>
      <c r="D82" s="189"/>
    </row>
    <row r="83" spans="2:4" s="173" customFormat="1" ht="18" customHeight="1">
      <c r="B83" s="189"/>
      <c r="C83" s="189"/>
      <c r="D83" s="189"/>
    </row>
    <row r="84" spans="2:4" s="173" customFormat="1" ht="18" customHeight="1">
      <c r="B84" s="189"/>
      <c r="C84" s="189"/>
      <c r="D84" s="189"/>
    </row>
    <row r="85" spans="2:4" s="173" customFormat="1" ht="18" customHeight="1">
      <c r="B85" s="189"/>
      <c r="C85" s="189"/>
      <c r="D85" s="189"/>
    </row>
    <row r="86" spans="2:4" s="173" customFormat="1" ht="18" customHeight="1">
      <c r="B86" s="189"/>
      <c r="C86" s="189"/>
      <c r="D86" s="189"/>
    </row>
    <row r="87" spans="2:4" s="173" customFormat="1" ht="18" customHeight="1">
      <c r="B87" s="189"/>
      <c r="C87" s="189"/>
      <c r="D87" s="189"/>
    </row>
    <row r="88" spans="2:4" s="173" customFormat="1" ht="18" customHeight="1">
      <c r="B88" s="189"/>
      <c r="C88" s="189"/>
      <c r="D88" s="189"/>
    </row>
    <row r="89" spans="2:4" s="173" customFormat="1" ht="18" customHeight="1">
      <c r="B89" s="189"/>
      <c r="C89" s="189"/>
      <c r="D89" s="189"/>
    </row>
    <row r="90" spans="2:4" s="173" customFormat="1" ht="18" customHeight="1">
      <c r="B90" s="189"/>
      <c r="C90" s="189"/>
      <c r="D90" s="189"/>
    </row>
    <row r="91" spans="2:4" s="173" customFormat="1" ht="18" customHeight="1">
      <c r="B91" s="189"/>
      <c r="C91" s="189"/>
      <c r="D91" s="189"/>
    </row>
    <row r="92" spans="2:4" s="173" customFormat="1" ht="18" customHeight="1">
      <c r="B92" s="189"/>
      <c r="C92" s="189"/>
      <c r="D92" s="189"/>
    </row>
    <row r="93" spans="2:4" s="173" customFormat="1" ht="18" customHeight="1">
      <c r="B93" s="189"/>
      <c r="C93" s="189"/>
      <c r="D93" s="189"/>
    </row>
    <row r="94" spans="2:4" s="173" customFormat="1" ht="18" customHeight="1">
      <c r="B94" s="189"/>
      <c r="C94" s="189"/>
      <c r="D94" s="189"/>
    </row>
    <row r="95" spans="2:4" s="173" customFormat="1" ht="18" customHeight="1">
      <c r="B95" s="189"/>
      <c r="C95" s="189"/>
      <c r="D95" s="189"/>
    </row>
    <row r="96" spans="2:4" s="173" customFormat="1" ht="18" customHeight="1">
      <c r="B96" s="189"/>
      <c r="C96" s="189"/>
      <c r="D96" s="189"/>
    </row>
    <row r="97" spans="2:4" s="173" customFormat="1" ht="18" customHeight="1">
      <c r="B97" s="189"/>
      <c r="C97" s="189"/>
      <c r="D97" s="189"/>
    </row>
    <row r="98" spans="2:4" s="173" customFormat="1" ht="18" customHeight="1">
      <c r="B98" s="189"/>
      <c r="C98" s="189"/>
      <c r="D98" s="189"/>
    </row>
    <row r="99" spans="2:4" s="173" customFormat="1" ht="18" customHeight="1">
      <c r="B99" s="189"/>
      <c r="C99" s="189"/>
      <c r="D99" s="189"/>
    </row>
    <row r="100" spans="2:4" s="173" customFormat="1" ht="18" customHeight="1">
      <c r="B100" s="189"/>
      <c r="C100" s="189"/>
      <c r="D100" s="189"/>
    </row>
    <row r="101" spans="2:4" s="173" customFormat="1" ht="18" customHeight="1">
      <c r="B101" s="189"/>
      <c r="C101" s="189"/>
      <c r="D101" s="189"/>
    </row>
    <row r="102" spans="2:4" s="173" customFormat="1" ht="18" customHeight="1">
      <c r="B102" s="189"/>
      <c r="C102" s="189"/>
      <c r="D102" s="189"/>
    </row>
    <row r="103" spans="2:4" s="173" customFormat="1" ht="18" customHeight="1">
      <c r="B103" s="189"/>
      <c r="C103" s="189"/>
      <c r="D103" s="189"/>
    </row>
    <row r="104" spans="2:4" s="173" customFormat="1" ht="18" customHeight="1">
      <c r="B104" s="189"/>
      <c r="C104" s="189"/>
      <c r="D104" s="189"/>
    </row>
    <row r="105" spans="2:4" s="173" customFormat="1" ht="18" customHeight="1">
      <c r="B105" s="189"/>
      <c r="C105" s="189"/>
      <c r="D105" s="189"/>
    </row>
    <row r="106" spans="2:4" s="173" customFormat="1" ht="18" customHeight="1">
      <c r="B106" s="189"/>
      <c r="C106" s="189"/>
      <c r="D106" s="189"/>
    </row>
    <row r="107" spans="2:4" s="173" customFormat="1" ht="18" customHeight="1">
      <c r="B107" s="189"/>
      <c r="C107" s="189"/>
      <c r="D107" s="189"/>
    </row>
    <row r="108" spans="2:4" s="173" customFormat="1" ht="18" customHeight="1">
      <c r="B108" s="189"/>
      <c r="C108" s="189"/>
      <c r="D108" s="189"/>
    </row>
    <row r="109" spans="2:4" s="173" customFormat="1" ht="18" customHeight="1">
      <c r="B109" s="189"/>
      <c r="C109" s="189"/>
      <c r="D109" s="189"/>
    </row>
    <row r="110" spans="2:4" s="173" customFormat="1" ht="18" customHeight="1">
      <c r="B110" s="189"/>
      <c r="C110" s="189"/>
      <c r="D110" s="189"/>
    </row>
    <row r="111" spans="2:4" s="173" customFormat="1" ht="18" customHeight="1">
      <c r="B111" s="189"/>
      <c r="C111" s="189"/>
      <c r="D111" s="189"/>
    </row>
    <row r="112" spans="2:4" s="173" customFormat="1" ht="18" customHeight="1">
      <c r="B112" s="189"/>
      <c r="C112" s="189"/>
      <c r="D112" s="189"/>
    </row>
    <row r="113" spans="2:4" s="173" customFormat="1" ht="18" customHeight="1">
      <c r="B113" s="189"/>
      <c r="C113" s="189"/>
      <c r="D113" s="189"/>
    </row>
    <row r="114" spans="2:4" s="173" customFormat="1" ht="18" customHeight="1">
      <c r="B114" s="189"/>
      <c r="C114" s="189"/>
      <c r="D114" s="189"/>
    </row>
    <row r="115" spans="2:4" s="173" customFormat="1" ht="18" customHeight="1">
      <c r="B115" s="189"/>
      <c r="C115" s="189"/>
      <c r="D115" s="189"/>
    </row>
    <row r="116" spans="2:4" s="173" customFormat="1" ht="18" customHeight="1">
      <c r="B116" s="189"/>
      <c r="C116" s="189"/>
      <c r="D116" s="189"/>
    </row>
    <row r="117" spans="2:4" s="173" customFormat="1" ht="18" customHeight="1">
      <c r="B117" s="189"/>
      <c r="C117" s="189"/>
      <c r="D117" s="189"/>
    </row>
    <row r="118" spans="2:4" s="173" customFormat="1" ht="18" customHeight="1">
      <c r="B118" s="189"/>
      <c r="C118" s="189"/>
      <c r="D118" s="189"/>
    </row>
    <row r="119" spans="2:4" s="173" customFormat="1" ht="18" customHeight="1">
      <c r="B119" s="189"/>
      <c r="C119" s="189"/>
      <c r="D119" s="189"/>
    </row>
    <row r="120" spans="2:4" s="173" customFormat="1" ht="18" customHeight="1">
      <c r="B120" s="189"/>
      <c r="C120" s="189"/>
      <c r="D120" s="189"/>
    </row>
    <row r="121" spans="2:4" s="173" customFormat="1" ht="18" customHeight="1">
      <c r="B121" s="189"/>
      <c r="C121" s="189"/>
      <c r="D121" s="189"/>
    </row>
    <row r="122" spans="2:4" s="173" customFormat="1" ht="18" customHeight="1">
      <c r="B122" s="189"/>
      <c r="C122" s="189"/>
      <c r="D122" s="189"/>
    </row>
    <row r="123" spans="2:4" s="173" customFormat="1" ht="18" customHeight="1">
      <c r="B123" s="189"/>
      <c r="C123" s="189"/>
      <c r="D123" s="189"/>
    </row>
    <row r="124" spans="2:4" s="173" customFormat="1" ht="18" customHeight="1">
      <c r="B124" s="189"/>
      <c r="C124" s="189"/>
      <c r="D124" s="189"/>
    </row>
    <row r="125" spans="2:4" s="173" customFormat="1" ht="18" customHeight="1">
      <c r="B125" s="189"/>
      <c r="C125" s="189"/>
      <c r="D125" s="189"/>
    </row>
    <row r="126" spans="2:4" s="173" customFormat="1" ht="18" customHeight="1">
      <c r="B126" s="189"/>
      <c r="C126" s="189"/>
      <c r="D126" s="189"/>
    </row>
    <row r="127" spans="2:4" s="173" customFormat="1" ht="18" customHeight="1">
      <c r="B127" s="189"/>
      <c r="C127" s="189"/>
      <c r="D127" s="189"/>
    </row>
    <row r="128" spans="2:4" s="173" customFormat="1" ht="18" customHeight="1">
      <c r="B128" s="189"/>
      <c r="C128" s="189"/>
      <c r="D128" s="189"/>
    </row>
    <row r="129" spans="2:4" s="173" customFormat="1" ht="18" customHeight="1">
      <c r="B129" s="189"/>
      <c r="C129" s="189"/>
      <c r="D129" s="189"/>
    </row>
    <row r="130" spans="2:4" s="173" customFormat="1" ht="18" customHeight="1">
      <c r="B130" s="189"/>
      <c r="C130" s="189"/>
      <c r="D130" s="189"/>
    </row>
    <row r="131" spans="2:4" s="173" customFormat="1" ht="18" customHeight="1">
      <c r="B131" s="189"/>
      <c r="C131" s="189"/>
      <c r="D131" s="189"/>
    </row>
    <row r="132" spans="2:4" s="173" customFormat="1" ht="18" customHeight="1">
      <c r="B132" s="189"/>
      <c r="C132" s="189"/>
      <c r="D132" s="189"/>
    </row>
    <row r="133" spans="2:4" s="173" customFormat="1" ht="18" customHeight="1">
      <c r="B133" s="189"/>
      <c r="C133" s="189"/>
      <c r="D133" s="189"/>
    </row>
    <row r="134" spans="2:4" s="173" customFormat="1" ht="18" customHeight="1">
      <c r="B134" s="189"/>
      <c r="C134" s="189"/>
      <c r="D134" s="189"/>
    </row>
    <row r="135" spans="2:4" s="173" customFormat="1" ht="18" customHeight="1">
      <c r="B135" s="189"/>
      <c r="C135" s="189"/>
      <c r="D135" s="189"/>
    </row>
    <row r="136" spans="2:4" s="173" customFormat="1" ht="18" customHeight="1">
      <c r="B136" s="189"/>
      <c r="C136" s="189"/>
      <c r="D136" s="189"/>
    </row>
    <row r="137" spans="2:4" s="173" customFormat="1" ht="18" customHeight="1">
      <c r="B137" s="189"/>
      <c r="C137" s="189"/>
      <c r="D137" s="189"/>
    </row>
    <row r="138" spans="2:4" s="173" customFormat="1" ht="18" customHeight="1">
      <c r="B138" s="189"/>
      <c r="C138" s="189"/>
      <c r="D138" s="189"/>
    </row>
    <row r="139" spans="2:4" s="173" customFormat="1" ht="18" customHeight="1">
      <c r="B139" s="189"/>
      <c r="C139" s="189"/>
      <c r="D139" s="189"/>
    </row>
    <row r="140" spans="2:4" s="173" customFormat="1" ht="18" customHeight="1">
      <c r="B140" s="189"/>
      <c r="C140" s="189"/>
      <c r="D140" s="189"/>
    </row>
    <row r="141" spans="2:4" s="173" customFormat="1" ht="18" customHeight="1">
      <c r="B141" s="189"/>
      <c r="C141" s="189"/>
      <c r="D141" s="189"/>
    </row>
    <row r="142" spans="2:4" s="173" customFormat="1" ht="18" customHeight="1">
      <c r="B142" s="189"/>
      <c r="C142" s="189"/>
      <c r="D142" s="189"/>
    </row>
    <row r="143" spans="2:4" s="173" customFormat="1" ht="18" customHeight="1">
      <c r="B143" s="189"/>
      <c r="C143" s="189"/>
      <c r="D143" s="189"/>
    </row>
    <row r="144" spans="2:4" s="173" customFormat="1" ht="18" customHeight="1">
      <c r="B144" s="189"/>
      <c r="C144" s="189"/>
      <c r="D144" s="189"/>
    </row>
    <row r="145" spans="2:4" s="173" customFormat="1" ht="18" customHeight="1">
      <c r="B145" s="189"/>
      <c r="C145" s="189"/>
      <c r="D145" s="189"/>
    </row>
    <row r="146" spans="2:4" s="173" customFormat="1" ht="18" customHeight="1">
      <c r="B146" s="189"/>
      <c r="C146" s="189"/>
      <c r="D146" s="189"/>
    </row>
    <row r="147" spans="2:4" s="173" customFormat="1" ht="18" customHeight="1">
      <c r="B147" s="189"/>
      <c r="C147" s="189"/>
      <c r="D147" s="189"/>
    </row>
    <row r="148" spans="2:4" s="173" customFormat="1" ht="18" customHeight="1">
      <c r="B148" s="189"/>
      <c r="C148" s="189"/>
      <c r="D148" s="189"/>
    </row>
    <row r="149" spans="2:4" s="173" customFormat="1" ht="18" customHeight="1">
      <c r="B149" s="189"/>
      <c r="C149" s="189"/>
      <c r="D149" s="189"/>
    </row>
    <row r="150" spans="2:4" s="173" customFormat="1" ht="18" customHeight="1">
      <c r="B150" s="189"/>
      <c r="C150" s="189"/>
      <c r="D150" s="189"/>
    </row>
    <row r="151" spans="2:4" s="173" customFormat="1" ht="18" customHeight="1">
      <c r="B151" s="189"/>
      <c r="C151" s="189"/>
      <c r="D151" s="189"/>
    </row>
    <row r="152" spans="2:4" s="173" customFormat="1" ht="18" customHeight="1">
      <c r="B152" s="189"/>
      <c r="C152" s="189"/>
      <c r="D152" s="189"/>
    </row>
    <row r="153" spans="2:4" s="173" customFormat="1" ht="18" customHeight="1">
      <c r="B153" s="189"/>
      <c r="C153" s="189"/>
      <c r="D153" s="189"/>
    </row>
    <row r="154" spans="2:4" s="173" customFormat="1" ht="18" customHeight="1">
      <c r="B154" s="189"/>
      <c r="C154" s="189"/>
      <c r="D154" s="189"/>
    </row>
    <row r="155" spans="2:4" s="173" customFormat="1" ht="18" customHeight="1">
      <c r="B155" s="189"/>
      <c r="C155" s="189"/>
      <c r="D155" s="189"/>
    </row>
    <row r="156" spans="2:4" s="173" customFormat="1" ht="18" customHeight="1">
      <c r="B156" s="189"/>
      <c r="C156" s="189"/>
      <c r="D156" s="189"/>
    </row>
    <row r="157" spans="2:4" s="173" customFormat="1" ht="18" customHeight="1">
      <c r="B157" s="189"/>
      <c r="C157" s="189"/>
      <c r="D157" s="189"/>
    </row>
    <row r="158" spans="2:4" s="173" customFormat="1" ht="18" customHeight="1">
      <c r="B158" s="189"/>
      <c r="C158" s="189"/>
      <c r="D158" s="189"/>
    </row>
    <row r="159" spans="2:4" s="173" customFormat="1" ht="18" customHeight="1">
      <c r="B159" s="189"/>
      <c r="C159" s="189"/>
      <c r="D159" s="189"/>
    </row>
    <row r="160" spans="2:4" s="173" customFormat="1" ht="18" customHeight="1">
      <c r="B160" s="189"/>
      <c r="C160" s="189"/>
      <c r="D160" s="189"/>
    </row>
    <row r="161" spans="2:4" s="173" customFormat="1" ht="18" customHeight="1">
      <c r="B161" s="189"/>
      <c r="C161" s="189"/>
      <c r="D161" s="189"/>
    </row>
    <row r="162" spans="2:4" s="173" customFormat="1" ht="18" customHeight="1">
      <c r="B162" s="189"/>
      <c r="C162" s="189"/>
      <c r="D162" s="189"/>
    </row>
    <row r="163" spans="2:4" s="173" customFormat="1" ht="18" customHeight="1">
      <c r="B163" s="189"/>
      <c r="C163" s="189"/>
      <c r="D163" s="189"/>
    </row>
    <row r="164" spans="2:4" s="173" customFormat="1" ht="18" customHeight="1">
      <c r="B164" s="189"/>
      <c r="C164" s="189"/>
      <c r="D164" s="189"/>
    </row>
    <row r="165" spans="2:4" s="173" customFormat="1" ht="18" customHeight="1">
      <c r="B165" s="189"/>
      <c r="C165" s="189"/>
      <c r="D165" s="189"/>
    </row>
    <row r="166" spans="2:4" s="173" customFormat="1" ht="18" customHeight="1">
      <c r="B166" s="189"/>
      <c r="C166" s="189"/>
      <c r="D166" s="189"/>
    </row>
    <row r="167" spans="2:4" s="173" customFormat="1" ht="18" customHeight="1">
      <c r="B167" s="189"/>
      <c r="C167" s="189"/>
      <c r="D167" s="189"/>
    </row>
    <row r="168" spans="2:4" s="173" customFormat="1" ht="18" customHeight="1">
      <c r="B168" s="189"/>
      <c r="C168" s="189"/>
      <c r="D168" s="189"/>
    </row>
    <row r="169" spans="2:4" s="173" customFormat="1" ht="18" customHeight="1">
      <c r="B169" s="189"/>
      <c r="C169" s="189"/>
      <c r="D169" s="189"/>
    </row>
    <row r="170" spans="2:4" s="173" customFormat="1" ht="18" customHeight="1">
      <c r="B170" s="189"/>
      <c r="C170" s="189"/>
      <c r="D170" s="189"/>
    </row>
    <row r="171" spans="2:4" s="173" customFormat="1" ht="18" customHeight="1">
      <c r="B171" s="189"/>
      <c r="C171" s="189"/>
      <c r="D171" s="189"/>
    </row>
    <row r="172" spans="2:4" s="173" customFormat="1" ht="18" customHeight="1">
      <c r="B172" s="189"/>
      <c r="C172" s="189"/>
      <c r="D172" s="189"/>
    </row>
    <row r="173" spans="2:4" s="173" customFormat="1" ht="18" customHeight="1">
      <c r="B173" s="189"/>
      <c r="C173" s="189"/>
      <c r="D173" s="189"/>
    </row>
    <row r="174" spans="2:4" s="173" customFormat="1" ht="18" customHeight="1">
      <c r="B174" s="189"/>
      <c r="C174" s="189"/>
      <c r="D174" s="189"/>
    </row>
    <row r="175" spans="2:4" s="173" customFormat="1" ht="18" customHeight="1">
      <c r="B175" s="189"/>
      <c r="C175" s="189"/>
      <c r="D175" s="189"/>
    </row>
    <row r="176" spans="2:4" s="173" customFormat="1" ht="18" customHeight="1">
      <c r="B176" s="189"/>
      <c r="C176" s="189"/>
      <c r="D176" s="189"/>
    </row>
    <row r="177" spans="2:4" s="173" customFormat="1" ht="18" customHeight="1">
      <c r="B177" s="189"/>
      <c r="C177" s="189"/>
      <c r="D177" s="189"/>
    </row>
    <row r="178" spans="2:4" s="173" customFormat="1" ht="18" customHeight="1">
      <c r="B178" s="189"/>
      <c r="C178" s="189"/>
      <c r="D178" s="189"/>
    </row>
    <row r="179" spans="2:4" s="173" customFormat="1" ht="18" customHeight="1">
      <c r="B179" s="189"/>
      <c r="C179" s="189"/>
      <c r="D179" s="189"/>
    </row>
    <row r="180" spans="2:4" s="173" customFormat="1" ht="18" customHeight="1">
      <c r="B180" s="189"/>
      <c r="C180" s="189"/>
      <c r="D180" s="189"/>
    </row>
    <row r="181" spans="2:4" s="173" customFormat="1" ht="18" customHeight="1">
      <c r="B181" s="189"/>
      <c r="C181" s="189"/>
      <c r="D181" s="189"/>
    </row>
    <row r="182" spans="2:4" s="173" customFormat="1" ht="18" customHeight="1">
      <c r="B182" s="189"/>
      <c r="C182" s="189"/>
      <c r="D182" s="189"/>
    </row>
    <row r="183" spans="2:4" s="173" customFormat="1" ht="18" customHeight="1">
      <c r="B183" s="189"/>
      <c r="C183" s="189"/>
      <c r="D183" s="189"/>
    </row>
    <row r="184" spans="2:4" s="173" customFormat="1" ht="18" customHeight="1">
      <c r="B184" s="189"/>
      <c r="C184" s="189"/>
      <c r="D184" s="189"/>
    </row>
    <row r="185" spans="2:4" s="173" customFormat="1" ht="18" customHeight="1">
      <c r="B185" s="189"/>
      <c r="C185" s="189"/>
      <c r="D185" s="189"/>
    </row>
    <row r="186" spans="2:4" s="173" customFormat="1" ht="18" customHeight="1">
      <c r="B186" s="189"/>
      <c r="C186" s="189"/>
      <c r="D186" s="189"/>
    </row>
    <row r="187" spans="2:4" s="173" customFormat="1" ht="18" customHeight="1">
      <c r="B187" s="189"/>
      <c r="C187" s="189"/>
      <c r="D187" s="189"/>
    </row>
    <row r="188" spans="2:4" s="173" customFormat="1" ht="18" customHeight="1">
      <c r="B188" s="189"/>
      <c r="C188" s="189"/>
      <c r="D188" s="189"/>
    </row>
    <row r="189" spans="2:4" s="173" customFormat="1" ht="18" customHeight="1">
      <c r="B189" s="189"/>
      <c r="C189" s="189"/>
      <c r="D189" s="189"/>
    </row>
    <row r="190" spans="2:4" s="173" customFormat="1" ht="18" customHeight="1">
      <c r="B190" s="189"/>
      <c r="C190" s="189"/>
      <c r="D190" s="189"/>
    </row>
    <row r="191" spans="2:4" s="173" customFormat="1" ht="18" customHeight="1">
      <c r="B191" s="189"/>
      <c r="C191" s="189"/>
      <c r="D191" s="189"/>
    </row>
    <row r="192" spans="2:4" s="173" customFormat="1" ht="18" customHeight="1">
      <c r="B192" s="189"/>
      <c r="C192" s="189"/>
      <c r="D192" s="189"/>
    </row>
    <row r="193" spans="2:4" s="173" customFormat="1" ht="18" customHeight="1">
      <c r="B193" s="189"/>
      <c r="C193" s="189"/>
      <c r="D193" s="189"/>
    </row>
    <row r="194" spans="2:4" s="173" customFormat="1" ht="18" customHeight="1">
      <c r="B194" s="189"/>
      <c r="C194" s="189"/>
      <c r="D194" s="189"/>
    </row>
    <row r="195" spans="2:4" s="173" customFormat="1" ht="18" customHeight="1">
      <c r="B195" s="189"/>
      <c r="C195" s="189"/>
      <c r="D195" s="189"/>
    </row>
    <row r="196" spans="2:4" s="173" customFormat="1" ht="18" customHeight="1">
      <c r="B196" s="189"/>
      <c r="C196" s="189"/>
      <c r="D196" s="189"/>
    </row>
    <row r="197" spans="2:4" s="173" customFormat="1" ht="18" customHeight="1">
      <c r="B197" s="189"/>
      <c r="C197" s="189"/>
      <c r="D197" s="189"/>
    </row>
    <row r="198" spans="2:4" s="173" customFormat="1" ht="18" customHeight="1">
      <c r="B198" s="189"/>
      <c r="C198" s="189"/>
      <c r="D198" s="189"/>
    </row>
    <row r="199" spans="2:4" s="173" customFormat="1" ht="18" customHeight="1">
      <c r="B199" s="189"/>
      <c r="C199" s="189"/>
      <c r="D199" s="189"/>
    </row>
    <row r="200" spans="2:4" s="173" customFormat="1" ht="18" customHeight="1">
      <c r="B200" s="189"/>
      <c r="C200" s="189"/>
      <c r="D200" s="189"/>
    </row>
    <row r="201" spans="2:4" s="173" customFormat="1" ht="18" customHeight="1">
      <c r="B201" s="189"/>
      <c r="C201" s="189"/>
      <c r="D201" s="189"/>
    </row>
    <row r="202" spans="2:4" s="173" customFormat="1" ht="18" customHeight="1">
      <c r="B202" s="189"/>
      <c r="C202" s="189"/>
      <c r="D202" s="189"/>
    </row>
    <row r="203" spans="2:4" s="173" customFormat="1" ht="18" customHeight="1">
      <c r="B203" s="189"/>
      <c r="C203" s="189"/>
      <c r="D203" s="189"/>
    </row>
    <row r="204" spans="2:4" s="173" customFormat="1" ht="18" customHeight="1">
      <c r="B204" s="189"/>
      <c r="C204" s="189"/>
      <c r="D204" s="189"/>
    </row>
    <row r="205" spans="2:4" s="173" customFormat="1" ht="18" customHeight="1">
      <c r="B205" s="189"/>
      <c r="C205" s="189"/>
      <c r="D205" s="189"/>
    </row>
    <row r="206" spans="2:4" s="173" customFormat="1" ht="18" customHeight="1">
      <c r="B206" s="189"/>
      <c r="C206" s="189"/>
      <c r="D206" s="189"/>
    </row>
    <row r="207" spans="2:4" s="173" customFormat="1" ht="18" customHeight="1">
      <c r="B207" s="189"/>
      <c r="C207" s="189"/>
      <c r="D207" s="189"/>
    </row>
    <row r="208" spans="2:4" s="173" customFormat="1" ht="18" customHeight="1">
      <c r="B208" s="189"/>
      <c r="C208" s="189"/>
      <c r="D208" s="189"/>
    </row>
    <row r="209" spans="2:4" s="173" customFormat="1" ht="18" customHeight="1">
      <c r="B209" s="189"/>
      <c r="C209" s="189"/>
      <c r="D209" s="189"/>
    </row>
    <row r="210" spans="2:4" s="173" customFormat="1" ht="18" customHeight="1">
      <c r="B210" s="189"/>
      <c r="C210" s="189"/>
      <c r="D210" s="189"/>
    </row>
    <row r="211" spans="2:4" s="173" customFormat="1" ht="18" customHeight="1">
      <c r="B211" s="189"/>
      <c r="C211" s="189"/>
      <c r="D211" s="189"/>
    </row>
    <row r="212" spans="2:4" s="173" customFormat="1" ht="18" customHeight="1">
      <c r="B212" s="189"/>
      <c r="C212" s="189"/>
      <c r="D212" s="189"/>
    </row>
    <row r="213" spans="2:4" s="173" customFormat="1" ht="18" customHeight="1">
      <c r="B213" s="189"/>
      <c r="C213" s="189"/>
      <c r="D213" s="189"/>
    </row>
    <row r="214" spans="2:4" s="173" customFormat="1" ht="18" customHeight="1">
      <c r="B214" s="189"/>
      <c r="C214" s="189"/>
      <c r="D214" s="189"/>
    </row>
    <row r="215" spans="2:4" s="173" customFormat="1" ht="18" customHeight="1">
      <c r="B215" s="189"/>
      <c r="C215" s="189"/>
      <c r="D215" s="189"/>
    </row>
    <row r="216" spans="2:4" s="173" customFormat="1" ht="18" customHeight="1">
      <c r="B216" s="189"/>
      <c r="C216" s="189"/>
      <c r="D216" s="189"/>
    </row>
    <row r="217" spans="2:4" s="173" customFormat="1" ht="18" customHeight="1">
      <c r="B217" s="189"/>
      <c r="C217" s="189"/>
      <c r="D217" s="189"/>
    </row>
    <row r="218" spans="2:4" s="173" customFormat="1" ht="18" customHeight="1">
      <c r="B218" s="189"/>
      <c r="C218" s="189"/>
      <c r="D218" s="189"/>
    </row>
    <row r="219" spans="2:4" s="173" customFormat="1" ht="18" customHeight="1">
      <c r="B219" s="189"/>
      <c r="C219" s="189"/>
      <c r="D219" s="189"/>
    </row>
    <row r="220" spans="2:4" s="173" customFormat="1" ht="18" customHeight="1">
      <c r="B220" s="189"/>
      <c r="C220" s="189"/>
      <c r="D220" s="189"/>
    </row>
    <row r="221" spans="2:4" s="173" customFormat="1" ht="18" customHeight="1">
      <c r="B221" s="189"/>
      <c r="C221" s="189"/>
      <c r="D221" s="189"/>
    </row>
    <row r="222" spans="2:4" s="173" customFormat="1" ht="18" customHeight="1">
      <c r="B222" s="189"/>
      <c r="C222" s="189"/>
      <c r="D222" s="189"/>
    </row>
    <row r="223" spans="2:4" s="173" customFormat="1" ht="18" customHeight="1">
      <c r="B223" s="189"/>
      <c r="C223" s="189"/>
      <c r="D223" s="189"/>
    </row>
    <row r="224" spans="2:4" s="173" customFormat="1" ht="18" customHeight="1">
      <c r="B224" s="189"/>
      <c r="C224" s="189"/>
      <c r="D224" s="189"/>
    </row>
    <row r="225" spans="2:4" s="173" customFormat="1" ht="18" customHeight="1">
      <c r="B225" s="189"/>
      <c r="C225" s="189"/>
      <c r="D225" s="189"/>
    </row>
    <row r="226" spans="2:4" s="173" customFormat="1" ht="18" customHeight="1">
      <c r="B226" s="189"/>
      <c r="C226" s="189"/>
      <c r="D226" s="189"/>
    </row>
    <row r="227" spans="2:4" s="173" customFormat="1" ht="18" customHeight="1">
      <c r="B227" s="189"/>
      <c r="C227" s="189"/>
      <c r="D227" s="189"/>
    </row>
    <row r="228" spans="2:4" s="173" customFormat="1" ht="18" customHeight="1">
      <c r="B228" s="189"/>
      <c r="C228" s="189"/>
      <c r="D228" s="189"/>
    </row>
    <row r="229" spans="2:4" s="173" customFormat="1" ht="18" customHeight="1">
      <c r="B229" s="189"/>
      <c r="C229" s="189"/>
      <c r="D229" s="189"/>
    </row>
    <row r="230" spans="2:4" s="173" customFormat="1" ht="18" customHeight="1">
      <c r="B230" s="189"/>
      <c r="C230" s="189"/>
      <c r="D230" s="189"/>
    </row>
    <row r="231" spans="2:4" s="173" customFormat="1" ht="18" customHeight="1">
      <c r="B231" s="189"/>
      <c r="C231" s="189"/>
      <c r="D231" s="189"/>
    </row>
    <row r="232" spans="2:4" s="173" customFormat="1" ht="18" customHeight="1">
      <c r="B232" s="189"/>
      <c r="C232" s="189"/>
      <c r="D232" s="189"/>
    </row>
    <row r="233" spans="2:4" s="173" customFormat="1" ht="18" customHeight="1">
      <c r="B233" s="189"/>
      <c r="C233" s="189"/>
      <c r="D233" s="189"/>
    </row>
    <row r="234" spans="2:4" s="173" customFormat="1" ht="18" customHeight="1">
      <c r="B234" s="189"/>
      <c r="C234" s="189"/>
      <c r="D234" s="189"/>
    </row>
    <row r="235" spans="2:4" s="173" customFormat="1" ht="18" customHeight="1">
      <c r="B235" s="189"/>
      <c r="C235" s="189"/>
      <c r="D235" s="189"/>
    </row>
    <row r="236" spans="2:4" s="173" customFormat="1" ht="18" customHeight="1">
      <c r="B236" s="189"/>
      <c r="C236" s="189"/>
      <c r="D236" s="189"/>
    </row>
    <row r="237" spans="2:4" s="173" customFormat="1" ht="18" customHeight="1">
      <c r="B237" s="189"/>
      <c r="C237" s="189"/>
      <c r="D237" s="189"/>
    </row>
    <row r="238" spans="2:4" s="173" customFormat="1" ht="18" customHeight="1">
      <c r="B238" s="189"/>
      <c r="C238" s="189"/>
      <c r="D238" s="189"/>
    </row>
    <row r="239" spans="2:4" s="173" customFormat="1" ht="18" customHeight="1">
      <c r="B239" s="189"/>
      <c r="C239" s="189"/>
      <c r="D239" s="189"/>
    </row>
    <row r="240" spans="2:4" s="173" customFormat="1" ht="18" customHeight="1">
      <c r="B240" s="189"/>
      <c r="C240" s="189"/>
      <c r="D240" s="189"/>
    </row>
    <row r="241" spans="2:4" s="173" customFormat="1" ht="18" customHeight="1">
      <c r="B241" s="189"/>
      <c r="C241" s="189"/>
      <c r="D241" s="189"/>
    </row>
    <row r="242" spans="2:4" s="173" customFormat="1" ht="18" customHeight="1">
      <c r="B242" s="189"/>
      <c r="C242" s="189"/>
      <c r="D242" s="189"/>
    </row>
    <row r="243" spans="2:4" s="173" customFormat="1" ht="18" customHeight="1">
      <c r="B243" s="189"/>
      <c r="C243" s="189"/>
      <c r="D243" s="189"/>
    </row>
    <row r="244" spans="2:4" s="173" customFormat="1" ht="18" customHeight="1">
      <c r="B244" s="189"/>
      <c r="C244" s="189"/>
      <c r="D244" s="189"/>
    </row>
    <row r="245" spans="2:4" s="173" customFormat="1" ht="18" customHeight="1">
      <c r="B245" s="189"/>
      <c r="C245" s="189"/>
      <c r="D245" s="189"/>
    </row>
    <row r="246" spans="2:4" s="173" customFormat="1" ht="18" customHeight="1">
      <c r="B246" s="189"/>
      <c r="C246" s="189"/>
      <c r="D246" s="189"/>
    </row>
    <row r="247" spans="2:4" s="173" customFormat="1" ht="18" customHeight="1">
      <c r="B247" s="189"/>
      <c r="C247" s="189"/>
      <c r="D247" s="189"/>
    </row>
    <row r="248" spans="2:4" s="173" customFormat="1" ht="18" customHeight="1">
      <c r="B248" s="189"/>
      <c r="C248" s="189"/>
      <c r="D248" s="189"/>
    </row>
    <row r="249" spans="2:4" s="173" customFormat="1" ht="18" customHeight="1">
      <c r="B249" s="189"/>
      <c r="C249" s="189"/>
      <c r="D249" s="189"/>
    </row>
    <row r="250" spans="2:4" s="173" customFormat="1" ht="18" customHeight="1">
      <c r="B250" s="189"/>
      <c r="C250" s="189"/>
      <c r="D250" s="189"/>
    </row>
    <row r="251" spans="2:4" s="173" customFormat="1" ht="18" customHeight="1">
      <c r="B251" s="189"/>
      <c r="C251" s="189"/>
      <c r="D251" s="189"/>
    </row>
    <row r="252" spans="2:4" s="173" customFormat="1" ht="18" customHeight="1">
      <c r="B252" s="189"/>
      <c r="C252" s="189"/>
      <c r="D252" s="189"/>
    </row>
    <row r="253" spans="2:4" s="173" customFormat="1" ht="18" customHeight="1">
      <c r="B253" s="189"/>
      <c r="C253" s="189"/>
      <c r="D253" s="189"/>
    </row>
    <row r="254" spans="2:4" s="173" customFormat="1" ht="18" customHeight="1">
      <c r="B254" s="189"/>
      <c r="C254" s="189"/>
      <c r="D254" s="189"/>
    </row>
    <row r="255" spans="2:4" s="173" customFormat="1" ht="18" customHeight="1">
      <c r="B255" s="189"/>
      <c r="C255" s="189"/>
      <c r="D255" s="189"/>
    </row>
    <row r="256" spans="2:4" s="173" customFormat="1" ht="18" customHeight="1">
      <c r="B256" s="189"/>
      <c r="C256" s="189"/>
      <c r="D256" s="189"/>
    </row>
    <row r="257" spans="2:4" s="173" customFormat="1" ht="18" customHeight="1">
      <c r="B257" s="189"/>
      <c r="C257" s="189"/>
      <c r="D257" s="189"/>
    </row>
    <row r="258" spans="2:4" s="173" customFormat="1" ht="18" customHeight="1">
      <c r="B258" s="189"/>
      <c r="C258" s="189"/>
      <c r="D258" s="189"/>
    </row>
    <row r="259" spans="2:4" s="173" customFormat="1" ht="18" customHeight="1">
      <c r="B259" s="189"/>
      <c r="C259" s="189"/>
      <c r="D259" s="189"/>
    </row>
    <row r="260" spans="2:4" s="173" customFormat="1" ht="18" customHeight="1">
      <c r="B260" s="189"/>
      <c r="C260" s="189"/>
      <c r="D260" s="189"/>
    </row>
    <row r="261" spans="2:4" s="173" customFormat="1" ht="18" customHeight="1">
      <c r="B261" s="189"/>
      <c r="C261" s="189"/>
      <c r="D261" s="189"/>
    </row>
    <row r="262" spans="2:4" s="173" customFormat="1" ht="18" customHeight="1">
      <c r="B262" s="189"/>
      <c r="C262" s="189"/>
      <c r="D262" s="189"/>
    </row>
    <row r="263" spans="2:4" s="173" customFormat="1" ht="18" customHeight="1">
      <c r="B263" s="189"/>
      <c r="C263" s="189"/>
      <c r="D263" s="189"/>
    </row>
    <row r="264" spans="2:4" s="173" customFormat="1" ht="18" customHeight="1">
      <c r="B264" s="189"/>
      <c r="C264" s="189"/>
      <c r="D264" s="189"/>
    </row>
    <row r="265" spans="2:4" s="173" customFormat="1" ht="18" customHeight="1">
      <c r="B265" s="189"/>
      <c r="C265" s="189"/>
      <c r="D265" s="189"/>
    </row>
    <row r="266" spans="2:4" s="173" customFormat="1" ht="18" customHeight="1">
      <c r="B266" s="189"/>
      <c r="C266" s="189"/>
      <c r="D266" s="189"/>
    </row>
    <row r="267" spans="2:4" s="173" customFormat="1" ht="18" customHeight="1">
      <c r="B267" s="189"/>
      <c r="C267" s="189"/>
      <c r="D267" s="189"/>
    </row>
    <row r="268" spans="2:4" s="173" customFormat="1" ht="18" customHeight="1">
      <c r="B268" s="189"/>
      <c r="C268" s="189"/>
      <c r="D268" s="189"/>
    </row>
    <row r="269" spans="2:4" s="173" customFormat="1" ht="18" customHeight="1">
      <c r="B269" s="189"/>
      <c r="C269" s="189"/>
      <c r="D269" s="189"/>
    </row>
    <row r="270" spans="2:4" s="173" customFormat="1" ht="18" customHeight="1">
      <c r="B270" s="189"/>
      <c r="C270" s="189"/>
      <c r="D270" s="189"/>
    </row>
    <row r="271" spans="2:4" s="173" customFormat="1" ht="18" customHeight="1">
      <c r="B271" s="189"/>
      <c r="C271" s="189"/>
      <c r="D271" s="189"/>
    </row>
    <row r="272" spans="2:4" s="173" customFormat="1" ht="18" customHeight="1">
      <c r="B272" s="189"/>
      <c r="C272" s="189"/>
      <c r="D272" s="189"/>
    </row>
    <row r="273" spans="2:4" s="173" customFormat="1" ht="18" customHeight="1">
      <c r="B273" s="189"/>
      <c r="C273" s="189"/>
      <c r="D273" s="189"/>
    </row>
    <row r="274" spans="2:4" s="173" customFormat="1" ht="18" customHeight="1">
      <c r="B274" s="189"/>
      <c r="C274" s="189"/>
      <c r="D274" s="189"/>
    </row>
    <row r="275" spans="2:4" s="173" customFormat="1" ht="18" customHeight="1">
      <c r="B275" s="189"/>
      <c r="C275" s="189"/>
      <c r="D275" s="189"/>
    </row>
    <row r="276" spans="2:4" s="173" customFormat="1" ht="18" customHeight="1">
      <c r="B276" s="189"/>
      <c r="C276" s="189"/>
      <c r="D276" s="189"/>
    </row>
    <row r="277" spans="2:4" s="173" customFormat="1" ht="18" customHeight="1">
      <c r="B277" s="189"/>
      <c r="C277" s="189"/>
      <c r="D277" s="189"/>
    </row>
    <row r="278" spans="2:4" s="173" customFormat="1" ht="18" customHeight="1">
      <c r="B278" s="189"/>
      <c r="C278" s="189"/>
      <c r="D278" s="189"/>
    </row>
    <row r="279" spans="2:4" s="173" customFormat="1" ht="18" customHeight="1">
      <c r="B279" s="189"/>
      <c r="C279" s="189"/>
      <c r="D279" s="189"/>
    </row>
    <row r="280" spans="2:4" s="173" customFormat="1" ht="18" customHeight="1">
      <c r="B280" s="189"/>
      <c r="C280" s="189"/>
      <c r="D280" s="189"/>
    </row>
    <row r="281" spans="2:4" s="173" customFormat="1" ht="18" customHeight="1">
      <c r="B281" s="189"/>
      <c r="C281" s="189"/>
      <c r="D281" s="189"/>
    </row>
    <row r="282" spans="2:4" s="173" customFormat="1" ht="18" customHeight="1">
      <c r="B282" s="189"/>
      <c r="C282" s="189"/>
      <c r="D282" s="189"/>
    </row>
    <row r="283" spans="2:4" s="173" customFormat="1" ht="18" customHeight="1">
      <c r="B283" s="189"/>
      <c r="C283" s="189"/>
      <c r="D283" s="189"/>
    </row>
    <row r="284" spans="2:4" s="173" customFormat="1" ht="18" customHeight="1">
      <c r="B284" s="189"/>
      <c r="C284" s="189"/>
      <c r="D284" s="189"/>
    </row>
    <row r="285" spans="2:4" s="173" customFormat="1" ht="18" customHeight="1">
      <c r="B285" s="189"/>
      <c r="C285" s="189"/>
      <c r="D285" s="189"/>
    </row>
    <row r="286" spans="2:4" s="173" customFormat="1" ht="18" customHeight="1">
      <c r="B286" s="189"/>
      <c r="C286" s="189"/>
      <c r="D286" s="189"/>
    </row>
    <row r="287" spans="2:4" s="173" customFormat="1" ht="18" customHeight="1">
      <c r="B287" s="189"/>
      <c r="C287" s="189"/>
      <c r="D287" s="189"/>
    </row>
    <row r="288" spans="2:4" s="173" customFormat="1" ht="18" customHeight="1">
      <c r="B288" s="189"/>
      <c r="C288" s="189"/>
      <c r="D288" s="189"/>
    </row>
    <row r="289" spans="2:4" s="173" customFormat="1" ht="18" customHeight="1">
      <c r="B289" s="189"/>
      <c r="C289" s="189"/>
      <c r="D289" s="189"/>
    </row>
    <row r="290" spans="2:4" s="173" customFormat="1" ht="18" customHeight="1">
      <c r="B290" s="189"/>
      <c r="C290" s="189"/>
      <c r="D290" s="189"/>
    </row>
    <row r="291" spans="2:4" s="173" customFormat="1" ht="18" customHeight="1">
      <c r="B291" s="189"/>
      <c r="C291" s="189"/>
      <c r="D291" s="189"/>
    </row>
    <row r="292" spans="2:4" s="173" customFormat="1" ht="18" customHeight="1">
      <c r="B292" s="189"/>
      <c r="C292" s="189"/>
      <c r="D292" s="189"/>
    </row>
    <row r="293" spans="2:4" s="173" customFormat="1" ht="18" customHeight="1">
      <c r="B293" s="189"/>
      <c r="C293" s="189"/>
      <c r="D293" s="189"/>
    </row>
    <row r="294" spans="2:4" s="173" customFormat="1" ht="18" customHeight="1">
      <c r="B294" s="189"/>
      <c r="C294" s="189"/>
      <c r="D294" s="189"/>
    </row>
    <row r="295" spans="2:4" s="173" customFormat="1" ht="18" customHeight="1">
      <c r="B295" s="189"/>
      <c r="C295" s="189"/>
      <c r="D295" s="189"/>
    </row>
    <row r="296" spans="2:4" s="173" customFormat="1" ht="18" customHeight="1">
      <c r="B296" s="189"/>
      <c r="C296" s="189"/>
      <c r="D296" s="189"/>
    </row>
    <row r="297" spans="2:4" s="173" customFormat="1" ht="18" customHeight="1">
      <c r="B297" s="189"/>
      <c r="C297" s="189"/>
      <c r="D297" s="189"/>
    </row>
    <row r="298" spans="2:4" s="173" customFormat="1" ht="18" customHeight="1">
      <c r="B298" s="189"/>
      <c r="C298" s="189"/>
      <c r="D298" s="189"/>
    </row>
    <row r="299" spans="2:4" s="173" customFormat="1" ht="18" customHeight="1">
      <c r="B299" s="189"/>
      <c r="C299" s="189"/>
      <c r="D299" s="189"/>
    </row>
    <row r="300" spans="2:4" s="173" customFormat="1" ht="18" customHeight="1">
      <c r="B300" s="189"/>
      <c r="C300" s="189"/>
      <c r="D300" s="189"/>
    </row>
    <row r="301" spans="2:4" s="173" customFormat="1" ht="18" customHeight="1">
      <c r="B301" s="189"/>
      <c r="C301" s="189"/>
      <c r="D301" s="189"/>
    </row>
    <row r="302" spans="2:4" s="173" customFormat="1" ht="18" customHeight="1">
      <c r="B302" s="189"/>
      <c r="C302" s="189"/>
      <c r="D302" s="189"/>
    </row>
    <row r="303" spans="2:4" s="173" customFormat="1" ht="18" customHeight="1">
      <c r="B303" s="189"/>
      <c r="C303" s="189"/>
      <c r="D303" s="189"/>
    </row>
    <row r="304" spans="2:4" s="173" customFormat="1" ht="18" customHeight="1">
      <c r="B304" s="189"/>
      <c r="C304" s="189"/>
      <c r="D304" s="189"/>
    </row>
    <row r="305" spans="2:4" s="173" customFormat="1" ht="18" customHeight="1">
      <c r="B305" s="189"/>
      <c r="C305" s="189"/>
      <c r="D305" s="189"/>
    </row>
    <row r="306" spans="2:4" s="173" customFormat="1" ht="18" customHeight="1">
      <c r="B306" s="189"/>
      <c r="C306" s="189"/>
      <c r="D306" s="189"/>
    </row>
    <row r="307" spans="2:4" s="173" customFormat="1" ht="18" customHeight="1">
      <c r="B307" s="189"/>
      <c r="C307" s="189"/>
      <c r="D307" s="189"/>
    </row>
    <row r="308" spans="2:4" s="173" customFormat="1" ht="18" customHeight="1">
      <c r="B308" s="189"/>
      <c r="C308" s="189"/>
      <c r="D308" s="189"/>
    </row>
    <row r="309" spans="2:4" s="173" customFormat="1" ht="18" customHeight="1">
      <c r="B309" s="189"/>
      <c r="C309" s="189"/>
      <c r="D309" s="189"/>
    </row>
    <row r="310" spans="2:4" s="173" customFormat="1" ht="18" customHeight="1">
      <c r="B310" s="189"/>
      <c r="C310" s="189"/>
      <c r="D310" s="189"/>
    </row>
    <row r="311" spans="2:4" s="173" customFormat="1" ht="18" customHeight="1">
      <c r="B311" s="189"/>
      <c r="C311" s="189"/>
      <c r="D311" s="189"/>
    </row>
    <row r="312" spans="2:4" s="173" customFormat="1" ht="18" customHeight="1">
      <c r="B312" s="189"/>
      <c r="C312" s="189"/>
      <c r="D312" s="189"/>
    </row>
    <row r="313" spans="2:4" s="173" customFormat="1" ht="18" customHeight="1">
      <c r="B313" s="189"/>
      <c r="C313" s="189"/>
      <c r="D313" s="189"/>
    </row>
    <row r="314" spans="2:4" s="173" customFormat="1" ht="18" customHeight="1">
      <c r="B314" s="189"/>
      <c r="C314" s="189"/>
      <c r="D314" s="189"/>
    </row>
    <row r="315" spans="2:4" s="173" customFormat="1" ht="18" customHeight="1">
      <c r="B315" s="189"/>
      <c r="C315" s="189"/>
      <c r="D315" s="189"/>
    </row>
    <row r="316" spans="2:4" s="173" customFormat="1" ht="18" customHeight="1">
      <c r="B316" s="189"/>
      <c r="C316" s="189"/>
      <c r="D316" s="189"/>
    </row>
    <row r="317" spans="2:4" s="173" customFormat="1" ht="18" customHeight="1">
      <c r="B317" s="189"/>
      <c r="C317" s="189"/>
      <c r="D317" s="189"/>
    </row>
    <row r="318" spans="2:4" s="173" customFormat="1" ht="18" customHeight="1">
      <c r="B318" s="189"/>
      <c r="C318" s="189"/>
      <c r="D318" s="189"/>
    </row>
    <row r="319" spans="2:4" s="173" customFormat="1" ht="18" customHeight="1">
      <c r="B319" s="189"/>
      <c r="C319" s="189"/>
      <c r="D319" s="189"/>
    </row>
    <row r="320" spans="2:4" s="173" customFormat="1" ht="18" customHeight="1">
      <c r="B320" s="189"/>
      <c r="C320" s="189"/>
      <c r="D320" s="189"/>
    </row>
    <row r="321" spans="2:4" s="173" customFormat="1" ht="18" customHeight="1">
      <c r="B321" s="189"/>
      <c r="C321" s="189"/>
      <c r="D321" s="189"/>
    </row>
    <row r="322" spans="2:4" s="173" customFormat="1" ht="18" customHeight="1">
      <c r="B322" s="189"/>
      <c r="C322" s="189"/>
      <c r="D322" s="189"/>
    </row>
    <row r="323" spans="2:4" s="173" customFormat="1" ht="18" customHeight="1">
      <c r="B323" s="189"/>
      <c r="C323" s="189"/>
      <c r="D323" s="189"/>
    </row>
    <row r="324" spans="2:4" s="173" customFormat="1" ht="18" customHeight="1">
      <c r="B324" s="189"/>
      <c r="C324" s="189"/>
      <c r="D324" s="189"/>
    </row>
    <row r="325" spans="2:4" s="173" customFormat="1" ht="18" customHeight="1">
      <c r="B325" s="189"/>
      <c r="C325" s="189"/>
      <c r="D325" s="189"/>
    </row>
    <row r="326" spans="2:4" s="173" customFormat="1" ht="18" customHeight="1">
      <c r="B326" s="189"/>
      <c r="C326" s="189"/>
      <c r="D326" s="189"/>
    </row>
    <row r="327" spans="2:4" s="173" customFormat="1" ht="18" customHeight="1">
      <c r="B327" s="189"/>
      <c r="C327" s="189"/>
      <c r="D327" s="189"/>
    </row>
    <row r="328" spans="2:4" s="173" customFormat="1" ht="18" customHeight="1">
      <c r="B328" s="189"/>
      <c r="C328" s="189"/>
      <c r="D328" s="189"/>
    </row>
    <row r="329" spans="2:4" s="173" customFormat="1" ht="18" customHeight="1">
      <c r="B329" s="189"/>
      <c r="C329" s="189"/>
      <c r="D329" s="189"/>
    </row>
    <row r="330" spans="2:4" s="173" customFormat="1" ht="18" customHeight="1">
      <c r="B330" s="189"/>
      <c r="C330" s="189"/>
      <c r="D330" s="189"/>
    </row>
    <row r="331" spans="2:4" s="173" customFormat="1" ht="18" customHeight="1">
      <c r="B331" s="189"/>
      <c r="C331" s="189"/>
      <c r="D331" s="189"/>
    </row>
    <row r="332" spans="2:4" s="173" customFormat="1" ht="18" customHeight="1">
      <c r="B332" s="189"/>
      <c r="C332" s="189"/>
      <c r="D332" s="189"/>
    </row>
    <row r="333" spans="2:4" s="173" customFormat="1" ht="18" customHeight="1">
      <c r="B333" s="189"/>
      <c r="C333" s="189"/>
      <c r="D333" s="189"/>
    </row>
    <row r="334" spans="2:4" s="173" customFormat="1" ht="18" customHeight="1">
      <c r="B334" s="189"/>
      <c r="C334" s="189"/>
      <c r="D334" s="189"/>
    </row>
    <row r="335" spans="2:4" s="173" customFormat="1" ht="18" customHeight="1">
      <c r="B335" s="189"/>
      <c r="C335" s="189"/>
      <c r="D335" s="189"/>
    </row>
    <row r="336" spans="2:4" s="173" customFormat="1" ht="18" customHeight="1">
      <c r="B336" s="189"/>
      <c r="C336" s="189"/>
      <c r="D336" s="189"/>
    </row>
    <row r="337" spans="2:4" s="173" customFormat="1" ht="18" customHeight="1">
      <c r="B337" s="189"/>
      <c r="C337" s="189"/>
      <c r="D337" s="189"/>
    </row>
    <row r="338" spans="2:4" s="173" customFormat="1" ht="18" customHeight="1">
      <c r="B338" s="189"/>
      <c r="C338" s="189"/>
      <c r="D338" s="189"/>
    </row>
    <row r="339" spans="2:4" s="173" customFormat="1" ht="18" customHeight="1">
      <c r="B339" s="189"/>
      <c r="C339" s="189"/>
      <c r="D339" s="189"/>
    </row>
    <row r="340" spans="2:4" s="173" customFormat="1" ht="18" customHeight="1">
      <c r="B340" s="189"/>
      <c r="C340" s="189"/>
      <c r="D340" s="189"/>
    </row>
    <row r="341" spans="2:4" s="173" customFormat="1" ht="18" customHeight="1">
      <c r="B341" s="189"/>
      <c r="C341" s="189"/>
      <c r="D341" s="189"/>
    </row>
    <row r="342" spans="2:4" s="173" customFormat="1" ht="18" customHeight="1">
      <c r="B342" s="189"/>
      <c r="C342" s="189"/>
      <c r="D342" s="189"/>
    </row>
    <row r="343" spans="2:4" s="173" customFormat="1" ht="18" customHeight="1">
      <c r="B343" s="189"/>
      <c r="C343" s="189"/>
      <c r="D343" s="189"/>
    </row>
    <row r="344" spans="2:4" s="173" customFormat="1" ht="18" customHeight="1">
      <c r="B344" s="189"/>
      <c r="C344" s="189"/>
      <c r="D344" s="189"/>
    </row>
    <row r="345" spans="2:4" s="173" customFormat="1" ht="18" customHeight="1">
      <c r="B345" s="189"/>
      <c r="C345" s="189"/>
      <c r="D345" s="189"/>
    </row>
    <row r="346" spans="2:4" s="173" customFormat="1" ht="18" customHeight="1">
      <c r="B346" s="189"/>
      <c r="C346" s="189"/>
      <c r="D346" s="189"/>
    </row>
    <row r="347" spans="2:4" s="173" customFormat="1" ht="18" customHeight="1">
      <c r="B347" s="189"/>
      <c r="C347" s="189"/>
      <c r="D347" s="189"/>
    </row>
    <row r="348" spans="2:4" s="173" customFormat="1" ht="18" customHeight="1">
      <c r="B348" s="189"/>
      <c r="C348" s="189"/>
      <c r="D348" s="189"/>
    </row>
    <row r="349" spans="2:4" s="173" customFormat="1" ht="18" customHeight="1">
      <c r="B349" s="189"/>
      <c r="C349" s="189"/>
      <c r="D349" s="189"/>
    </row>
    <row r="350" spans="2:4" s="173" customFormat="1" ht="18" customHeight="1">
      <c r="B350" s="189"/>
      <c r="C350" s="189"/>
      <c r="D350" s="189"/>
    </row>
    <row r="351" spans="2:4" s="173" customFormat="1" ht="18" customHeight="1">
      <c r="B351" s="189"/>
      <c r="C351" s="189"/>
      <c r="D351" s="189"/>
    </row>
    <row r="352" spans="2:4" s="173" customFormat="1" ht="18" customHeight="1">
      <c r="B352" s="189"/>
      <c r="C352" s="189"/>
      <c r="D352" s="189"/>
    </row>
    <row r="353" spans="2:4" s="173" customFormat="1" ht="18" customHeight="1">
      <c r="B353" s="189"/>
      <c r="C353" s="189"/>
      <c r="D353" s="189"/>
    </row>
    <row r="354" spans="2:4" s="173" customFormat="1" ht="18" customHeight="1">
      <c r="B354" s="189"/>
      <c r="C354" s="189"/>
      <c r="D354" s="189"/>
    </row>
    <row r="355" spans="2:4" s="173" customFormat="1" ht="18" customHeight="1">
      <c r="B355" s="189"/>
      <c r="C355" s="189"/>
      <c r="D355" s="189"/>
    </row>
    <row r="356" spans="2:4" s="173" customFormat="1" ht="18" customHeight="1">
      <c r="B356" s="189"/>
      <c r="C356" s="189"/>
      <c r="D356" s="189"/>
    </row>
    <row r="357" spans="2:4" s="173" customFormat="1" ht="18" customHeight="1">
      <c r="B357" s="189"/>
      <c r="C357" s="189"/>
      <c r="D357" s="189"/>
    </row>
    <row r="358" spans="2:4" s="173" customFormat="1" ht="18" customHeight="1">
      <c r="B358" s="189"/>
      <c r="C358" s="189"/>
      <c r="D358" s="189"/>
    </row>
    <row r="359" spans="2:4" s="173" customFormat="1" ht="18" customHeight="1">
      <c r="B359" s="189"/>
      <c r="C359" s="189"/>
      <c r="D359" s="189"/>
    </row>
    <row r="360" spans="2:4" s="173" customFormat="1" ht="18" customHeight="1">
      <c r="B360" s="189"/>
      <c r="C360" s="189"/>
      <c r="D360" s="189"/>
    </row>
    <row r="361" spans="2:4" s="173" customFormat="1" ht="18" customHeight="1">
      <c r="B361" s="189"/>
      <c r="C361" s="189"/>
      <c r="D361" s="189"/>
    </row>
    <row r="362" spans="2:4" s="173" customFormat="1" ht="18" customHeight="1">
      <c r="B362" s="189"/>
      <c r="C362" s="189"/>
      <c r="D362" s="189"/>
    </row>
    <row r="363" spans="2:4" s="173" customFormat="1" ht="18" customHeight="1">
      <c r="B363" s="189"/>
      <c r="C363" s="189"/>
      <c r="D363" s="189"/>
    </row>
    <row r="364" spans="2:4" s="173" customFormat="1" ht="18" customHeight="1">
      <c r="B364" s="189"/>
      <c r="C364" s="189"/>
      <c r="D364" s="189"/>
    </row>
    <row r="365" spans="2:4" s="173" customFormat="1" ht="18" customHeight="1">
      <c r="B365" s="189"/>
      <c r="C365" s="189"/>
      <c r="D365" s="189"/>
    </row>
    <row r="366" spans="2:4" s="173" customFormat="1" ht="18" customHeight="1">
      <c r="B366" s="189"/>
      <c r="C366" s="189"/>
      <c r="D366" s="189"/>
    </row>
    <row r="367" spans="2:4" s="173" customFormat="1" ht="18" customHeight="1">
      <c r="B367" s="189"/>
      <c r="C367" s="189"/>
      <c r="D367" s="189"/>
    </row>
    <row r="368" spans="2:4" s="173" customFormat="1" ht="18" customHeight="1">
      <c r="B368" s="189"/>
      <c r="C368" s="189"/>
      <c r="D368" s="189"/>
    </row>
    <row r="369" spans="2:4" s="173" customFormat="1" ht="18" customHeight="1">
      <c r="B369" s="189"/>
      <c r="C369" s="189"/>
      <c r="D369" s="189"/>
    </row>
    <row r="370" spans="2:4" s="173" customFormat="1" ht="18" customHeight="1">
      <c r="B370" s="189"/>
      <c r="C370" s="189"/>
      <c r="D370" s="189"/>
    </row>
    <row r="371" spans="2:4" s="173" customFormat="1" ht="18" customHeight="1">
      <c r="B371" s="189"/>
      <c r="C371" s="189"/>
      <c r="D371" s="189"/>
    </row>
    <row r="372" spans="2:4" s="173" customFormat="1" ht="18" customHeight="1">
      <c r="B372" s="189"/>
      <c r="C372" s="189"/>
      <c r="D372" s="189"/>
    </row>
    <row r="373" spans="2:4" s="173" customFormat="1" ht="18" customHeight="1">
      <c r="B373" s="189"/>
      <c r="C373" s="189"/>
      <c r="D373" s="189"/>
    </row>
    <row r="374" spans="2:4" s="173" customFormat="1" ht="18" customHeight="1">
      <c r="B374" s="189"/>
      <c r="C374" s="189"/>
      <c r="D374" s="189"/>
    </row>
    <row r="375" spans="2:4" s="173" customFormat="1" ht="18" customHeight="1">
      <c r="B375" s="189"/>
      <c r="C375" s="189"/>
      <c r="D375" s="189"/>
    </row>
    <row r="376" spans="2:4" s="173" customFormat="1" ht="18" customHeight="1">
      <c r="B376" s="189"/>
      <c r="C376" s="189"/>
      <c r="D376" s="189"/>
    </row>
    <row r="377" spans="2:4" s="173" customFormat="1" ht="18" customHeight="1">
      <c r="B377" s="189"/>
      <c r="C377" s="189"/>
      <c r="D377" s="189"/>
    </row>
    <row r="378" spans="2:4" s="173" customFormat="1" ht="18" customHeight="1">
      <c r="B378" s="189"/>
      <c r="C378" s="189"/>
      <c r="D378" s="189"/>
    </row>
    <row r="379" spans="2:4" s="173" customFormat="1" ht="18" customHeight="1">
      <c r="B379" s="189"/>
      <c r="C379" s="189"/>
      <c r="D379" s="189"/>
    </row>
    <row r="380" spans="2:4" s="173" customFormat="1" ht="18" customHeight="1">
      <c r="B380" s="189"/>
      <c r="C380" s="189"/>
      <c r="D380" s="189"/>
    </row>
    <row r="381" spans="2:4" s="173" customFormat="1" ht="18" customHeight="1">
      <c r="B381" s="189"/>
      <c r="C381" s="189"/>
      <c r="D381" s="189"/>
    </row>
    <row r="382" spans="2:4" s="173" customFormat="1" ht="18" customHeight="1">
      <c r="B382" s="189"/>
      <c r="C382" s="189"/>
      <c r="D382" s="189"/>
    </row>
    <row r="383" spans="2:4" s="173" customFormat="1" ht="18" customHeight="1">
      <c r="B383" s="189"/>
      <c r="C383" s="189"/>
      <c r="D383" s="189"/>
    </row>
    <row r="384" spans="2:4" s="173" customFormat="1" ht="18" customHeight="1">
      <c r="B384" s="189"/>
      <c r="C384" s="189"/>
      <c r="D384" s="189"/>
    </row>
    <row r="385" spans="2:4" s="173" customFormat="1" ht="18" customHeight="1">
      <c r="B385" s="189"/>
      <c r="C385" s="189"/>
      <c r="D385" s="189"/>
    </row>
    <row r="386" spans="2:4" s="173" customFormat="1" ht="18" customHeight="1">
      <c r="B386" s="189"/>
      <c r="C386" s="189"/>
      <c r="D386" s="189"/>
    </row>
    <row r="387" spans="2:4" s="173" customFormat="1" ht="18" customHeight="1">
      <c r="B387" s="189"/>
      <c r="C387" s="189"/>
      <c r="D387" s="189"/>
    </row>
    <row r="388" spans="2:4" s="173" customFormat="1" ht="18" customHeight="1">
      <c r="B388" s="189"/>
      <c r="C388" s="189"/>
      <c r="D388" s="189"/>
    </row>
    <row r="389" spans="2:4" s="173" customFormat="1" ht="18" customHeight="1">
      <c r="B389" s="189"/>
      <c r="C389" s="189"/>
      <c r="D389" s="189"/>
    </row>
    <row r="390" spans="2:4" s="173" customFormat="1" ht="18" customHeight="1">
      <c r="B390" s="189"/>
      <c r="C390" s="189"/>
      <c r="D390" s="189"/>
    </row>
    <row r="391" spans="2:4" s="173" customFormat="1" ht="18" customHeight="1">
      <c r="B391" s="189"/>
      <c r="C391" s="189"/>
      <c r="D391" s="189"/>
    </row>
    <row r="392" spans="2:4" s="173" customFormat="1" ht="18" customHeight="1">
      <c r="B392" s="189"/>
      <c r="C392" s="189"/>
      <c r="D392" s="189"/>
    </row>
    <row r="393" spans="2:4" s="173" customFormat="1" ht="18" customHeight="1">
      <c r="B393" s="189"/>
      <c r="C393" s="189"/>
      <c r="D393" s="189"/>
    </row>
    <row r="394" spans="2:4" s="173" customFormat="1" ht="18" customHeight="1">
      <c r="B394" s="189"/>
      <c r="C394" s="189"/>
      <c r="D394" s="189"/>
    </row>
    <row r="395" spans="2:4" s="173" customFormat="1" ht="18" customHeight="1">
      <c r="B395" s="189"/>
      <c r="C395" s="189"/>
      <c r="D395" s="189"/>
    </row>
    <row r="396" spans="2:4" s="173" customFormat="1" ht="18" customHeight="1">
      <c r="B396" s="189"/>
      <c r="C396" s="189"/>
      <c r="D396" s="189"/>
    </row>
    <row r="397" spans="2:4" s="173" customFormat="1" ht="18" customHeight="1">
      <c r="B397" s="189"/>
      <c r="C397" s="189"/>
      <c r="D397" s="189"/>
    </row>
    <row r="398" spans="2:4" s="173" customFormat="1" ht="18" customHeight="1">
      <c r="B398" s="189"/>
      <c r="C398" s="189"/>
      <c r="D398" s="189"/>
    </row>
    <row r="399" spans="2:4" s="173" customFormat="1" ht="18" customHeight="1">
      <c r="B399" s="189"/>
      <c r="C399" s="189"/>
      <c r="D399" s="189"/>
    </row>
    <row r="400" spans="2:4" s="173" customFormat="1" ht="18" customHeight="1">
      <c r="B400" s="189"/>
      <c r="C400" s="189"/>
      <c r="D400" s="189"/>
    </row>
    <row r="401" spans="2:4" s="173" customFormat="1" ht="18" customHeight="1">
      <c r="B401" s="189"/>
      <c r="C401" s="189"/>
      <c r="D401" s="189"/>
    </row>
    <row r="402" spans="2:4" s="173" customFormat="1" ht="18" customHeight="1">
      <c r="B402" s="189"/>
      <c r="C402" s="189"/>
      <c r="D402" s="189"/>
    </row>
    <row r="403" spans="2:4" s="173" customFormat="1" ht="18" customHeight="1">
      <c r="B403" s="189"/>
      <c r="C403" s="189"/>
      <c r="D403" s="189"/>
    </row>
    <row r="404" spans="2:4" s="173" customFormat="1" ht="18" customHeight="1">
      <c r="B404" s="189"/>
      <c r="C404" s="189"/>
      <c r="D404" s="189"/>
    </row>
    <row r="405" spans="2:4" s="173" customFormat="1" ht="18" customHeight="1">
      <c r="B405" s="189"/>
      <c r="C405" s="189"/>
      <c r="D405" s="189"/>
    </row>
    <row r="406" spans="2:4" s="173" customFormat="1" ht="18" customHeight="1">
      <c r="B406" s="189"/>
      <c r="C406" s="189"/>
      <c r="D406" s="189"/>
    </row>
    <row r="407" spans="2:4" s="173" customFormat="1" ht="18" customHeight="1">
      <c r="B407" s="189"/>
      <c r="C407" s="189"/>
      <c r="D407" s="189"/>
    </row>
    <row r="408" spans="2:4" s="173" customFormat="1" ht="18" customHeight="1">
      <c r="B408" s="189"/>
      <c r="C408" s="189"/>
      <c r="D408" s="189"/>
    </row>
    <row r="409" spans="2:4" s="173" customFormat="1" ht="18" customHeight="1">
      <c r="B409" s="189"/>
      <c r="C409" s="189"/>
      <c r="D409" s="189"/>
    </row>
    <row r="410" spans="2:4" s="173" customFormat="1" ht="18" customHeight="1">
      <c r="B410" s="189"/>
      <c r="C410" s="189"/>
      <c r="D410" s="189"/>
    </row>
    <row r="411" spans="2:4" s="173" customFormat="1" ht="18" customHeight="1">
      <c r="B411" s="189"/>
      <c r="C411" s="189"/>
      <c r="D411" s="189"/>
    </row>
    <row r="412" spans="2:4" s="173" customFormat="1" ht="18" customHeight="1">
      <c r="B412" s="189"/>
      <c r="C412" s="189"/>
      <c r="D412" s="189"/>
    </row>
    <row r="413" spans="2:4" s="173" customFormat="1" ht="18" customHeight="1">
      <c r="B413" s="189"/>
      <c r="C413" s="189"/>
      <c r="D413" s="189"/>
    </row>
    <row r="414" spans="2:4" s="173" customFormat="1" ht="18" customHeight="1">
      <c r="B414" s="189"/>
      <c r="C414" s="189"/>
      <c r="D414" s="189"/>
    </row>
    <row r="415" spans="2:4" s="173" customFormat="1" ht="18" customHeight="1">
      <c r="B415" s="189"/>
      <c r="C415" s="189"/>
      <c r="D415" s="189"/>
    </row>
    <row r="416" spans="2:4" s="173" customFormat="1" ht="18" customHeight="1">
      <c r="B416" s="189"/>
      <c r="C416" s="189"/>
      <c r="D416" s="189"/>
    </row>
    <row r="417" spans="2:4" s="173" customFormat="1" ht="18" customHeight="1">
      <c r="B417" s="189"/>
      <c r="C417" s="189"/>
      <c r="D417" s="189"/>
    </row>
    <row r="418" spans="2:4" s="173" customFormat="1" ht="18" customHeight="1">
      <c r="B418" s="189"/>
      <c r="C418" s="189"/>
      <c r="D418" s="189"/>
    </row>
    <row r="419" spans="2:4" s="173" customFormat="1" ht="18" customHeight="1">
      <c r="B419" s="189"/>
      <c r="C419" s="189"/>
      <c r="D419" s="189"/>
    </row>
    <row r="420" spans="2:4" s="173" customFormat="1" ht="18" customHeight="1">
      <c r="B420" s="189"/>
      <c r="C420" s="189"/>
      <c r="D420" s="189"/>
    </row>
    <row r="421" spans="2:4" s="173" customFormat="1" ht="18" customHeight="1">
      <c r="B421" s="189"/>
      <c r="C421" s="189"/>
      <c r="D421" s="189"/>
    </row>
    <row r="422" spans="2:4" s="173" customFormat="1" ht="18" customHeight="1">
      <c r="B422" s="189"/>
      <c r="C422" s="189"/>
      <c r="D422" s="189"/>
    </row>
    <row r="423" spans="2:4" s="173" customFormat="1" ht="18" customHeight="1">
      <c r="B423" s="189"/>
      <c r="C423" s="189"/>
      <c r="D423" s="189"/>
    </row>
    <row r="424" spans="2:4" s="173" customFormat="1" ht="18" customHeight="1">
      <c r="B424" s="189"/>
      <c r="C424" s="189"/>
      <c r="D424" s="189"/>
    </row>
    <row r="425" spans="2:4" s="173" customFormat="1" ht="18" customHeight="1">
      <c r="B425" s="189"/>
      <c r="C425" s="189"/>
      <c r="D425" s="189"/>
    </row>
    <row r="426" spans="2:4" s="173" customFormat="1" ht="18" customHeight="1">
      <c r="B426" s="189"/>
      <c r="C426" s="189"/>
      <c r="D426" s="189"/>
    </row>
    <row r="427" spans="2:4" s="173" customFormat="1" ht="18" customHeight="1">
      <c r="B427" s="189"/>
      <c r="C427" s="189"/>
      <c r="D427" s="189"/>
    </row>
    <row r="428" spans="2:4" s="173" customFormat="1" ht="18" customHeight="1">
      <c r="B428" s="189"/>
      <c r="C428" s="189"/>
      <c r="D428" s="189"/>
    </row>
    <row r="429" spans="2:4" s="173" customFormat="1" ht="18" customHeight="1">
      <c r="B429" s="189"/>
      <c r="C429" s="189"/>
      <c r="D429" s="189"/>
    </row>
    <row r="430" spans="2:4" s="173" customFormat="1" ht="18" customHeight="1">
      <c r="B430" s="189"/>
      <c r="C430" s="189"/>
      <c r="D430" s="189"/>
    </row>
    <row r="431" spans="2:4" s="173" customFormat="1" ht="18" customHeight="1">
      <c r="B431" s="189"/>
      <c r="C431" s="189"/>
      <c r="D431" s="189"/>
    </row>
    <row r="432" spans="2:4" s="173" customFormat="1" ht="18" customHeight="1">
      <c r="B432" s="189"/>
      <c r="C432" s="189"/>
      <c r="D432" s="189"/>
    </row>
    <row r="433" spans="2:4" s="173" customFormat="1" ht="18" customHeight="1">
      <c r="B433" s="189"/>
      <c r="C433" s="189"/>
      <c r="D433" s="189"/>
    </row>
    <row r="434" spans="2:4" s="173" customFormat="1" ht="18" customHeight="1">
      <c r="B434" s="189"/>
      <c r="C434" s="189"/>
      <c r="D434" s="189"/>
    </row>
    <row r="435" spans="2:4" s="173" customFormat="1" ht="18" customHeight="1">
      <c r="B435" s="189"/>
      <c r="C435" s="189"/>
      <c r="D435" s="189"/>
    </row>
    <row r="436" spans="2:4" s="173" customFormat="1" ht="18" customHeight="1">
      <c r="B436" s="189"/>
      <c r="C436" s="189"/>
      <c r="D436" s="189"/>
    </row>
    <row r="437" spans="2:4" s="173" customFormat="1" ht="18" customHeight="1">
      <c r="B437" s="189"/>
      <c r="C437" s="189"/>
      <c r="D437" s="189"/>
    </row>
    <row r="438" spans="2:4" s="173" customFormat="1" ht="18" customHeight="1">
      <c r="B438" s="189"/>
      <c r="C438" s="189"/>
      <c r="D438" s="189"/>
    </row>
    <row r="439" spans="2:4" s="173" customFormat="1" ht="18" customHeight="1">
      <c r="B439" s="189"/>
      <c r="C439" s="189"/>
      <c r="D439" s="189"/>
    </row>
    <row r="440" spans="2:4" s="173" customFormat="1" ht="18" customHeight="1">
      <c r="B440" s="189"/>
      <c r="C440" s="189"/>
      <c r="D440" s="189"/>
    </row>
    <row r="441" spans="2:4" s="173" customFormat="1" ht="18" customHeight="1">
      <c r="B441" s="189"/>
      <c r="C441" s="189"/>
      <c r="D441" s="189"/>
    </row>
    <row r="442" spans="2:4" s="173" customFormat="1" ht="18" customHeight="1">
      <c r="B442" s="189"/>
      <c r="C442" s="189"/>
      <c r="D442" s="189"/>
    </row>
    <row r="443" spans="2:4" s="173" customFormat="1" ht="18" customHeight="1">
      <c r="B443" s="189"/>
      <c r="C443" s="189"/>
      <c r="D443" s="189"/>
    </row>
    <row r="444" spans="2:4" s="173" customFormat="1" ht="18" customHeight="1">
      <c r="B444" s="189"/>
      <c r="C444" s="189"/>
      <c r="D444" s="189"/>
    </row>
    <row r="445" spans="2:4" s="173" customFormat="1" ht="18" customHeight="1">
      <c r="B445" s="189"/>
      <c r="C445" s="189"/>
      <c r="D445" s="189"/>
    </row>
    <row r="446" spans="2:4" s="173" customFormat="1" ht="18" customHeight="1">
      <c r="B446" s="189"/>
      <c r="C446" s="189"/>
      <c r="D446" s="189"/>
    </row>
    <row r="447" spans="2:4" s="173" customFormat="1" ht="18" customHeight="1">
      <c r="B447" s="189"/>
      <c r="C447" s="189"/>
      <c r="D447" s="189"/>
    </row>
    <row r="448" spans="2:4" s="173" customFormat="1" ht="18" customHeight="1">
      <c r="B448" s="189"/>
      <c r="C448" s="189"/>
      <c r="D448" s="189"/>
    </row>
    <row r="449" spans="2:4" s="173" customFormat="1" ht="18" customHeight="1">
      <c r="B449" s="189"/>
      <c r="C449" s="189"/>
      <c r="D449" s="189"/>
    </row>
    <row r="450" spans="2:4" s="173" customFormat="1" ht="18" customHeight="1">
      <c r="B450" s="189"/>
      <c r="C450" s="189"/>
      <c r="D450" s="189"/>
    </row>
    <row r="451" spans="2:4" s="173" customFormat="1" ht="18" customHeight="1">
      <c r="B451" s="189"/>
      <c r="C451" s="189"/>
      <c r="D451" s="189"/>
    </row>
    <row r="452" spans="2:4" s="173" customFormat="1" ht="18" customHeight="1">
      <c r="B452" s="189"/>
      <c r="C452" s="189"/>
      <c r="D452" s="189"/>
    </row>
    <row r="453" spans="2:4" s="173" customFormat="1" ht="18" customHeight="1">
      <c r="B453" s="189"/>
      <c r="C453" s="189"/>
      <c r="D453" s="189"/>
    </row>
    <row r="454" spans="2:4" s="173" customFormat="1" ht="18" customHeight="1">
      <c r="B454" s="189"/>
      <c r="C454" s="189"/>
      <c r="D454" s="189"/>
    </row>
    <row r="455" spans="2:4" s="173" customFormat="1" ht="18" customHeight="1">
      <c r="B455" s="189"/>
      <c r="C455" s="189"/>
      <c r="D455" s="189"/>
    </row>
    <row r="456" spans="2:4" s="173" customFormat="1" ht="18" customHeight="1">
      <c r="B456" s="189"/>
      <c r="C456" s="189"/>
      <c r="D456" s="189"/>
    </row>
    <row r="457" spans="2:4" s="173" customFormat="1" ht="18" customHeight="1">
      <c r="B457" s="189"/>
      <c r="C457" s="189"/>
      <c r="D457" s="189"/>
    </row>
    <row r="458" spans="2:4" s="173" customFormat="1" ht="18" customHeight="1">
      <c r="B458" s="189"/>
      <c r="C458" s="189"/>
      <c r="D458" s="189"/>
    </row>
    <row r="459" spans="2:4" s="173" customFormat="1" ht="18" customHeight="1">
      <c r="B459" s="189"/>
      <c r="C459" s="189"/>
      <c r="D459" s="189"/>
    </row>
    <row r="460" spans="2:4" s="173" customFormat="1" ht="18" customHeight="1">
      <c r="B460" s="189"/>
      <c r="C460" s="189"/>
      <c r="D460" s="189"/>
    </row>
    <row r="461" spans="2:4" s="173" customFormat="1" ht="18" customHeight="1">
      <c r="B461" s="189"/>
      <c r="C461" s="189"/>
      <c r="D461" s="189"/>
    </row>
    <row r="462" spans="2:4" s="173" customFormat="1" ht="18" customHeight="1">
      <c r="B462" s="189"/>
      <c r="C462" s="189"/>
      <c r="D462" s="189"/>
    </row>
    <row r="463" spans="2:4" s="173" customFormat="1" ht="18" customHeight="1">
      <c r="B463" s="189"/>
      <c r="C463" s="189"/>
      <c r="D463" s="189"/>
    </row>
    <row r="464" spans="2:4" s="173" customFormat="1" ht="18" customHeight="1">
      <c r="B464" s="189"/>
      <c r="C464" s="189"/>
      <c r="D464" s="189"/>
    </row>
    <row r="465" spans="2:4" s="173" customFormat="1" ht="18" customHeight="1">
      <c r="B465" s="189"/>
      <c r="C465" s="189"/>
      <c r="D465" s="189"/>
    </row>
    <row r="466" spans="2:4" s="173" customFormat="1" ht="18" customHeight="1">
      <c r="B466" s="189"/>
      <c r="C466" s="189"/>
      <c r="D466" s="189"/>
    </row>
    <row r="467" spans="2:4" s="173" customFormat="1" ht="18" customHeight="1">
      <c r="B467" s="189"/>
      <c r="C467" s="189"/>
      <c r="D467" s="189"/>
    </row>
    <row r="468" spans="2:4" s="173" customFormat="1" ht="18" customHeight="1">
      <c r="B468" s="189"/>
      <c r="C468" s="189"/>
      <c r="D468" s="189"/>
    </row>
    <row r="469" spans="2:4" s="173" customFormat="1" ht="18" customHeight="1">
      <c r="B469" s="189"/>
      <c r="C469" s="189"/>
      <c r="D469" s="189"/>
    </row>
    <row r="470" spans="2:4" s="173" customFormat="1" ht="18" customHeight="1">
      <c r="B470" s="189"/>
      <c r="C470" s="189"/>
      <c r="D470" s="189"/>
    </row>
    <row r="471" spans="2:4" s="173" customFormat="1" ht="18" customHeight="1">
      <c r="B471" s="189"/>
      <c r="C471" s="189"/>
      <c r="D471" s="189"/>
    </row>
    <row r="472" spans="2:4" s="173" customFormat="1" ht="18" customHeight="1">
      <c r="B472" s="189"/>
      <c r="C472" s="189"/>
      <c r="D472" s="189"/>
    </row>
    <row r="473" spans="2:4" s="173" customFormat="1" ht="18" customHeight="1">
      <c r="B473" s="189"/>
      <c r="C473" s="189"/>
      <c r="D473" s="189"/>
    </row>
    <row r="474" spans="2:4" s="173" customFormat="1" ht="18" customHeight="1">
      <c r="B474" s="189"/>
      <c r="C474" s="189"/>
      <c r="D474" s="189"/>
    </row>
    <row r="475" spans="2:4" s="173" customFormat="1" ht="18" customHeight="1">
      <c r="B475" s="189"/>
      <c r="C475" s="189"/>
      <c r="D475" s="189"/>
    </row>
    <row r="476" spans="2:4" s="173" customFormat="1" ht="18" customHeight="1">
      <c r="B476" s="189"/>
      <c r="C476" s="189"/>
      <c r="D476" s="189"/>
    </row>
    <row r="477" spans="2:4" s="173" customFormat="1" ht="18" customHeight="1">
      <c r="B477" s="189"/>
      <c r="C477" s="189"/>
      <c r="D477" s="189"/>
    </row>
    <row r="478" spans="2:4" s="173" customFormat="1" ht="18" customHeight="1">
      <c r="B478" s="189"/>
      <c r="C478" s="189"/>
      <c r="D478" s="189"/>
    </row>
    <row r="479" spans="2:4" s="173" customFormat="1" ht="18" customHeight="1">
      <c r="B479" s="189"/>
      <c r="C479" s="189"/>
      <c r="D479" s="189"/>
    </row>
    <row r="480" spans="2:4" s="173" customFormat="1" ht="18" customHeight="1">
      <c r="B480" s="189"/>
      <c r="C480" s="189"/>
      <c r="D480" s="189"/>
    </row>
    <row r="481" spans="2:4" s="173" customFormat="1" ht="18" customHeight="1">
      <c r="B481" s="189"/>
      <c r="C481" s="189"/>
      <c r="D481" s="189"/>
    </row>
    <row r="482" spans="2:4" s="173" customFormat="1" ht="18" customHeight="1">
      <c r="B482" s="189"/>
      <c r="C482" s="189"/>
      <c r="D482" s="189"/>
    </row>
    <row r="483" spans="2:4" s="173" customFormat="1" ht="18" customHeight="1">
      <c r="B483" s="189"/>
      <c r="C483" s="189"/>
      <c r="D483" s="189"/>
    </row>
    <row r="484" spans="2:4" s="173" customFormat="1" ht="18" customHeight="1">
      <c r="B484" s="189"/>
      <c r="C484" s="189"/>
      <c r="D484" s="189"/>
    </row>
    <row r="485" spans="2:4" s="173" customFormat="1" ht="18" customHeight="1">
      <c r="B485" s="189"/>
      <c r="C485" s="189"/>
      <c r="D485" s="189"/>
    </row>
    <row r="486" spans="2:4" s="173" customFormat="1" ht="18" customHeight="1">
      <c r="B486" s="189"/>
      <c r="C486" s="189"/>
      <c r="D486" s="189"/>
    </row>
    <row r="487" spans="2:4" s="173" customFormat="1" ht="18" customHeight="1">
      <c r="B487" s="189"/>
      <c r="C487" s="189"/>
      <c r="D487" s="189"/>
    </row>
    <row r="488" spans="2:4" s="173" customFormat="1" ht="18" customHeight="1">
      <c r="B488" s="189"/>
      <c r="C488" s="189"/>
      <c r="D488" s="189"/>
    </row>
    <row r="489" spans="2:4" s="173" customFormat="1" ht="18" customHeight="1">
      <c r="B489" s="189"/>
      <c r="C489" s="189"/>
      <c r="D489" s="189"/>
    </row>
    <row r="490" spans="2:4" s="173" customFormat="1" ht="18" customHeight="1">
      <c r="B490" s="189"/>
      <c r="C490" s="189"/>
      <c r="D490" s="189"/>
    </row>
    <row r="491" spans="2:4" s="173" customFormat="1" ht="18" customHeight="1">
      <c r="B491" s="189"/>
      <c r="C491" s="189"/>
      <c r="D491" s="189"/>
    </row>
    <row r="492" spans="2:4" s="173" customFormat="1" ht="18" customHeight="1">
      <c r="B492" s="189"/>
      <c r="C492" s="189"/>
      <c r="D492" s="189"/>
    </row>
    <row r="493" spans="2:4" s="173" customFormat="1" ht="18" customHeight="1">
      <c r="B493" s="189"/>
      <c r="C493" s="189"/>
      <c r="D493" s="189"/>
    </row>
    <row r="494" spans="2:4" s="173" customFormat="1" ht="18" customHeight="1">
      <c r="B494" s="189"/>
      <c r="C494" s="189"/>
      <c r="D494" s="189"/>
    </row>
    <row r="495" spans="2:4" s="173" customFormat="1" ht="18" customHeight="1">
      <c r="B495" s="189"/>
      <c r="C495" s="189"/>
      <c r="D495" s="189"/>
    </row>
    <row r="496" spans="2:4" s="173" customFormat="1" ht="18" customHeight="1">
      <c r="B496" s="189"/>
      <c r="C496" s="189"/>
      <c r="D496" s="189"/>
    </row>
    <row r="497" spans="2:4" s="173" customFormat="1" ht="18" customHeight="1">
      <c r="B497" s="189"/>
      <c r="C497" s="189"/>
      <c r="D497" s="189"/>
    </row>
    <row r="498" spans="2:4" s="173" customFormat="1" ht="18" customHeight="1">
      <c r="B498" s="189"/>
      <c r="C498" s="189"/>
      <c r="D498" s="189"/>
    </row>
    <row r="499" spans="2:4" s="173" customFormat="1" ht="18" customHeight="1">
      <c r="B499" s="189"/>
      <c r="C499" s="189"/>
      <c r="D499" s="189"/>
    </row>
    <row r="500" spans="2:4" s="173" customFormat="1" ht="18" customHeight="1">
      <c r="B500" s="189"/>
      <c r="C500" s="189"/>
      <c r="D500" s="189"/>
    </row>
    <row r="501" spans="2:4" s="173" customFormat="1" ht="18" customHeight="1">
      <c r="B501" s="189"/>
      <c r="C501" s="189"/>
      <c r="D501" s="189"/>
    </row>
    <row r="502" spans="2:4" s="173" customFormat="1" ht="18" customHeight="1">
      <c r="B502" s="189"/>
      <c r="C502" s="189"/>
      <c r="D502" s="189"/>
    </row>
    <row r="503" spans="2:4" s="173" customFormat="1" ht="18" customHeight="1">
      <c r="B503" s="189"/>
      <c r="C503" s="189"/>
      <c r="D503" s="189"/>
    </row>
    <row r="504" spans="2:4" s="173" customFormat="1" ht="18" customHeight="1">
      <c r="B504" s="189"/>
      <c r="C504" s="189"/>
      <c r="D504" s="189"/>
    </row>
    <row r="505" spans="2:4" s="173" customFormat="1" ht="18" customHeight="1">
      <c r="B505" s="189"/>
      <c r="C505" s="189"/>
      <c r="D505" s="189"/>
    </row>
    <row r="506" spans="2:4" s="173" customFormat="1" ht="18" customHeight="1">
      <c r="B506" s="189"/>
      <c r="C506" s="189"/>
      <c r="D506" s="189"/>
    </row>
    <row r="507" spans="2:4" s="173" customFormat="1" ht="18" customHeight="1">
      <c r="B507" s="189"/>
      <c r="C507" s="189"/>
      <c r="D507" s="189"/>
    </row>
    <row r="508" spans="2:4" s="173" customFormat="1" ht="18" customHeight="1">
      <c r="B508" s="189"/>
      <c r="C508" s="189"/>
      <c r="D508" s="189"/>
    </row>
    <row r="509" spans="2:4" s="173" customFormat="1" ht="18" customHeight="1">
      <c r="B509" s="189"/>
      <c r="C509" s="189"/>
      <c r="D509" s="189"/>
    </row>
    <row r="510" spans="2:4" s="173" customFormat="1" ht="18" customHeight="1">
      <c r="B510" s="189"/>
      <c r="C510" s="189"/>
      <c r="D510" s="189"/>
    </row>
    <row r="511" spans="2:4" s="173" customFormat="1" ht="18" customHeight="1">
      <c r="B511" s="189"/>
      <c r="C511" s="189"/>
      <c r="D511" s="189"/>
    </row>
    <row r="512" spans="2:4" s="173" customFormat="1" ht="18" customHeight="1">
      <c r="B512" s="189"/>
      <c r="C512" s="189"/>
      <c r="D512" s="189"/>
    </row>
    <row r="513" spans="2:4" s="173" customFormat="1" ht="18" customHeight="1">
      <c r="B513" s="189"/>
      <c r="C513" s="189"/>
      <c r="D513" s="189"/>
    </row>
    <row r="514" spans="2:4" s="173" customFormat="1" ht="18" customHeight="1">
      <c r="B514" s="189"/>
      <c r="C514" s="189"/>
      <c r="D514" s="189"/>
    </row>
    <row r="515" spans="2:4" s="173" customFormat="1" ht="18" customHeight="1">
      <c r="B515" s="189"/>
      <c r="C515" s="189"/>
      <c r="D515" s="189"/>
    </row>
    <row r="516" spans="2:4" s="173" customFormat="1" ht="18" customHeight="1">
      <c r="B516" s="189"/>
      <c r="C516" s="189"/>
      <c r="D516" s="189"/>
    </row>
    <row r="517" spans="2:4" s="173" customFormat="1" ht="18" customHeight="1">
      <c r="B517" s="189"/>
      <c r="C517" s="189"/>
      <c r="D517" s="189"/>
    </row>
    <row r="518" spans="2:4" s="173" customFormat="1" ht="18" customHeight="1">
      <c r="B518" s="189"/>
      <c r="C518" s="189"/>
      <c r="D518" s="189"/>
    </row>
    <row r="519" spans="2:4" s="173" customFormat="1" ht="18" customHeight="1">
      <c r="B519" s="189"/>
      <c r="C519" s="189"/>
      <c r="D519" s="189"/>
    </row>
    <row r="520" spans="2:4" s="173" customFormat="1" ht="18" customHeight="1">
      <c r="B520" s="189"/>
      <c r="C520" s="189"/>
      <c r="D520" s="189"/>
    </row>
    <row r="521" spans="2:4" s="173" customFormat="1" ht="18" customHeight="1">
      <c r="B521" s="189"/>
      <c r="C521" s="189"/>
      <c r="D521" s="189"/>
    </row>
    <row r="522" spans="2:4" s="173" customFormat="1" ht="18" customHeight="1">
      <c r="B522" s="189"/>
      <c r="C522" s="189"/>
      <c r="D522" s="189"/>
    </row>
    <row r="523" spans="2:4" s="173" customFormat="1" ht="18" customHeight="1">
      <c r="B523" s="189"/>
      <c r="C523" s="189"/>
      <c r="D523" s="189"/>
    </row>
    <row r="524" spans="2:4" s="173" customFormat="1" ht="18" customHeight="1">
      <c r="B524" s="189"/>
      <c r="C524" s="189"/>
      <c r="D524" s="189"/>
    </row>
    <row r="525" spans="2:4" s="173" customFormat="1" ht="18" customHeight="1">
      <c r="B525" s="189"/>
      <c r="C525" s="189"/>
      <c r="D525" s="189"/>
    </row>
    <row r="526" spans="2:4" s="173" customFormat="1" ht="18" customHeight="1">
      <c r="B526" s="189"/>
      <c r="C526" s="189"/>
      <c r="D526" s="189"/>
    </row>
    <row r="527" spans="2:4" s="173" customFormat="1" ht="18" customHeight="1">
      <c r="B527" s="189"/>
      <c r="C527" s="189"/>
      <c r="D527" s="189"/>
    </row>
    <row r="528" spans="2:4" s="173" customFormat="1" ht="18" customHeight="1">
      <c r="B528" s="189"/>
      <c r="C528" s="189"/>
      <c r="D528" s="189"/>
    </row>
    <row r="529" spans="2:4" s="173" customFormat="1" ht="18" customHeight="1">
      <c r="B529" s="189"/>
      <c r="C529" s="189"/>
      <c r="D529" s="189"/>
    </row>
    <row r="530" spans="2:4" s="173" customFormat="1" ht="18" customHeight="1">
      <c r="B530" s="189"/>
      <c r="C530" s="189"/>
      <c r="D530" s="189"/>
    </row>
    <row r="531" spans="2:4" s="173" customFormat="1" ht="18" customHeight="1">
      <c r="B531" s="189"/>
      <c r="C531" s="189"/>
      <c r="D531" s="189"/>
    </row>
    <row r="532" spans="2:4" s="173" customFormat="1" ht="18" customHeight="1">
      <c r="B532" s="189"/>
      <c r="C532" s="189"/>
      <c r="D532" s="189"/>
    </row>
    <row r="533" spans="2:4" s="173" customFormat="1" ht="18" customHeight="1">
      <c r="B533" s="189"/>
      <c r="C533" s="189"/>
      <c r="D533" s="189"/>
    </row>
    <row r="534" spans="2:4" s="173" customFormat="1" ht="18" customHeight="1">
      <c r="B534" s="189"/>
      <c r="C534" s="189"/>
      <c r="D534" s="189"/>
    </row>
    <row r="535" spans="2:4" s="173" customFormat="1" ht="18" customHeight="1">
      <c r="B535" s="189"/>
      <c r="C535" s="189"/>
      <c r="D535" s="189"/>
    </row>
    <row r="536" spans="2:4" s="173" customFormat="1" ht="18" customHeight="1">
      <c r="B536" s="189"/>
      <c r="C536" s="189"/>
      <c r="D536" s="189"/>
    </row>
    <row r="537" spans="2:4" s="173" customFormat="1" ht="18" customHeight="1">
      <c r="B537" s="189"/>
      <c r="C537" s="189"/>
      <c r="D537" s="189"/>
    </row>
    <row r="538" spans="2:4" s="173" customFormat="1" ht="18" customHeight="1">
      <c r="B538" s="189"/>
      <c r="C538" s="189"/>
      <c r="D538" s="189"/>
    </row>
    <row r="539" spans="2:4" s="173" customFormat="1" ht="18" customHeight="1">
      <c r="B539" s="189"/>
      <c r="C539" s="189"/>
      <c r="D539" s="189"/>
    </row>
    <row r="540" spans="2:4" s="173" customFormat="1" ht="18" customHeight="1">
      <c r="B540" s="189"/>
      <c r="C540" s="189"/>
      <c r="D540" s="189"/>
    </row>
    <row r="541" spans="2:4" s="173" customFormat="1" ht="18" customHeight="1">
      <c r="B541" s="189"/>
      <c r="C541" s="189"/>
      <c r="D541" s="189"/>
    </row>
    <row r="542" spans="2:4" s="173" customFormat="1" ht="18" customHeight="1">
      <c r="B542" s="189"/>
      <c r="C542" s="189"/>
      <c r="D542" s="189"/>
    </row>
    <row r="543" spans="2:4" s="173" customFormat="1" ht="18" customHeight="1">
      <c r="B543" s="189"/>
      <c r="C543" s="189"/>
      <c r="D543" s="189"/>
    </row>
    <row r="544" spans="2:4" s="173" customFormat="1" ht="18" customHeight="1">
      <c r="B544" s="189"/>
      <c r="C544" s="189"/>
      <c r="D544" s="189"/>
    </row>
    <row r="545" spans="2:4" s="173" customFormat="1" ht="18" customHeight="1">
      <c r="B545" s="189"/>
      <c r="C545" s="189"/>
      <c r="D545" s="189"/>
    </row>
    <row r="546" spans="2:4" s="173" customFormat="1" ht="18" customHeight="1">
      <c r="B546" s="189"/>
      <c r="C546" s="189"/>
      <c r="D546" s="189"/>
    </row>
    <row r="547" spans="2:4" s="173" customFormat="1" ht="18" customHeight="1">
      <c r="B547" s="189"/>
      <c r="C547" s="189"/>
      <c r="D547" s="189"/>
    </row>
    <row r="548" spans="2:4" s="173" customFormat="1" ht="18" customHeight="1">
      <c r="B548" s="189"/>
      <c r="C548" s="189"/>
      <c r="D548" s="189"/>
    </row>
    <row r="549" spans="2:4" s="173" customFormat="1" ht="18" customHeight="1">
      <c r="B549" s="189"/>
      <c r="C549" s="189"/>
      <c r="D549" s="189"/>
    </row>
    <row r="550" spans="2:4" s="173" customFormat="1" ht="18" customHeight="1">
      <c r="B550" s="189"/>
      <c r="C550" s="189"/>
      <c r="D550" s="189"/>
    </row>
    <row r="551" spans="2:4" s="173" customFormat="1" ht="18" customHeight="1">
      <c r="B551" s="189"/>
      <c r="C551" s="189"/>
      <c r="D551" s="189"/>
    </row>
    <row r="552" spans="2:4" s="173" customFormat="1" ht="18" customHeight="1">
      <c r="B552" s="189"/>
      <c r="C552" s="189"/>
      <c r="D552" s="189"/>
    </row>
    <row r="553" spans="2:4" s="173" customFormat="1" ht="18" customHeight="1">
      <c r="B553" s="189"/>
      <c r="C553" s="189"/>
      <c r="D553" s="189"/>
    </row>
    <row r="554" spans="2:4" s="173" customFormat="1" ht="18" customHeight="1">
      <c r="B554" s="189"/>
      <c r="C554" s="189"/>
      <c r="D554" s="189"/>
    </row>
    <row r="555" spans="2:4" s="173" customFormat="1" ht="18" customHeight="1">
      <c r="B555" s="189"/>
      <c r="C555" s="189"/>
      <c r="D555" s="189"/>
    </row>
    <row r="556" spans="2:4" s="173" customFormat="1" ht="18" customHeight="1">
      <c r="B556" s="189"/>
      <c r="C556" s="189"/>
      <c r="D556" s="189"/>
    </row>
    <row r="557" spans="2:4" s="173" customFormat="1" ht="18" customHeight="1">
      <c r="B557" s="189"/>
      <c r="C557" s="189"/>
      <c r="D557" s="189"/>
    </row>
    <row r="558" spans="2:4" s="173" customFormat="1" ht="18" customHeight="1">
      <c r="B558" s="189"/>
      <c r="C558" s="189"/>
      <c r="D558" s="189"/>
    </row>
    <row r="559" spans="2:4" s="173" customFormat="1" ht="18" customHeight="1">
      <c r="B559" s="189"/>
      <c r="C559" s="189"/>
      <c r="D559" s="189"/>
    </row>
    <row r="560" spans="2:4" s="173" customFormat="1" ht="18" customHeight="1">
      <c r="B560" s="189"/>
      <c r="C560" s="189"/>
      <c r="D560" s="189"/>
    </row>
    <row r="561" spans="2:4" s="173" customFormat="1" ht="18" customHeight="1">
      <c r="B561" s="189"/>
      <c r="C561" s="189"/>
      <c r="D561" s="189"/>
    </row>
    <row r="562" spans="2:4" s="173" customFormat="1" ht="18" customHeight="1">
      <c r="B562" s="189"/>
      <c r="C562" s="189"/>
      <c r="D562" s="189"/>
    </row>
    <row r="563" spans="2:4" s="173" customFormat="1" ht="18" customHeight="1">
      <c r="B563" s="189"/>
      <c r="C563" s="189"/>
      <c r="D563" s="189"/>
    </row>
    <row r="564" spans="2:4" s="173" customFormat="1" ht="18" customHeight="1">
      <c r="B564" s="189"/>
      <c r="C564" s="189"/>
      <c r="D564" s="189"/>
    </row>
    <row r="565" spans="2:4" s="173" customFormat="1" ht="18" customHeight="1">
      <c r="B565" s="189"/>
      <c r="C565" s="189"/>
      <c r="D565" s="189"/>
    </row>
    <row r="566" spans="2:4" s="173" customFormat="1" ht="18" customHeight="1">
      <c r="B566" s="189"/>
      <c r="C566" s="189"/>
      <c r="D566" s="189"/>
    </row>
    <row r="567" spans="2:4" s="173" customFormat="1" ht="18" customHeight="1">
      <c r="B567" s="189"/>
      <c r="C567" s="189"/>
      <c r="D567" s="189"/>
    </row>
    <row r="568" spans="2:4" s="173" customFormat="1" ht="18" customHeight="1">
      <c r="B568" s="189"/>
      <c r="C568" s="189"/>
      <c r="D568" s="189"/>
    </row>
    <row r="569" spans="2:4" s="173" customFormat="1" ht="18" customHeight="1">
      <c r="B569" s="189"/>
      <c r="C569" s="189"/>
      <c r="D569" s="189"/>
    </row>
    <row r="570" spans="2:4" s="173" customFormat="1" ht="18" customHeight="1">
      <c r="B570" s="189"/>
      <c r="C570" s="189"/>
      <c r="D570" s="189"/>
    </row>
    <row r="571" spans="2:4" s="173" customFormat="1" ht="18" customHeight="1">
      <c r="B571" s="189"/>
      <c r="C571" s="189"/>
      <c r="D571" s="189"/>
    </row>
    <row r="572" spans="2:4" s="173" customFormat="1" ht="18" customHeight="1">
      <c r="B572" s="189"/>
      <c r="C572" s="189"/>
      <c r="D572" s="189"/>
    </row>
    <row r="573" spans="2:4" s="173" customFormat="1" ht="18" customHeight="1">
      <c r="B573" s="189"/>
      <c r="C573" s="189"/>
      <c r="D573" s="189"/>
    </row>
    <row r="574" spans="2:4" s="173" customFormat="1" ht="18" customHeight="1">
      <c r="B574" s="189"/>
      <c r="C574" s="189"/>
      <c r="D574" s="189"/>
    </row>
    <row r="575" spans="2:4" s="173" customFormat="1" ht="18" customHeight="1">
      <c r="B575" s="189"/>
      <c r="C575" s="189"/>
      <c r="D575" s="189"/>
    </row>
    <row r="576" spans="2:4" s="173" customFormat="1" ht="18" customHeight="1">
      <c r="B576" s="189"/>
      <c r="C576" s="189"/>
      <c r="D576" s="189"/>
    </row>
    <row r="577" spans="2:4" s="173" customFormat="1" ht="18" customHeight="1">
      <c r="B577" s="189"/>
      <c r="C577" s="189"/>
      <c r="D577" s="189"/>
    </row>
    <row r="578" spans="2:4" s="173" customFormat="1" ht="18" customHeight="1">
      <c r="B578" s="189"/>
      <c r="C578" s="189"/>
      <c r="D578" s="189"/>
    </row>
    <row r="579" spans="2:4" s="173" customFormat="1" ht="18" customHeight="1">
      <c r="B579" s="189"/>
      <c r="C579" s="189"/>
      <c r="D579" s="189"/>
    </row>
    <row r="580" spans="2:4" s="173" customFormat="1" ht="18" customHeight="1">
      <c r="B580" s="189"/>
      <c r="C580" s="189"/>
      <c r="D580" s="189"/>
    </row>
    <row r="581" spans="2:4" s="173" customFormat="1" ht="18" customHeight="1">
      <c r="B581" s="189"/>
      <c r="C581" s="189"/>
      <c r="D581" s="189"/>
    </row>
    <row r="582" spans="2:4" s="173" customFormat="1" ht="18" customHeight="1">
      <c r="B582" s="189"/>
      <c r="C582" s="189"/>
      <c r="D582" s="189"/>
    </row>
    <row r="583" spans="2:4" s="173" customFormat="1" ht="18" customHeight="1">
      <c r="B583" s="189"/>
      <c r="C583" s="189"/>
      <c r="D583" s="189"/>
    </row>
    <row r="584" spans="2:4" s="173" customFormat="1" ht="18" customHeight="1">
      <c r="B584" s="189"/>
      <c r="C584" s="189"/>
      <c r="D584" s="189"/>
    </row>
    <row r="585" spans="2:4" s="173" customFormat="1" ht="18" customHeight="1">
      <c r="B585" s="189"/>
      <c r="C585" s="189"/>
      <c r="D585" s="189"/>
    </row>
    <row r="586" spans="2:4" s="173" customFormat="1" ht="18" customHeight="1">
      <c r="B586" s="189"/>
      <c r="C586" s="189"/>
      <c r="D586" s="189"/>
    </row>
    <row r="587" spans="2:4" s="173" customFormat="1" ht="18" customHeight="1">
      <c r="B587" s="189"/>
      <c r="C587" s="189"/>
      <c r="D587" s="189"/>
    </row>
    <row r="588" spans="2:4" s="173" customFormat="1" ht="18" customHeight="1">
      <c r="B588" s="189"/>
      <c r="C588" s="189"/>
      <c r="D588" s="189"/>
    </row>
    <row r="589" spans="2:4" s="173" customFormat="1" ht="18" customHeight="1">
      <c r="B589" s="189"/>
      <c r="C589" s="189"/>
      <c r="D589" s="189"/>
    </row>
    <row r="590" spans="2:4" s="173" customFormat="1" ht="18" customHeight="1">
      <c r="B590" s="189"/>
      <c r="C590" s="189"/>
      <c r="D590" s="189"/>
    </row>
    <row r="591" spans="2:4" s="173" customFormat="1" ht="18" customHeight="1">
      <c r="B591" s="189"/>
      <c r="C591" s="189"/>
      <c r="D591" s="189"/>
    </row>
    <row r="592" spans="2:4" s="173" customFormat="1" ht="18" customHeight="1">
      <c r="B592" s="189"/>
      <c r="C592" s="189"/>
      <c r="D592" s="189"/>
    </row>
    <row r="593" spans="2:4" s="173" customFormat="1" ht="18" customHeight="1">
      <c r="B593" s="189"/>
      <c r="C593" s="189"/>
      <c r="D593" s="189"/>
    </row>
    <row r="594" spans="2:4" s="173" customFormat="1" ht="18" customHeight="1">
      <c r="B594" s="189"/>
      <c r="C594" s="189"/>
      <c r="D594" s="189"/>
    </row>
    <row r="595" spans="2:4" s="173" customFormat="1" ht="18" customHeight="1">
      <c r="B595" s="189"/>
      <c r="C595" s="189"/>
      <c r="D595" s="189"/>
    </row>
    <row r="596" spans="2:4" s="173" customFormat="1" ht="18" customHeight="1">
      <c r="B596" s="189"/>
      <c r="C596" s="189"/>
      <c r="D596" s="189"/>
    </row>
    <row r="597" spans="2:4" s="173" customFormat="1" ht="18" customHeight="1">
      <c r="B597" s="189"/>
      <c r="C597" s="189"/>
      <c r="D597" s="189"/>
    </row>
    <row r="598" spans="2:4" s="173" customFormat="1" ht="18" customHeight="1">
      <c r="B598" s="189"/>
      <c r="C598" s="189"/>
      <c r="D598" s="189"/>
    </row>
    <row r="599" spans="2:4" s="173" customFormat="1" ht="18" customHeight="1">
      <c r="B599" s="189"/>
      <c r="C599" s="189"/>
      <c r="D599" s="189"/>
    </row>
    <row r="600" spans="2:4" s="173" customFormat="1" ht="18" customHeight="1">
      <c r="B600" s="189"/>
      <c r="C600" s="189"/>
      <c r="D600" s="189"/>
    </row>
    <row r="601" spans="2:4" s="173" customFormat="1" ht="18" customHeight="1">
      <c r="B601" s="189"/>
      <c r="C601" s="189"/>
      <c r="D601" s="189"/>
    </row>
    <row r="602" spans="2:4" s="173" customFormat="1" ht="18" customHeight="1">
      <c r="B602" s="189"/>
      <c r="C602" s="189"/>
      <c r="D602" s="189"/>
    </row>
    <row r="603" spans="2:4" s="173" customFormat="1" ht="18" customHeight="1">
      <c r="B603" s="189"/>
      <c r="C603" s="189"/>
      <c r="D603" s="189"/>
    </row>
    <row r="604" spans="2:4" s="173" customFormat="1" ht="18" customHeight="1">
      <c r="B604" s="189"/>
      <c r="C604" s="189"/>
      <c r="D604" s="189"/>
    </row>
    <row r="605" spans="2:4" s="173" customFormat="1" ht="18" customHeight="1">
      <c r="B605" s="189"/>
      <c r="C605" s="189"/>
      <c r="D605" s="189"/>
    </row>
    <row r="606" spans="2:4" s="173" customFormat="1" ht="18" customHeight="1">
      <c r="B606" s="189"/>
      <c r="C606" s="189"/>
      <c r="D606" s="189"/>
    </row>
    <row r="607" spans="2:4" s="173" customFormat="1" ht="18" customHeight="1">
      <c r="B607" s="189"/>
      <c r="C607" s="189"/>
      <c r="D607" s="189"/>
    </row>
    <row r="608" spans="2:4" s="173" customFormat="1" ht="18" customHeight="1">
      <c r="B608" s="189"/>
      <c r="C608" s="189"/>
      <c r="D608" s="189"/>
    </row>
    <row r="609" spans="2:4" s="173" customFormat="1" ht="18" customHeight="1">
      <c r="B609" s="189"/>
      <c r="C609" s="189"/>
      <c r="D609" s="189"/>
    </row>
    <row r="610" spans="2:4" s="173" customFormat="1" ht="18" customHeight="1">
      <c r="B610" s="189"/>
      <c r="C610" s="189"/>
      <c r="D610" s="189"/>
    </row>
    <row r="611" spans="2:4" s="173" customFormat="1" ht="18" customHeight="1">
      <c r="B611" s="189"/>
      <c r="C611" s="189"/>
      <c r="D611" s="189"/>
    </row>
    <row r="612" spans="2:4" s="173" customFormat="1" ht="18" customHeight="1">
      <c r="B612" s="189"/>
      <c r="C612" s="189"/>
      <c r="D612" s="189"/>
    </row>
    <row r="613" spans="2:4" s="173" customFormat="1" ht="18" customHeight="1">
      <c r="B613" s="189"/>
      <c r="C613" s="189"/>
      <c r="D613" s="189"/>
    </row>
    <row r="614" spans="2:4" s="173" customFormat="1" ht="18" customHeight="1">
      <c r="B614" s="189"/>
      <c r="C614" s="189"/>
      <c r="D614" s="189"/>
    </row>
    <row r="615" spans="2:4" s="173" customFormat="1" ht="18" customHeight="1">
      <c r="B615" s="189"/>
      <c r="C615" s="189"/>
      <c r="D615" s="189"/>
    </row>
    <row r="616" spans="2:4" s="173" customFormat="1" ht="18" customHeight="1">
      <c r="B616" s="189"/>
      <c r="C616" s="189"/>
      <c r="D616" s="189"/>
    </row>
    <row r="617" spans="2:4" s="173" customFormat="1" ht="18" customHeight="1">
      <c r="B617" s="189"/>
      <c r="C617" s="189"/>
      <c r="D617" s="189"/>
    </row>
    <row r="618" spans="2:4" s="173" customFormat="1" ht="18" customHeight="1">
      <c r="B618" s="189"/>
      <c r="C618" s="189"/>
      <c r="D618" s="189"/>
    </row>
    <row r="619" spans="2:4" s="173" customFormat="1" ht="18" customHeight="1">
      <c r="B619" s="189"/>
      <c r="C619" s="189"/>
      <c r="D619" s="189"/>
    </row>
    <row r="620" spans="2:4" s="173" customFormat="1" ht="18" customHeight="1">
      <c r="B620" s="189"/>
      <c r="C620" s="189"/>
      <c r="D620" s="189"/>
    </row>
    <row r="621" spans="2:4" s="173" customFormat="1" ht="18" customHeight="1">
      <c r="B621" s="189"/>
      <c r="C621" s="189"/>
      <c r="D621" s="189"/>
    </row>
    <row r="622" spans="2:4" s="173" customFormat="1" ht="18" customHeight="1">
      <c r="B622" s="189"/>
      <c r="C622" s="189"/>
      <c r="D622" s="189"/>
    </row>
    <row r="623" spans="2:4" s="173" customFormat="1" ht="18" customHeight="1">
      <c r="B623" s="189"/>
      <c r="C623" s="189"/>
      <c r="D623" s="189"/>
    </row>
    <row r="624" spans="2:4" s="173" customFormat="1" ht="18" customHeight="1">
      <c r="B624" s="189"/>
      <c r="C624" s="189"/>
      <c r="D624" s="189"/>
    </row>
    <row r="625" spans="2:4" s="173" customFormat="1" ht="18" customHeight="1">
      <c r="B625" s="189"/>
      <c r="C625" s="189"/>
      <c r="D625" s="189"/>
    </row>
    <row r="626" spans="2:4" s="173" customFormat="1" ht="18" customHeight="1">
      <c r="B626" s="189"/>
      <c r="C626" s="189"/>
      <c r="D626" s="189"/>
    </row>
    <row r="627" spans="2:4" s="173" customFormat="1" ht="18" customHeight="1">
      <c r="B627" s="189"/>
      <c r="C627" s="189"/>
      <c r="D627" s="189"/>
    </row>
    <row r="628" spans="2:4" s="173" customFormat="1" ht="18" customHeight="1">
      <c r="B628" s="189"/>
      <c r="C628" s="189"/>
      <c r="D628" s="189"/>
    </row>
    <row r="629" spans="2:4" s="173" customFormat="1" ht="18" customHeight="1">
      <c r="B629" s="189"/>
      <c r="C629" s="189"/>
      <c r="D629" s="189"/>
    </row>
    <row r="630" spans="2:4" s="173" customFormat="1" ht="18" customHeight="1">
      <c r="B630" s="189"/>
      <c r="C630" s="189"/>
      <c r="D630" s="189"/>
    </row>
    <row r="631" spans="2:4" s="173" customFormat="1" ht="18" customHeight="1">
      <c r="B631" s="189"/>
      <c r="C631" s="189"/>
      <c r="D631" s="189"/>
    </row>
    <row r="632" spans="2:4" s="173" customFormat="1" ht="18" customHeight="1">
      <c r="B632" s="189"/>
      <c r="C632" s="189"/>
      <c r="D632" s="189"/>
    </row>
    <row r="633" spans="2:4" s="173" customFormat="1" ht="18" customHeight="1">
      <c r="B633" s="189"/>
      <c r="C633" s="189"/>
      <c r="D633" s="189"/>
    </row>
    <row r="634" spans="2:4" s="173" customFormat="1" ht="18" customHeight="1">
      <c r="B634" s="189"/>
      <c r="C634" s="189"/>
      <c r="D634" s="189"/>
    </row>
    <row r="635" spans="2:4" s="173" customFormat="1" ht="18" customHeight="1">
      <c r="B635" s="189"/>
      <c r="C635" s="189"/>
      <c r="D635" s="189"/>
    </row>
    <row r="636" spans="2:4" s="173" customFormat="1" ht="18" customHeight="1">
      <c r="B636" s="189"/>
      <c r="C636" s="189"/>
      <c r="D636" s="189"/>
    </row>
    <row r="637" spans="2:4" s="173" customFormat="1" ht="18" customHeight="1">
      <c r="B637" s="189"/>
      <c r="C637" s="189"/>
      <c r="D637" s="189"/>
    </row>
    <row r="638" spans="2:4" s="173" customFormat="1" ht="18" customHeight="1">
      <c r="B638" s="189"/>
      <c r="C638" s="189"/>
      <c r="D638" s="189"/>
    </row>
    <row r="639" spans="2:4" s="173" customFormat="1" ht="18" customHeight="1">
      <c r="B639" s="189"/>
      <c r="C639" s="189"/>
      <c r="D639" s="189"/>
    </row>
    <row r="640" spans="2:4" s="173" customFormat="1" ht="18" customHeight="1">
      <c r="B640" s="189"/>
      <c r="C640" s="189"/>
      <c r="D640" s="189"/>
    </row>
    <row r="641" spans="2:4" s="173" customFormat="1" ht="18" customHeight="1">
      <c r="B641" s="189"/>
      <c r="C641" s="189"/>
      <c r="D641" s="189"/>
    </row>
    <row r="642" spans="2:4" s="173" customFormat="1" ht="18" customHeight="1">
      <c r="B642" s="189"/>
      <c r="C642" s="189"/>
      <c r="D642" s="189"/>
    </row>
    <row r="643" spans="2:4" s="173" customFormat="1" ht="18" customHeight="1">
      <c r="B643" s="189"/>
      <c r="C643" s="189"/>
      <c r="D643" s="189"/>
    </row>
    <row r="644" spans="2:4" s="173" customFormat="1" ht="18" customHeight="1">
      <c r="B644" s="189"/>
      <c r="C644" s="189"/>
      <c r="D644" s="189"/>
    </row>
    <row r="645" spans="2:4" s="173" customFormat="1" ht="18" customHeight="1">
      <c r="B645" s="189"/>
      <c r="C645" s="189"/>
      <c r="D645" s="189"/>
    </row>
    <row r="646" spans="2:4" s="173" customFormat="1" ht="18" customHeight="1">
      <c r="B646" s="189"/>
      <c r="C646" s="189"/>
      <c r="D646" s="189"/>
    </row>
    <row r="647" spans="2:4" s="173" customFormat="1" ht="18" customHeight="1">
      <c r="B647" s="189"/>
      <c r="C647" s="189"/>
      <c r="D647" s="189"/>
    </row>
    <row r="648" spans="2:4" s="173" customFormat="1" ht="18" customHeight="1">
      <c r="B648" s="189"/>
      <c r="C648" s="189"/>
      <c r="D648" s="189"/>
    </row>
    <row r="649" spans="2:4" s="173" customFormat="1" ht="18" customHeight="1">
      <c r="B649" s="189"/>
      <c r="C649" s="189"/>
      <c r="D649" s="189"/>
    </row>
    <row r="650" spans="2:4" s="173" customFormat="1" ht="18" customHeight="1">
      <c r="B650" s="189"/>
      <c r="C650" s="189"/>
      <c r="D650" s="189"/>
    </row>
    <row r="651" spans="2:4" s="173" customFormat="1" ht="18" customHeight="1">
      <c r="B651" s="189"/>
      <c r="C651" s="189"/>
      <c r="D651" s="189"/>
    </row>
    <row r="652" spans="2:4" s="173" customFormat="1" ht="18" customHeight="1">
      <c r="B652" s="189"/>
      <c r="C652" s="189"/>
      <c r="D652" s="189"/>
    </row>
    <row r="653" spans="2:4" s="173" customFormat="1" ht="18" customHeight="1">
      <c r="B653" s="189"/>
      <c r="C653" s="189"/>
      <c r="D653" s="189"/>
    </row>
    <row r="654" spans="2:4" s="173" customFormat="1" ht="18" customHeight="1">
      <c r="B654" s="189"/>
      <c r="C654" s="189"/>
      <c r="D654" s="189"/>
    </row>
    <row r="655" spans="2:4" s="173" customFormat="1" ht="18" customHeight="1">
      <c r="B655" s="189"/>
      <c r="C655" s="189"/>
      <c r="D655" s="189"/>
    </row>
    <row r="656" spans="2:4" s="173" customFormat="1" ht="18" customHeight="1">
      <c r="B656" s="189"/>
      <c r="C656" s="189"/>
      <c r="D656" s="189"/>
    </row>
    <row r="657" spans="2:4" s="173" customFormat="1" ht="18" customHeight="1">
      <c r="B657" s="189"/>
      <c r="C657" s="189"/>
      <c r="D657" s="189"/>
    </row>
    <row r="658" spans="2:4" s="173" customFormat="1" ht="18" customHeight="1">
      <c r="B658" s="189"/>
      <c r="C658" s="189"/>
      <c r="D658" s="189"/>
    </row>
    <row r="659" spans="2:4" s="173" customFormat="1" ht="18" customHeight="1">
      <c r="B659" s="189"/>
      <c r="C659" s="189"/>
      <c r="D659" s="189"/>
    </row>
    <row r="660" spans="2:4" s="173" customFormat="1" ht="18" customHeight="1">
      <c r="B660" s="189"/>
      <c r="C660" s="189"/>
      <c r="D660" s="189"/>
    </row>
    <row r="661" spans="2:4" s="173" customFormat="1" ht="18" customHeight="1">
      <c r="B661" s="189"/>
      <c r="C661" s="189"/>
      <c r="D661" s="189"/>
    </row>
    <row r="662" spans="2:4" s="173" customFormat="1" ht="18" customHeight="1">
      <c r="B662" s="189"/>
      <c r="C662" s="189"/>
      <c r="D662" s="189"/>
    </row>
    <row r="663" spans="2:4" s="173" customFormat="1" ht="18" customHeight="1">
      <c r="B663" s="189"/>
      <c r="C663" s="189"/>
      <c r="D663" s="189"/>
    </row>
    <row r="664" spans="2:4" s="173" customFormat="1" ht="18" customHeight="1">
      <c r="B664" s="189"/>
      <c r="C664" s="189"/>
      <c r="D664" s="189"/>
    </row>
    <row r="665" spans="2:4" s="173" customFormat="1" ht="18" customHeight="1">
      <c r="B665" s="189"/>
      <c r="C665" s="189"/>
      <c r="D665" s="189"/>
    </row>
    <row r="666" spans="2:4" s="173" customFormat="1" ht="18" customHeight="1">
      <c r="B666" s="189"/>
      <c r="C666" s="189"/>
      <c r="D666" s="189"/>
    </row>
    <row r="667" spans="2:4" s="173" customFormat="1" ht="18" customHeight="1">
      <c r="B667" s="189"/>
      <c r="C667" s="189"/>
      <c r="D667" s="189"/>
    </row>
    <row r="668" spans="2:4" s="173" customFormat="1" ht="18" customHeight="1">
      <c r="B668" s="189"/>
      <c r="C668" s="189"/>
      <c r="D668" s="189"/>
    </row>
    <row r="669" spans="2:4" s="173" customFormat="1" ht="18" customHeight="1">
      <c r="B669" s="189"/>
      <c r="C669" s="189"/>
      <c r="D669" s="189"/>
    </row>
    <row r="670" spans="2:4" s="173" customFormat="1" ht="18" customHeight="1">
      <c r="B670" s="189"/>
      <c r="C670" s="189"/>
      <c r="D670" s="189"/>
    </row>
    <row r="671" spans="2:4" s="173" customFormat="1" ht="18" customHeight="1">
      <c r="B671" s="189"/>
      <c r="C671" s="189"/>
      <c r="D671" s="189"/>
    </row>
    <row r="672" spans="2:4" s="173" customFormat="1" ht="18" customHeight="1">
      <c r="B672" s="189"/>
      <c r="C672" s="189"/>
      <c r="D672" s="189"/>
    </row>
    <row r="673" spans="2:4" s="173" customFormat="1" ht="18" customHeight="1">
      <c r="B673" s="189"/>
      <c r="C673" s="189"/>
      <c r="D673" s="189"/>
    </row>
    <row r="674" spans="2:4" s="173" customFormat="1" ht="18" customHeight="1">
      <c r="B674" s="189"/>
      <c r="C674" s="189"/>
      <c r="D674" s="189"/>
    </row>
    <row r="675" spans="2:4" s="173" customFormat="1" ht="18" customHeight="1">
      <c r="B675" s="189"/>
      <c r="C675" s="189"/>
      <c r="D675" s="189"/>
    </row>
    <row r="676" spans="2:4" s="173" customFormat="1" ht="18" customHeight="1">
      <c r="B676" s="189"/>
      <c r="C676" s="189"/>
      <c r="D676" s="189"/>
    </row>
    <row r="677" spans="2:4" s="173" customFormat="1" ht="18" customHeight="1">
      <c r="B677" s="189"/>
      <c r="C677" s="189"/>
      <c r="D677" s="189"/>
    </row>
    <row r="678" spans="2:4" s="173" customFormat="1" ht="18" customHeight="1">
      <c r="B678" s="189"/>
      <c r="C678" s="189"/>
      <c r="D678" s="189"/>
    </row>
    <row r="679" spans="2:4" s="173" customFormat="1" ht="18" customHeight="1">
      <c r="B679" s="189"/>
      <c r="C679" s="189"/>
      <c r="D679" s="189"/>
    </row>
    <row r="680" spans="2:4" s="173" customFormat="1" ht="18" customHeight="1">
      <c r="B680" s="189"/>
      <c r="C680" s="189"/>
      <c r="D680" s="189"/>
    </row>
    <row r="681" spans="2:4" s="173" customFormat="1" ht="18" customHeight="1">
      <c r="B681" s="189"/>
      <c r="C681" s="189"/>
      <c r="D681" s="189"/>
    </row>
    <row r="682" spans="2:4" s="173" customFormat="1" ht="18" customHeight="1">
      <c r="B682" s="189"/>
      <c r="C682" s="189"/>
      <c r="D682" s="189"/>
    </row>
    <row r="683" spans="2:4" s="173" customFormat="1" ht="18" customHeight="1">
      <c r="B683" s="189"/>
      <c r="C683" s="189"/>
      <c r="D683" s="189"/>
    </row>
    <row r="684" spans="2:4" s="173" customFormat="1" ht="18" customHeight="1">
      <c r="B684" s="189"/>
      <c r="C684" s="189"/>
      <c r="D684" s="189"/>
    </row>
    <row r="685" spans="2:4" s="173" customFormat="1" ht="18" customHeight="1">
      <c r="B685" s="189"/>
      <c r="C685" s="189"/>
      <c r="D685" s="189"/>
    </row>
    <row r="686" spans="2:4" s="173" customFormat="1" ht="18" customHeight="1">
      <c r="B686" s="189"/>
      <c r="C686" s="189"/>
      <c r="D686" s="189"/>
    </row>
    <row r="687" spans="2:4" s="173" customFormat="1" ht="18" customHeight="1">
      <c r="B687" s="189"/>
      <c r="C687" s="189"/>
      <c r="D687" s="189"/>
    </row>
    <row r="688" spans="2:4" s="173" customFormat="1" ht="18" customHeight="1">
      <c r="B688" s="189"/>
      <c r="C688" s="189"/>
      <c r="D688" s="189"/>
    </row>
    <row r="689" spans="2:4" s="173" customFormat="1" ht="18" customHeight="1">
      <c r="B689" s="189"/>
      <c r="C689" s="189"/>
      <c r="D689" s="189"/>
    </row>
    <row r="690" spans="2:4" s="173" customFormat="1" ht="18" customHeight="1">
      <c r="B690" s="189"/>
      <c r="C690" s="189"/>
      <c r="D690" s="189"/>
    </row>
    <row r="691" spans="2:4" s="173" customFormat="1" ht="18" customHeight="1">
      <c r="B691" s="189"/>
      <c r="C691" s="189"/>
      <c r="D691" s="189"/>
    </row>
    <row r="692" spans="2:4" s="173" customFormat="1" ht="18" customHeight="1">
      <c r="B692" s="189"/>
      <c r="C692" s="189"/>
      <c r="D692" s="189"/>
    </row>
    <row r="693" spans="2:4" s="173" customFormat="1" ht="18" customHeight="1">
      <c r="B693" s="189"/>
      <c r="C693" s="189"/>
      <c r="D693" s="189"/>
    </row>
    <row r="694" spans="2:4" s="173" customFormat="1" ht="18" customHeight="1">
      <c r="B694" s="189"/>
      <c r="C694" s="189"/>
      <c r="D694" s="189"/>
    </row>
    <row r="695" spans="2:4" s="173" customFormat="1" ht="18" customHeight="1">
      <c r="B695" s="189"/>
      <c r="C695" s="189"/>
      <c r="D695" s="189"/>
    </row>
    <row r="696" spans="2:4" s="173" customFormat="1" ht="18" customHeight="1">
      <c r="B696" s="189"/>
      <c r="C696" s="189"/>
      <c r="D696" s="189"/>
    </row>
    <row r="697" spans="2:4" s="173" customFormat="1" ht="18" customHeight="1">
      <c r="B697" s="189"/>
      <c r="C697" s="189"/>
      <c r="D697" s="189"/>
    </row>
    <row r="698" spans="2:4" s="173" customFormat="1" ht="18" customHeight="1">
      <c r="B698" s="189"/>
      <c r="C698" s="189"/>
      <c r="D698" s="189"/>
    </row>
    <row r="699" spans="2:4" s="173" customFormat="1" ht="18" customHeight="1">
      <c r="B699" s="189"/>
      <c r="C699" s="189"/>
      <c r="D699" s="189"/>
    </row>
    <row r="700" spans="2:4" s="173" customFormat="1" ht="18" customHeight="1">
      <c r="B700" s="189"/>
      <c r="C700" s="189"/>
      <c r="D700" s="189"/>
    </row>
    <row r="701" spans="2:4" s="173" customFormat="1" ht="18" customHeight="1">
      <c r="B701" s="189"/>
      <c r="C701" s="189"/>
      <c r="D701" s="189"/>
    </row>
    <row r="702" spans="2:4" s="173" customFormat="1" ht="18" customHeight="1">
      <c r="B702" s="189"/>
      <c r="C702" s="189"/>
      <c r="D702" s="189"/>
    </row>
    <row r="703" spans="2:4" s="173" customFormat="1" ht="18" customHeight="1">
      <c r="B703" s="189"/>
      <c r="C703" s="189"/>
      <c r="D703" s="189"/>
    </row>
    <row r="704" spans="2:4" s="173" customFormat="1" ht="18" customHeight="1">
      <c r="B704" s="189"/>
      <c r="C704" s="189"/>
      <c r="D704" s="189"/>
    </row>
    <row r="705" spans="2:4" s="173" customFormat="1" ht="18" customHeight="1">
      <c r="B705" s="189"/>
      <c r="C705" s="189"/>
      <c r="D705" s="189"/>
    </row>
    <row r="706" spans="2:4" s="173" customFormat="1" ht="18" customHeight="1">
      <c r="B706" s="189"/>
      <c r="C706" s="189"/>
      <c r="D706" s="189"/>
    </row>
    <row r="707" spans="2:4" s="173" customFormat="1" ht="18" customHeight="1">
      <c r="B707" s="189"/>
      <c r="C707" s="189"/>
      <c r="D707" s="189"/>
    </row>
    <row r="708" spans="2:4" s="173" customFormat="1" ht="18" customHeight="1">
      <c r="B708" s="189"/>
      <c r="C708" s="189"/>
      <c r="D708" s="189"/>
    </row>
    <row r="709" spans="2:4" s="173" customFormat="1" ht="18" customHeight="1">
      <c r="B709" s="189"/>
      <c r="C709" s="189"/>
      <c r="D709" s="189"/>
    </row>
    <row r="710" spans="2:4" s="173" customFormat="1" ht="18" customHeight="1">
      <c r="B710" s="189"/>
      <c r="C710" s="189"/>
      <c r="D710" s="189"/>
    </row>
    <row r="711" spans="2:4" s="173" customFormat="1" ht="18" customHeight="1">
      <c r="B711" s="189"/>
      <c r="C711" s="189"/>
      <c r="D711" s="189"/>
    </row>
    <row r="712" spans="2:4" s="173" customFormat="1" ht="18" customHeight="1">
      <c r="B712" s="189"/>
      <c r="C712" s="189"/>
      <c r="D712" s="189"/>
    </row>
    <row r="713" spans="2:4" s="173" customFormat="1" ht="18" customHeight="1">
      <c r="B713" s="189"/>
      <c r="C713" s="189"/>
      <c r="D713" s="189"/>
    </row>
    <row r="714" spans="2:4" s="173" customFormat="1" ht="18" customHeight="1">
      <c r="B714" s="189"/>
      <c r="C714" s="189"/>
      <c r="D714" s="189"/>
    </row>
    <row r="715" spans="2:4" s="173" customFormat="1" ht="18" customHeight="1">
      <c r="B715" s="189"/>
      <c r="C715" s="189"/>
      <c r="D715" s="189"/>
    </row>
    <row r="716" spans="2:4" s="173" customFormat="1" ht="18" customHeight="1">
      <c r="B716" s="189"/>
      <c r="C716" s="189"/>
      <c r="D716" s="189"/>
    </row>
    <row r="717" spans="2:4" s="173" customFormat="1" ht="18" customHeight="1">
      <c r="B717" s="189"/>
      <c r="C717" s="189"/>
      <c r="D717" s="189"/>
    </row>
    <row r="718" spans="2:4" s="173" customFormat="1" ht="18" customHeight="1">
      <c r="B718" s="189"/>
      <c r="C718" s="189"/>
      <c r="D718" s="189"/>
    </row>
    <row r="719" spans="2:4" s="173" customFormat="1" ht="18" customHeight="1">
      <c r="B719" s="189"/>
      <c r="C719" s="189"/>
      <c r="D719" s="189"/>
    </row>
    <row r="720" spans="2:4" s="173" customFormat="1" ht="18" customHeight="1">
      <c r="B720" s="189"/>
      <c r="C720" s="189"/>
      <c r="D720" s="189"/>
    </row>
    <row r="721" spans="2:4" s="173" customFormat="1" ht="18" customHeight="1">
      <c r="B721" s="189"/>
      <c r="C721" s="189"/>
      <c r="D721" s="189"/>
    </row>
    <row r="722" spans="2:4" s="173" customFormat="1" ht="18" customHeight="1">
      <c r="B722" s="189"/>
      <c r="C722" s="189"/>
      <c r="D722" s="189"/>
    </row>
    <row r="723" spans="2:4" s="173" customFormat="1" ht="18" customHeight="1">
      <c r="B723" s="189"/>
      <c r="C723" s="189"/>
      <c r="D723" s="189"/>
    </row>
    <row r="724" spans="2:4" s="173" customFormat="1" ht="18" customHeight="1">
      <c r="B724" s="189"/>
      <c r="C724" s="189"/>
      <c r="D724" s="189"/>
    </row>
    <row r="725" spans="2:4" s="173" customFormat="1" ht="18" customHeight="1">
      <c r="B725" s="189"/>
      <c r="C725" s="189"/>
      <c r="D725" s="189"/>
    </row>
    <row r="726" spans="2:4" s="173" customFormat="1" ht="18" customHeight="1">
      <c r="B726" s="189"/>
      <c r="C726" s="189"/>
      <c r="D726" s="189"/>
    </row>
    <row r="727" spans="2:4" s="173" customFormat="1" ht="18" customHeight="1">
      <c r="B727" s="189"/>
      <c r="C727" s="189"/>
      <c r="D727" s="189"/>
    </row>
    <row r="728" spans="2:4" s="173" customFormat="1" ht="18" customHeight="1">
      <c r="B728" s="189"/>
      <c r="C728" s="189"/>
      <c r="D728" s="189"/>
    </row>
    <row r="729" spans="2:4" s="173" customFormat="1" ht="18" customHeight="1">
      <c r="B729" s="189"/>
      <c r="C729" s="189"/>
      <c r="D729" s="189"/>
    </row>
    <row r="730" spans="2:4" s="173" customFormat="1" ht="18" customHeight="1">
      <c r="B730" s="189"/>
      <c r="C730" s="189"/>
      <c r="D730" s="189"/>
    </row>
    <row r="731" spans="2:4" s="173" customFormat="1" ht="18" customHeight="1">
      <c r="B731" s="189"/>
      <c r="C731" s="189"/>
      <c r="D731" s="189"/>
    </row>
    <row r="732" spans="2:4" s="173" customFormat="1" ht="18" customHeight="1">
      <c r="B732" s="189"/>
      <c r="C732" s="189"/>
      <c r="D732" s="189"/>
    </row>
    <row r="733" spans="2:4" s="173" customFormat="1" ht="18" customHeight="1">
      <c r="B733" s="189"/>
      <c r="C733" s="189"/>
      <c r="D733" s="189"/>
    </row>
    <row r="734" spans="2:4" s="173" customFormat="1" ht="18" customHeight="1">
      <c r="B734" s="189"/>
      <c r="C734" s="189"/>
      <c r="D734" s="189"/>
    </row>
    <row r="735" spans="2:4" s="173" customFormat="1" ht="18" customHeight="1">
      <c r="B735" s="189"/>
      <c r="C735" s="189"/>
      <c r="D735" s="189"/>
    </row>
    <row r="736" spans="2:4" s="173" customFormat="1" ht="18" customHeight="1">
      <c r="B736" s="189"/>
      <c r="C736" s="189"/>
      <c r="D736" s="189"/>
    </row>
    <row r="737" spans="2:4" s="173" customFormat="1" ht="18" customHeight="1">
      <c r="B737" s="189"/>
      <c r="C737" s="189"/>
      <c r="D737" s="189"/>
    </row>
    <row r="738" spans="2:4" s="173" customFormat="1" ht="18" customHeight="1">
      <c r="B738" s="189"/>
      <c r="C738" s="189"/>
      <c r="D738" s="189"/>
    </row>
    <row r="739" spans="2:4" s="173" customFormat="1" ht="18" customHeight="1">
      <c r="B739" s="189"/>
      <c r="C739" s="189"/>
      <c r="D739" s="189"/>
    </row>
    <row r="740" spans="2:4" s="173" customFormat="1" ht="18" customHeight="1">
      <c r="B740" s="189"/>
      <c r="C740" s="189"/>
      <c r="D740" s="189"/>
    </row>
    <row r="741" spans="2:4" s="173" customFormat="1" ht="18" customHeight="1">
      <c r="B741" s="189"/>
      <c r="C741" s="189"/>
      <c r="D741" s="189"/>
    </row>
    <row r="742" spans="2:4" s="173" customFormat="1" ht="18" customHeight="1">
      <c r="B742" s="189"/>
      <c r="C742" s="189"/>
      <c r="D742" s="189"/>
    </row>
    <row r="743" spans="2:4" s="173" customFormat="1" ht="18" customHeight="1">
      <c r="B743" s="189"/>
      <c r="C743" s="189"/>
      <c r="D743" s="189"/>
    </row>
    <row r="744" spans="2:4" s="173" customFormat="1" ht="18" customHeight="1">
      <c r="B744" s="189"/>
      <c r="C744" s="189"/>
      <c r="D744" s="189"/>
    </row>
    <row r="745" spans="2:4" s="173" customFormat="1" ht="18" customHeight="1">
      <c r="B745" s="189"/>
      <c r="C745" s="189"/>
      <c r="D745" s="189"/>
    </row>
    <row r="746" spans="2:4" s="173" customFormat="1" ht="18" customHeight="1">
      <c r="B746" s="189"/>
      <c r="C746" s="189"/>
      <c r="D746" s="189"/>
    </row>
    <row r="747" spans="2:4" s="173" customFormat="1" ht="18" customHeight="1">
      <c r="B747" s="189"/>
      <c r="C747" s="189"/>
      <c r="D747" s="189"/>
    </row>
    <row r="748" spans="2:4" s="173" customFormat="1" ht="18" customHeight="1">
      <c r="B748" s="189"/>
      <c r="C748" s="189"/>
      <c r="D748" s="189"/>
    </row>
    <row r="749" spans="2:4" s="173" customFormat="1" ht="18" customHeight="1">
      <c r="B749" s="189"/>
      <c r="C749" s="189"/>
      <c r="D749" s="189"/>
    </row>
    <row r="750" spans="2:4" s="173" customFormat="1" ht="18" customHeight="1">
      <c r="B750" s="189"/>
      <c r="C750" s="189"/>
      <c r="D750" s="189"/>
    </row>
    <row r="751" spans="2:4" s="173" customFormat="1" ht="18" customHeight="1">
      <c r="B751" s="189"/>
      <c r="C751" s="189"/>
      <c r="D751" s="189"/>
    </row>
    <row r="752" spans="2:4" s="173" customFormat="1" ht="18" customHeight="1">
      <c r="B752" s="189"/>
      <c r="C752" s="189"/>
      <c r="D752" s="189"/>
    </row>
    <row r="753" spans="2:4" s="173" customFormat="1" ht="18" customHeight="1">
      <c r="B753" s="189"/>
      <c r="C753" s="189"/>
      <c r="D753" s="189"/>
    </row>
    <row r="754" spans="2:4" s="173" customFormat="1" ht="18" customHeight="1">
      <c r="B754" s="189"/>
      <c r="C754" s="189"/>
      <c r="D754" s="189"/>
    </row>
    <row r="755" spans="2:4" s="173" customFormat="1" ht="18" customHeight="1">
      <c r="B755" s="189"/>
      <c r="C755" s="189"/>
      <c r="D755" s="189"/>
    </row>
    <row r="756" spans="2:4" s="173" customFormat="1" ht="18" customHeight="1">
      <c r="B756" s="189"/>
      <c r="C756" s="189"/>
      <c r="D756" s="189"/>
    </row>
    <row r="757" spans="2:4" s="173" customFormat="1" ht="18" customHeight="1">
      <c r="B757" s="189"/>
      <c r="C757" s="189"/>
      <c r="D757" s="189"/>
    </row>
    <row r="758" spans="2:4" s="173" customFormat="1" ht="18" customHeight="1">
      <c r="B758" s="189"/>
      <c r="C758" s="189"/>
      <c r="D758" s="189"/>
    </row>
    <row r="759" spans="2:4" s="173" customFormat="1" ht="18" customHeight="1">
      <c r="B759" s="189"/>
      <c r="C759" s="189"/>
      <c r="D759" s="189"/>
    </row>
    <row r="760" spans="2:4" s="173" customFormat="1" ht="18" customHeight="1">
      <c r="B760" s="189"/>
      <c r="C760" s="189"/>
      <c r="D760" s="189"/>
    </row>
    <row r="761" spans="2:4" s="173" customFormat="1" ht="18" customHeight="1">
      <c r="B761" s="189"/>
      <c r="C761" s="189"/>
      <c r="D761" s="189"/>
    </row>
    <row r="762" spans="2:4" s="173" customFormat="1" ht="18" customHeight="1">
      <c r="B762" s="189"/>
      <c r="C762" s="189"/>
      <c r="D762" s="189"/>
    </row>
    <row r="763" spans="2:4" s="173" customFormat="1" ht="18" customHeight="1">
      <c r="B763" s="189"/>
      <c r="C763" s="189"/>
      <c r="D763" s="189"/>
    </row>
    <row r="764" spans="2:4" s="173" customFormat="1" ht="18" customHeight="1">
      <c r="B764" s="189"/>
      <c r="C764" s="189"/>
      <c r="D764" s="189"/>
    </row>
    <row r="765" spans="2:4" s="173" customFormat="1" ht="18" customHeight="1">
      <c r="B765" s="189"/>
      <c r="C765" s="189"/>
      <c r="D765" s="189"/>
    </row>
    <row r="766" spans="2:4" s="173" customFormat="1" ht="18" customHeight="1">
      <c r="B766" s="189"/>
      <c r="C766" s="189"/>
      <c r="D766" s="189"/>
    </row>
    <row r="767" spans="2:4" s="173" customFormat="1" ht="18" customHeight="1">
      <c r="B767" s="189"/>
      <c r="C767" s="189"/>
      <c r="D767" s="189"/>
    </row>
    <row r="768" spans="2:4" s="173" customFormat="1" ht="18" customHeight="1">
      <c r="B768" s="189"/>
      <c r="C768" s="189"/>
      <c r="D768" s="189"/>
    </row>
    <row r="769" spans="2:4" s="173" customFormat="1" ht="18" customHeight="1">
      <c r="B769" s="189"/>
      <c r="C769" s="189"/>
      <c r="D769" s="189"/>
    </row>
    <row r="770" spans="2:4" s="173" customFormat="1" ht="18" customHeight="1">
      <c r="B770" s="189"/>
      <c r="C770" s="189"/>
      <c r="D770" s="189"/>
    </row>
    <row r="771" spans="2:4" s="173" customFormat="1" ht="18" customHeight="1">
      <c r="B771" s="189"/>
      <c r="C771" s="189"/>
      <c r="D771" s="189"/>
    </row>
    <row r="772" spans="2:4" s="173" customFormat="1" ht="18" customHeight="1">
      <c r="B772" s="189"/>
      <c r="C772" s="189"/>
      <c r="D772" s="189"/>
    </row>
    <row r="773" spans="2:4" s="173" customFormat="1" ht="18" customHeight="1">
      <c r="B773" s="189"/>
      <c r="C773" s="189"/>
      <c r="D773" s="189"/>
    </row>
    <row r="774" spans="2:4" s="173" customFormat="1" ht="18" customHeight="1">
      <c r="B774" s="189"/>
      <c r="C774" s="189"/>
      <c r="D774" s="189"/>
    </row>
    <row r="775" spans="2:4" s="173" customFormat="1" ht="18" customHeight="1">
      <c r="B775" s="189"/>
      <c r="C775" s="189"/>
      <c r="D775" s="189"/>
    </row>
    <row r="776" spans="2:4" s="173" customFormat="1" ht="18" customHeight="1">
      <c r="B776" s="189"/>
      <c r="C776" s="189"/>
      <c r="D776" s="189"/>
    </row>
    <row r="777" spans="2:4" s="173" customFormat="1" ht="18" customHeight="1">
      <c r="B777" s="189"/>
      <c r="C777" s="189"/>
      <c r="D777" s="189"/>
    </row>
    <row r="778" spans="2:4" s="173" customFormat="1" ht="18" customHeight="1">
      <c r="B778" s="189"/>
      <c r="C778" s="189"/>
      <c r="D778" s="189"/>
    </row>
    <row r="779" spans="2:4" s="173" customFormat="1" ht="18" customHeight="1">
      <c r="B779" s="189"/>
      <c r="C779" s="189"/>
      <c r="D779" s="189"/>
    </row>
    <row r="780" spans="2:4" s="173" customFormat="1" ht="18" customHeight="1">
      <c r="B780" s="189"/>
      <c r="C780" s="189"/>
      <c r="D780" s="189"/>
    </row>
    <row r="781" spans="2:4" s="173" customFormat="1" ht="18" customHeight="1">
      <c r="B781" s="189"/>
      <c r="C781" s="189"/>
      <c r="D781" s="189"/>
    </row>
    <row r="782" spans="2:4" s="173" customFormat="1" ht="18" customHeight="1">
      <c r="B782" s="189"/>
      <c r="C782" s="189"/>
      <c r="D782" s="189"/>
    </row>
    <row r="783" spans="2:4" s="173" customFormat="1" ht="18" customHeight="1">
      <c r="B783" s="189"/>
      <c r="C783" s="189"/>
      <c r="D783" s="189"/>
    </row>
    <row r="784" spans="2:4" s="173" customFormat="1" ht="18" customHeight="1">
      <c r="B784" s="189"/>
      <c r="C784" s="189"/>
      <c r="D784" s="189"/>
    </row>
    <row r="785" spans="2:4" s="173" customFormat="1" ht="18" customHeight="1">
      <c r="B785" s="189"/>
      <c r="C785" s="189"/>
      <c r="D785" s="189"/>
    </row>
    <row r="786" spans="2:4" s="173" customFormat="1" ht="18" customHeight="1">
      <c r="B786" s="189"/>
      <c r="C786" s="189"/>
      <c r="D786" s="189"/>
    </row>
    <row r="787" spans="2:4" s="173" customFormat="1" ht="18" customHeight="1">
      <c r="B787" s="189"/>
      <c r="C787" s="189"/>
      <c r="D787" s="189"/>
    </row>
    <row r="788" spans="2:4" s="173" customFormat="1" ht="18" customHeight="1">
      <c r="B788" s="189"/>
      <c r="C788" s="189"/>
      <c r="D788" s="189"/>
    </row>
    <row r="789" spans="2:4" s="173" customFormat="1" ht="18" customHeight="1">
      <c r="B789" s="189"/>
      <c r="C789" s="189"/>
      <c r="D789" s="189"/>
    </row>
    <row r="790" spans="2:4" s="173" customFormat="1" ht="18" customHeight="1">
      <c r="B790" s="189"/>
      <c r="C790" s="189"/>
      <c r="D790" s="189"/>
    </row>
    <row r="791" spans="2:4" s="173" customFormat="1" ht="18" customHeight="1">
      <c r="B791" s="189"/>
      <c r="C791" s="189"/>
      <c r="D791" s="189"/>
    </row>
    <row r="792" spans="2:4" s="173" customFormat="1" ht="18" customHeight="1">
      <c r="B792" s="189"/>
      <c r="C792" s="189"/>
      <c r="D792" s="189"/>
    </row>
    <row r="793" spans="2:4" s="173" customFormat="1" ht="18" customHeight="1">
      <c r="B793" s="189"/>
      <c r="C793" s="189"/>
      <c r="D793" s="189"/>
    </row>
    <row r="794" spans="2:4" s="173" customFormat="1" ht="18" customHeight="1">
      <c r="B794" s="189"/>
      <c r="C794" s="189"/>
      <c r="D794" s="189"/>
    </row>
    <row r="795" spans="2:4" s="173" customFormat="1" ht="18" customHeight="1">
      <c r="B795" s="189"/>
      <c r="C795" s="189"/>
      <c r="D795" s="189"/>
    </row>
    <row r="796" spans="2:4" s="173" customFormat="1" ht="18" customHeight="1">
      <c r="B796" s="189"/>
      <c r="C796" s="189"/>
      <c r="D796" s="189"/>
    </row>
    <row r="797" spans="2:4" s="173" customFormat="1" ht="18" customHeight="1">
      <c r="B797" s="189"/>
      <c r="C797" s="189"/>
      <c r="D797" s="189"/>
    </row>
    <row r="798" spans="2:4" s="173" customFormat="1" ht="18" customHeight="1">
      <c r="B798" s="189"/>
      <c r="C798" s="189"/>
      <c r="D798" s="189"/>
    </row>
    <row r="799" spans="2:4" s="173" customFormat="1" ht="18" customHeight="1">
      <c r="B799" s="189"/>
      <c r="C799" s="189"/>
      <c r="D799" s="189"/>
    </row>
    <row r="800" spans="2:4" s="173" customFormat="1" ht="18" customHeight="1">
      <c r="B800" s="189"/>
      <c r="C800" s="189"/>
      <c r="D800" s="189"/>
    </row>
    <row r="801" spans="2:4" s="173" customFormat="1" ht="18" customHeight="1">
      <c r="B801" s="189"/>
      <c r="C801" s="189"/>
      <c r="D801" s="189"/>
    </row>
    <row r="802" spans="2:4" s="173" customFormat="1" ht="18" customHeight="1">
      <c r="B802" s="189"/>
      <c r="C802" s="189"/>
      <c r="D802" s="189"/>
    </row>
    <row r="803" spans="2:4" s="173" customFormat="1" ht="18" customHeight="1">
      <c r="B803" s="189"/>
      <c r="C803" s="189"/>
      <c r="D803" s="189"/>
    </row>
    <row r="804" spans="2:4" s="173" customFormat="1" ht="18" customHeight="1">
      <c r="B804" s="189"/>
      <c r="C804" s="189"/>
      <c r="D804" s="189"/>
    </row>
    <row r="805" spans="2:4" s="173" customFormat="1" ht="18" customHeight="1">
      <c r="B805" s="189"/>
      <c r="C805" s="189"/>
      <c r="D805" s="189"/>
    </row>
    <row r="806" spans="2:4" s="173" customFormat="1" ht="18" customHeight="1">
      <c r="B806" s="189"/>
      <c r="C806" s="189"/>
      <c r="D806" s="189"/>
    </row>
    <row r="807" spans="2:4" s="173" customFormat="1" ht="18" customHeight="1">
      <c r="B807" s="189"/>
      <c r="C807" s="189"/>
      <c r="D807" s="189"/>
    </row>
    <row r="808" spans="2:4" s="173" customFormat="1" ht="18" customHeight="1">
      <c r="B808" s="189"/>
      <c r="C808" s="189"/>
      <c r="D808" s="189"/>
    </row>
    <row r="809" spans="2:4" s="173" customFormat="1" ht="18" customHeight="1">
      <c r="B809" s="189"/>
      <c r="C809" s="189"/>
      <c r="D809" s="189"/>
    </row>
    <row r="810" spans="2:4" s="173" customFormat="1" ht="18" customHeight="1">
      <c r="B810" s="189"/>
      <c r="C810" s="189"/>
      <c r="D810" s="189"/>
    </row>
    <row r="811" spans="2:4" s="173" customFormat="1" ht="18" customHeight="1">
      <c r="B811" s="189"/>
      <c r="C811" s="189"/>
      <c r="D811" s="189"/>
    </row>
    <row r="812" spans="2:4" s="173" customFormat="1" ht="18" customHeight="1">
      <c r="B812" s="189"/>
      <c r="C812" s="189"/>
      <c r="D812" s="189"/>
    </row>
    <row r="813" spans="2:4" s="173" customFormat="1" ht="18" customHeight="1">
      <c r="B813" s="189"/>
      <c r="C813" s="189"/>
      <c r="D813" s="189"/>
    </row>
    <row r="814" spans="2:4" s="173" customFormat="1" ht="18" customHeight="1">
      <c r="B814" s="189"/>
      <c r="C814" s="189"/>
      <c r="D814" s="189"/>
    </row>
    <row r="815" spans="2:4" s="173" customFormat="1" ht="18" customHeight="1">
      <c r="B815" s="189"/>
      <c r="C815" s="189"/>
      <c r="D815" s="189"/>
    </row>
    <row r="816" spans="2:4" s="173" customFormat="1" ht="18" customHeight="1">
      <c r="B816" s="189"/>
      <c r="C816" s="189"/>
      <c r="D816" s="189"/>
    </row>
    <row r="817" spans="2:4" s="173" customFormat="1" ht="18" customHeight="1">
      <c r="B817" s="189"/>
      <c r="C817" s="189"/>
      <c r="D817" s="189"/>
    </row>
    <row r="818" spans="2:4" s="173" customFormat="1" ht="18" customHeight="1">
      <c r="B818" s="189"/>
      <c r="C818" s="189"/>
      <c r="D818" s="189"/>
    </row>
    <row r="819" spans="2:4" s="173" customFormat="1" ht="18" customHeight="1">
      <c r="B819" s="189"/>
      <c r="C819" s="189"/>
      <c r="D819" s="189"/>
    </row>
    <row r="820" spans="2:4" s="173" customFormat="1" ht="18" customHeight="1">
      <c r="B820" s="189"/>
      <c r="C820" s="189"/>
      <c r="D820" s="189"/>
    </row>
    <row r="821" spans="2:4" s="173" customFormat="1" ht="18" customHeight="1">
      <c r="B821" s="189"/>
      <c r="C821" s="189"/>
      <c r="D821" s="189"/>
    </row>
    <row r="822" spans="2:4" s="173" customFormat="1" ht="18" customHeight="1">
      <c r="B822" s="189"/>
      <c r="C822" s="189"/>
      <c r="D822" s="189"/>
    </row>
    <row r="823" spans="2:4" s="173" customFormat="1" ht="18" customHeight="1">
      <c r="B823" s="189"/>
      <c r="C823" s="189"/>
      <c r="D823" s="189"/>
    </row>
    <row r="824" spans="2:4" s="173" customFormat="1" ht="18" customHeight="1">
      <c r="B824" s="189"/>
      <c r="C824" s="189"/>
      <c r="D824" s="189"/>
    </row>
    <row r="825" spans="2:4" s="173" customFormat="1" ht="18" customHeight="1">
      <c r="B825" s="189"/>
      <c r="C825" s="189"/>
      <c r="D825" s="189"/>
    </row>
    <row r="826" spans="2:4" s="173" customFormat="1" ht="18" customHeight="1">
      <c r="B826" s="189"/>
      <c r="C826" s="189"/>
      <c r="D826" s="189"/>
    </row>
    <row r="827" spans="2:4" s="173" customFormat="1" ht="18" customHeight="1">
      <c r="B827" s="189"/>
      <c r="C827" s="189"/>
      <c r="D827" s="189"/>
    </row>
    <row r="828" spans="2:4" s="173" customFormat="1" ht="18" customHeight="1">
      <c r="B828" s="189"/>
      <c r="C828" s="189"/>
      <c r="D828" s="189"/>
    </row>
    <row r="829" spans="2:4" s="173" customFormat="1" ht="18" customHeight="1">
      <c r="B829" s="189"/>
      <c r="C829" s="189"/>
      <c r="D829" s="189"/>
    </row>
    <row r="830" spans="2:4" s="173" customFormat="1" ht="18" customHeight="1">
      <c r="B830" s="189"/>
      <c r="C830" s="189"/>
      <c r="D830" s="189"/>
    </row>
    <row r="831" spans="2:4" s="173" customFormat="1" ht="18" customHeight="1">
      <c r="B831" s="189"/>
      <c r="C831" s="189"/>
      <c r="D831" s="189"/>
    </row>
    <row r="832" spans="2:4" s="173" customFormat="1" ht="18" customHeight="1">
      <c r="B832" s="189"/>
      <c r="C832" s="189"/>
      <c r="D832" s="189"/>
    </row>
    <row r="833" spans="2:4" s="173" customFormat="1" ht="18" customHeight="1">
      <c r="B833" s="189"/>
      <c r="C833" s="189"/>
      <c r="D833" s="189"/>
    </row>
    <row r="834" spans="2:4" s="173" customFormat="1" ht="18" customHeight="1">
      <c r="B834" s="189"/>
      <c r="C834" s="189"/>
      <c r="D834" s="189"/>
    </row>
    <row r="835" spans="2:4" s="173" customFormat="1" ht="18" customHeight="1">
      <c r="B835" s="189"/>
      <c r="C835" s="189"/>
      <c r="D835" s="189"/>
    </row>
    <row r="836" spans="2:4" s="173" customFormat="1" ht="18" customHeight="1">
      <c r="B836" s="189"/>
      <c r="C836" s="189"/>
      <c r="D836" s="189"/>
    </row>
    <row r="837" spans="2:4" s="173" customFormat="1" ht="18" customHeight="1">
      <c r="B837" s="189"/>
      <c r="C837" s="189"/>
      <c r="D837" s="189"/>
    </row>
    <row r="838" spans="2:4" s="173" customFormat="1" ht="18" customHeight="1">
      <c r="B838" s="189"/>
      <c r="C838" s="189"/>
      <c r="D838" s="189"/>
    </row>
    <row r="839" spans="2:4" s="173" customFormat="1" ht="18" customHeight="1">
      <c r="B839" s="189"/>
      <c r="C839" s="189"/>
      <c r="D839" s="189"/>
    </row>
    <row r="840" spans="2:4" s="173" customFormat="1" ht="18" customHeight="1">
      <c r="B840" s="189"/>
      <c r="C840" s="189"/>
      <c r="D840" s="189"/>
    </row>
    <row r="841" spans="2:4" s="173" customFormat="1" ht="18" customHeight="1">
      <c r="B841" s="189"/>
      <c r="C841" s="189"/>
      <c r="D841" s="189"/>
    </row>
    <row r="842" spans="2:4" s="173" customFormat="1" ht="18" customHeight="1">
      <c r="B842" s="189"/>
      <c r="C842" s="189"/>
      <c r="D842" s="189"/>
    </row>
    <row r="843" spans="2:4" s="173" customFormat="1" ht="18" customHeight="1">
      <c r="B843" s="189"/>
      <c r="C843" s="189"/>
      <c r="D843" s="189"/>
    </row>
    <row r="844" spans="2:4" s="173" customFormat="1" ht="18" customHeight="1">
      <c r="B844" s="189"/>
      <c r="C844" s="189"/>
      <c r="D844" s="189"/>
    </row>
    <row r="845" spans="2:4" s="173" customFormat="1" ht="18" customHeight="1">
      <c r="B845" s="189"/>
      <c r="C845" s="189"/>
      <c r="D845" s="189"/>
    </row>
    <row r="846" spans="2:4" s="173" customFormat="1" ht="18" customHeight="1">
      <c r="B846" s="189"/>
      <c r="C846" s="189"/>
      <c r="D846" s="189"/>
    </row>
    <row r="847" spans="2:4" s="173" customFormat="1" ht="18" customHeight="1">
      <c r="B847" s="189"/>
      <c r="C847" s="189"/>
      <c r="D847" s="189"/>
    </row>
    <row r="848" spans="2:4" s="173" customFormat="1" ht="18" customHeight="1">
      <c r="B848" s="189"/>
      <c r="C848" s="189"/>
      <c r="D848" s="189"/>
    </row>
    <row r="849" spans="2:4" s="173" customFormat="1" ht="18" customHeight="1">
      <c r="B849" s="189"/>
      <c r="C849" s="189"/>
      <c r="D849" s="189"/>
    </row>
    <row r="850" spans="2:4" s="173" customFormat="1" ht="18" customHeight="1">
      <c r="B850" s="189"/>
      <c r="C850" s="189"/>
      <c r="D850" s="189"/>
    </row>
    <row r="851" spans="2:4" s="173" customFormat="1" ht="18" customHeight="1">
      <c r="B851" s="189"/>
      <c r="C851" s="189"/>
      <c r="D851" s="189"/>
    </row>
    <row r="852" spans="2:4" s="173" customFormat="1" ht="18" customHeight="1">
      <c r="B852" s="189"/>
      <c r="C852" s="189"/>
      <c r="D852" s="189"/>
    </row>
    <row r="853" spans="2:4" s="173" customFormat="1" ht="18" customHeight="1">
      <c r="B853" s="189"/>
      <c r="C853" s="189"/>
      <c r="D853" s="189"/>
    </row>
    <row r="854" spans="2:4" s="173" customFormat="1" ht="18" customHeight="1">
      <c r="B854" s="189"/>
      <c r="C854" s="189"/>
      <c r="D854" s="189"/>
    </row>
    <row r="855" spans="2:4" s="173" customFormat="1" ht="18" customHeight="1">
      <c r="B855" s="189"/>
      <c r="C855" s="189"/>
      <c r="D855" s="189"/>
    </row>
    <row r="856" spans="2:4" s="173" customFormat="1" ht="18" customHeight="1">
      <c r="B856" s="189"/>
      <c r="C856" s="189"/>
      <c r="D856" s="189"/>
    </row>
    <row r="857" spans="2:4" s="173" customFormat="1" ht="18" customHeight="1">
      <c r="B857" s="189"/>
      <c r="C857" s="189"/>
      <c r="D857" s="189"/>
    </row>
    <row r="858" spans="2:4" s="173" customFormat="1" ht="18" customHeight="1">
      <c r="B858" s="189"/>
      <c r="C858" s="189"/>
      <c r="D858" s="189"/>
    </row>
    <row r="859" spans="2:4" s="173" customFormat="1" ht="18" customHeight="1">
      <c r="B859" s="189"/>
      <c r="C859" s="189"/>
      <c r="D859" s="189"/>
    </row>
    <row r="860" spans="2:4" s="173" customFormat="1" ht="18" customHeight="1">
      <c r="B860" s="189"/>
      <c r="C860" s="189"/>
      <c r="D860" s="189"/>
    </row>
    <row r="861" spans="2:4" s="173" customFormat="1" ht="18" customHeight="1">
      <c r="B861" s="189"/>
      <c r="C861" s="189"/>
      <c r="D861" s="189"/>
    </row>
    <row r="862" spans="2:4" s="173" customFormat="1" ht="18" customHeight="1">
      <c r="B862" s="189"/>
      <c r="C862" s="189"/>
      <c r="D862" s="189"/>
    </row>
    <row r="863" spans="2:4" s="173" customFormat="1" ht="18" customHeight="1">
      <c r="B863" s="189"/>
      <c r="C863" s="189"/>
      <c r="D863" s="189"/>
    </row>
    <row r="864" spans="2:4" s="173" customFormat="1" ht="18" customHeight="1">
      <c r="B864" s="189"/>
      <c r="C864" s="189"/>
      <c r="D864" s="189"/>
    </row>
    <row r="865" spans="2:4" s="173" customFormat="1" ht="18" customHeight="1">
      <c r="B865" s="189"/>
      <c r="C865" s="189"/>
      <c r="D865" s="189"/>
    </row>
    <row r="866" spans="2:4" s="173" customFormat="1" ht="18" customHeight="1">
      <c r="B866" s="189"/>
      <c r="C866" s="189"/>
      <c r="D866" s="189"/>
    </row>
    <row r="867" spans="2:4" s="173" customFormat="1" ht="18" customHeight="1">
      <c r="B867" s="189"/>
      <c r="C867" s="189"/>
      <c r="D867" s="189"/>
    </row>
    <row r="868" spans="2:4" s="173" customFormat="1" ht="18" customHeight="1">
      <c r="B868" s="189"/>
      <c r="C868" s="189"/>
      <c r="D868" s="189"/>
    </row>
    <row r="869" spans="2:4" s="173" customFormat="1" ht="18" customHeight="1">
      <c r="B869" s="189"/>
      <c r="C869" s="189"/>
      <c r="D869" s="189"/>
    </row>
    <row r="870" spans="2:4" s="173" customFormat="1" ht="18" customHeight="1">
      <c r="B870" s="189"/>
      <c r="C870" s="189"/>
      <c r="D870" s="189"/>
    </row>
    <row r="871" spans="2:4" s="173" customFormat="1" ht="18" customHeight="1">
      <c r="B871" s="189"/>
      <c r="C871" s="189"/>
      <c r="D871" s="189"/>
    </row>
    <row r="872" spans="2:4" s="173" customFormat="1" ht="18" customHeight="1">
      <c r="B872" s="189"/>
      <c r="C872" s="189"/>
      <c r="D872" s="189"/>
    </row>
    <row r="873" spans="2:4" s="173" customFormat="1" ht="18" customHeight="1">
      <c r="B873" s="189"/>
      <c r="C873" s="189"/>
      <c r="D873" s="189"/>
    </row>
    <row r="874" spans="2:4" s="173" customFormat="1" ht="18" customHeight="1">
      <c r="B874" s="189"/>
      <c r="C874" s="189"/>
      <c r="D874" s="189"/>
    </row>
    <row r="875" spans="2:4" s="173" customFormat="1" ht="18" customHeight="1">
      <c r="B875" s="189"/>
      <c r="C875" s="189"/>
      <c r="D875" s="189"/>
    </row>
    <row r="876" spans="2:4" s="173" customFormat="1" ht="18" customHeight="1">
      <c r="B876" s="189"/>
      <c r="C876" s="189"/>
      <c r="D876" s="189"/>
    </row>
    <row r="877" spans="2:4" s="173" customFormat="1" ht="18" customHeight="1">
      <c r="B877" s="189"/>
      <c r="C877" s="189"/>
      <c r="D877" s="189"/>
    </row>
    <row r="878" spans="2:4" s="173" customFormat="1" ht="18" customHeight="1">
      <c r="B878" s="189"/>
      <c r="C878" s="189"/>
      <c r="D878" s="189"/>
    </row>
    <row r="879" spans="2:4" s="173" customFormat="1" ht="18" customHeight="1">
      <c r="B879" s="189"/>
      <c r="C879" s="189"/>
      <c r="D879" s="189"/>
    </row>
    <row r="880" spans="2:4" s="173" customFormat="1" ht="18" customHeight="1">
      <c r="B880" s="189"/>
      <c r="C880" s="189"/>
      <c r="D880" s="189"/>
    </row>
    <row r="881" spans="2:4" s="173" customFormat="1" ht="18" customHeight="1">
      <c r="B881" s="189"/>
      <c r="C881" s="189"/>
      <c r="D881" s="189"/>
    </row>
    <row r="882" spans="2:4" s="173" customFormat="1" ht="18" customHeight="1">
      <c r="B882" s="189"/>
      <c r="C882" s="189"/>
      <c r="D882" s="189"/>
    </row>
    <row r="883" spans="2:4" s="173" customFormat="1" ht="18" customHeight="1">
      <c r="B883" s="189"/>
      <c r="C883" s="189"/>
      <c r="D883" s="189"/>
    </row>
    <row r="884" spans="2:4" s="173" customFormat="1" ht="18" customHeight="1">
      <c r="B884" s="189"/>
      <c r="C884" s="189"/>
      <c r="D884" s="189"/>
    </row>
    <row r="885" spans="2:4" s="173" customFormat="1" ht="18" customHeight="1">
      <c r="B885" s="189"/>
      <c r="C885" s="189"/>
      <c r="D885" s="189"/>
    </row>
    <row r="886" spans="2:4" s="173" customFormat="1" ht="18" customHeight="1">
      <c r="B886" s="189"/>
      <c r="C886" s="189"/>
      <c r="D886" s="189"/>
    </row>
    <row r="887" spans="2:4" s="173" customFormat="1" ht="18" customHeight="1">
      <c r="B887" s="189"/>
      <c r="C887" s="189"/>
      <c r="D887" s="189"/>
    </row>
    <row r="888" spans="2:4" s="173" customFormat="1" ht="18" customHeight="1">
      <c r="B888" s="189"/>
      <c r="C888" s="189"/>
      <c r="D888" s="189"/>
    </row>
    <row r="889" spans="2:4" s="173" customFormat="1" ht="18" customHeight="1">
      <c r="B889" s="189"/>
      <c r="C889" s="189"/>
      <c r="D889" s="189"/>
    </row>
    <row r="890" spans="2:4" s="173" customFormat="1" ht="18" customHeight="1">
      <c r="B890" s="189"/>
      <c r="C890" s="189"/>
      <c r="D890" s="189"/>
    </row>
    <row r="891" spans="2:4" s="173" customFormat="1" ht="18" customHeight="1">
      <c r="B891" s="189"/>
      <c r="C891" s="189"/>
      <c r="D891" s="189"/>
    </row>
    <row r="892" spans="2:4" s="173" customFormat="1" ht="18" customHeight="1">
      <c r="B892" s="189"/>
      <c r="C892" s="189"/>
      <c r="D892" s="189"/>
    </row>
    <row r="893" spans="2:4" s="173" customFormat="1" ht="18" customHeight="1">
      <c r="B893" s="189"/>
      <c r="C893" s="189"/>
      <c r="D893" s="189"/>
    </row>
    <row r="894" spans="2:4" s="173" customFormat="1" ht="18" customHeight="1">
      <c r="B894" s="189"/>
      <c r="C894" s="189"/>
      <c r="D894" s="189"/>
    </row>
    <row r="895" spans="2:4" s="173" customFormat="1" ht="18" customHeight="1">
      <c r="B895" s="189"/>
      <c r="C895" s="189"/>
      <c r="D895" s="189"/>
    </row>
    <row r="896" spans="2:4" s="173" customFormat="1" ht="18" customHeight="1">
      <c r="B896" s="189"/>
      <c r="C896" s="189"/>
      <c r="D896" s="189"/>
    </row>
    <row r="897" spans="2:4" s="173" customFormat="1" ht="18" customHeight="1">
      <c r="B897" s="189"/>
      <c r="C897" s="189"/>
      <c r="D897" s="189"/>
    </row>
    <row r="898" spans="2:4" s="173" customFormat="1" ht="18" customHeight="1">
      <c r="B898" s="189"/>
      <c r="C898" s="189"/>
      <c r="D898" s="189"/>
    </row>
    <row r="899" spans="2:4" s="173" customFormat="1" ht="18" customHeight="1">
      <c r="B899" s="189"/>
      <c r="C899" s="189"/>
      <c r="D899" s="189"/>
    </row>
    <row r="900" spans="2:4" s="173" customFormat="1" ht="18" customHeight="1">
      <c r="B900" s="189"/>
      <c r="C900" s="189"/>
      <c r="D900" s="189"/>
    </row>
    <row r="901" spans="2:4" s="173" customFormat="1" ht="18" customHeight="1">
      <c r="B901" s="189"/>
      <c r="C901" s="189"/>
      <c r="D901" s="189"/>
    </row>
    <row r="902" spans="2:4" s="173" customFormat="1" ht="18" customHeight="1">
      <c r="B902" s="189"/>
      <c r="C902" s="189"/>
      <c r="D902" s="189"/>
    </row>
    <row r="903" spans="2:4" s="173" customFormat="1" ht="18" customHeight="1">
      <c r="B903" s="189"/>
      <c r="C903" s="189"/>
      <c r="D903" s="189"/>
    </row>
    <row r="904" spans="2:4" s="173" customFormat="1" ht="18" customHeight="1">
      <c r="B904" s="189"/>
      <c r="C904" s="189"/>
      <c r="D904" s="189"/>
    </row>
    <row r="905" spans="2:4" s="173" customFormat="1" ht="18" customHeight="1">
      <c r="B905" s="189"/>
      <c r="C905" s="189"/>
      <c r="D905" s="189"/>
    </row>
    <row r="906" spans="2:4" s="173" customFormat="1" ht="18" customHeight="1">
      <c r="B906" s="189"/>
      <c r="C906" s="189"/>
      <c r="D906" s="189"/>
    </row>
    <row r="907" spans="2:4" s="173" customFormat="1" ht="18" customHeight="1">
      <c r="B907" s="189"/>
      <c r="C907" s="189"/>
      <c r="D907" s="189"/>
    </row>
    <row r="908" spans="2:4" s="173" customFormat="1" ht="18" customHeight="1">
      <c r="B908" s="189"/>
      <c r="C908" s="189"/>
      <c r="D908" s="189"/>
    </row>
    <row r="909" spans="2:4" s="173" customFormat="1" ht="18" customHeight="1">
      <c r="B909" s="189"/>
      <c r="C909" s="189"/>
      <c r="D909" s="189"/>
    </row>
    <row r="910" spans="2:4" s="173" customFormat="1" ht="18" customHeight="1">
      <c r="B910" s="189"/>
      <c r="C910" s="189"/>
      <c r="D910" s="189"/>
    </row>
    <row r="911" spans="2:4" s="173" customFormat="1" ht="18" customHeight="1">
      <c r="B911" s="189"/>
      <c r="C911" s="189"/>
      <c r="D911" s="189"/>
    </row>
    <row r="912" spans="2:4" s="173" customFormat="1" ht="18" customHeight="1">
      <c r="B912" s="189"/>
      <c r="C912" s="189"/>
      <c r="D912" s="189"/>
    </row>
    <row r="913" spans="2:4" s="173" customFormat="1" ht="18" customHeight="1">
      <c r="B913" s="189"/>
      <c r="C913" s="189"/>
      <c r="D913" s="189"/>
    </row>
    <row r="914" spans="2:4" s="173" customFormat="1" ht="18" customHeight="1">
      <c r="B914" s="189"/>
      <c r="C914" s="189"/>
      <c r="D914" s="189"/>
    </row>
    <row r="915" spans="2:4" s="173" customFormat="1" ht="18" customHeight="1">
      <c r="B915" s="189"/>
      <c r="C915" s="189"/>
      <c r="D915" s="189"/>
    </row>
    <row r="916" spans="2:4" s="173" customFormat="1" ht="18" customHeight="1">
      <c r="B916" s="189"/>
      <c r="C916" s="189"/>
      <c r="D916" s="189"/>
    </row>
    <row r="917" spans="2:4" s="173" customFormat="1" ht="18" customHeight="1">
      <c r="B917" s="189"/>
      <c r="C917" s="189"/>
      <c r="D917" s="189"/>
    </row>
    <row r="918" spans="2:4" s="173" customFormat="1" ht="18" customHeight="1">
      <c r="B918" s="189"/>
      <c r="C918" s="189"/>
      <c r="D918" s="189"/>
    </row>
    <row r="919" spans="2:4" s="173" customFormat="1" ht="18" customHeight="1">
      <c r="B919" s="189"/>
      <c r="C919" s="189"/>
      <c r="D919" s="189"/>
    </row>
    <row r="920" spans="2:4" s="173" customFormat="1" ht="18" customHeight="1">
      <c r="B920" s="189"/>
      <c r="C920" s="189"/>
      <c r="D920" s="189"/>
    </row>
    <row r="921" spans="2:4" s="173" customFormat="1" ht="18" customHeight="1">
      <c r="B921" s="189"/>
      <c r="C921" s="189"/>
      <c r="D921" s="189"/>
    </row>
    <row r="922" spans="2:4" s="173" customFormat="1" ht="18" customHeight="1">
      <c r="B922" s="189"/>
      <c r="C922" s="189"/>
      <c r="D922" s="189"/>
    </row>
    <row r="923" spans="2:4" s="173" customFormat="1" ht="18" customHeight="1">
      <c r="B923" s="189"/>
      <c r="C923" s="189"/>
      <c r="D923" s="189"/>
    </row>
    <row r="924" spans="2:4" s="173" customFormat="1" ht="18" customHeight="1">
      <c r="B924" s="189"/>
      <c r="C924" s="189"/>
      <c r="D924" s="189"/>
    </row>
    <row r="925" spans="2:4" s="173" customFormat="1" ht="18" customHeight="1">
      <c r="B925" s="189"/>
      <c r="C925" s="189"/>
      <c r="D925" s="189"/>
    </row>
    <row r="926" spans="2:4" s="173" customFormat="1" ht="18" customHeight="1">
      <c r="B926" s="189"/>
      <c r="C926" s="189"/>
      <c r="D926" s="189"/>
    </row>
    <row r="927" spans="2:4" s="173" customFormat="1" ht="18" customHeight="1">
      <c r="B927" s="189"/>
      <c r="C927" s="189"/>
      <c r="D927" s="189"/>
    </row>
    <row r="928" spans="2:4" s="173" customFormat="1" ht="18" customHeight="1">
      <c r="B928" s="189"/>
      <c r="C928" s="189"/>
      <c r="D928" s="189"/>
    </row>
    <row r="929" spans="2:4" s="173" customFormat="1" ht="18" customHeight="1">
      <c r="B929" s="189"/>
      <c r="C929" s="189"/>
      <c r="D929" s="189"/>
    </row>
    <row r="930" spans="2:4" s="173" customFormat="1" ht="18" customHeight="1">
      <c r="B930" s="189"/>
      <c r="C930" s="189"/>
      <c r="D930" s="189"/>
    </row>
    <row r="931" spans="2:4" s="173" customFormat="1" ht="18" customHeight="1">
      <c r="B931" s="189"/>
      <c r="C931" s="189"/>
      <c r="D931" s="189"/>
    </row>
    <row r="932" spans="2:4" s="173" customFormat="1" ht="18" customHeight="1">
      <c r="B932" s="189"/>
      <c r="C932" s="189"/>
      <c r="D932" s="189"/>
    </row>
    <row r="933" spans="2:4" s="173" customFormat="1" ht="18" customHeight="1">
      <c r="B933" s="189"/>
      <c r="C933" s="189"/>
      <c r="D933" s="189"/>
    </row>
    <row r="934" spans="2:4" s="173" customFormat="1" ht="18" customHeight="1">
      <c r="B934" s="189"/>
      <c r="C934" s="189"/>
      <c r="D934" s="189"/>
    </row>
    <row r="935" spans="2:4" s="173" customFormat="1" ht="18" customHeight="1">
      <c r="B935" s="189"/>
      <c r="C935" s="189"/>
      <c r="D935" s="189"/>
    </row>
    <row r="936" spans="2:4" s="173" customFormat="1" ht="18" customHeight="1">
      <c r="B936" s="189"/>
      <c r="C936" s="189"/>
      <c r="D936" s="189"/>
    </row>
    <row r="937" spans="2:4" s="173" customFormat="1" ht="18" customHeight="1">
      <c r="B937" s="189"/>
      <c r="C937" s="189"/>
      <c r="D937" s="189"/>
    </row>
    <row r="938" spans="2:4" s="173" customFormat="1" ht="18" customHeight="1">
      <c r="B938" s="189"/>
      <c r="C938" s="189"/>
      <c r="D938" s="189"/>
    </row>
    <row r="939" spans="2:4" s="173" customFormat="1" ht="18" customHeight="1">
      <c r="B939" s="189"/>
      <c r="C939" s="189"/>
      <c r="D939" s="189"/>
    </row>
    <row r="940" spans="2:4" s="173" customFormat="1" ht="18" customHeight="1">
      <c r="B940" s="189"/>
      <c r="C940" s="189"/>
      <c r="D940" s="189"/>
    </row>
    <row r="941" spans="2:4" s="173" customFormat="1" ht="18" customHeight="1">
      <c r="B941" s="189"/>
      <c r="C941" s="189"/>
      <c r="D941" s="189"/>
    </row>
    <row r="942" spans="2:4" s="173" customFormat="1" ht="18" customHeight="1">
      <c r="B942" s="189"/>
      <c r="C942" s="189"/>
      <c r="D942" s="189"/>
    </row>
    <row r="943" spans="2:4" s="173" customFormat="1" ht="18" customHeight="1">
      <c r="B943" s="189"/>
      <c r="C943" s="189"/>
      <c r="D943" s="189"/>
    </row>
    <row r="944" spans="2:4" s="173" customFormat="1" ht="18" customHeight="1">
      <c r="B944" s="189"/>
      <c r="C944" s="189"/>
      <c r="D944" s="189"/>
    </row>
    <row r="945" spans="2:4" s="173" customFormat="1" ht="18" customHeight="1">
      <c r="B945" s="189"/>
      <c r="C945" s="189"/>
      <c r="D945" s="189"/>
    </row>
    <row r="946" spans="2:4" s="173" customFormat="1" ht="18" customHeight="1">
      <c r="B946" s="189"/>
      <c r="C946" s="189"/>
      <c r="D946" s="189"/>
    </row>
    <row r="947" spans="2:4" s="173" customFormat="1" ht="18" customHeight="1">
      <c r="B947" s="189"/>
      <c r="C947" s="189"/>
      <c r="D947" s="189"/>
    </row>
    <row r="948" spans="2:4" s="173" customFormat="1" ht="18" customHeight="1">
      <c r="B948" s="189"/>
      <c r="C948" s="189"/>
      <c r="D948" s="189"/>
    </row>
    <row r="949" spans="2:4" s="173" customFormat="1" ht="18" customHeight="1">
      <c r="B949" s="189"/>
      <c r="C949" s="189"/>
      <c r="D949" s="189"/>
    </row>
    <row r="950" spans="2:4" s="173" customFormat="1" ht="18" customHeight="1">
      <c r="B950" s="189"/>
      <c r="C950" s="189"/>
      <c r="D950" s="189"/>
    </row>
    <row r="951" spans="2:4" s="173" customFormat="1" ht="18" customHeight="1">
      <c r="B951" s="189"/>
      <c r="C951" s="189"/>
      <c r="D951" s="189"/>
    </row>
    <row r="952" spans="2:4" s="173" customFormat="1" ht="18" customHeight="1">
      <c r="B952" s="189"/>
      <c r="C952" s="189"/>
      <c r="D952" s="189"/>
    </row>
    <row r="953" spans="2:4" s="173" customFormat="1" ht="18" customHeight="1">
      <c r="B953" s="189"/>
      <c r="C953" s="189"/>
      <c r="D953" s="189"/>
    </row>
    <row r="954" spans="2:4" s="173" customFormat="1" ht="18" customHeight="1">
      <c r="B954" s="189"/>
      <c r="C954" s="189"/>
      <c r="D954" s="189"/>
    </row>
    <row r="955" spans="2:4" s="173" customFormat="1" ht="18" customHeight="1">
      <c r="B955" s="189"/>
      <c r="C955" s="189"/>
      <c r="D955" s="189"/>
    </row>
    <row r="956" spans="2:4" s="173" customFormat="1" ht="18" customHeight="1">
      <c r="B956" s="189"/>
      <c r="C956" s="189"/>
      <c r="D956" s="189"/>
    </row>
    <row r="957" spans="2:4" s="173" customFormat="1" ht="18" customHeight="1">
      <c r="B957" s="189"/>
      <c r="C957" s="189"/>
      <c r="D957" s="189"/>
    </row>
    <row r="958" spans="2:4" s="173" customFormat="1" ht="18" customHeight="1">
      <c r="B958" s="189"/>
      <c r="C958" s="189"/>
      <c r="D958" s="189"/>
    </row>
    <row r="959" spans="2:4" s="173" customFormat="1" ht="18" customHeight="1">
      <c r="B959" s="189"/>
      <c r="C959" s="189"/>
      <c r="D959" s="189"/>
    </row>
    <row r="960" spans="2:4" s="173" customFormat="1" ht="18" customHeight="1">
      <c r="B960" s="189"/>
      <c r="C960" s="189"/>
      <c r="D960" s="189"/>
    </row>
    <row r="961" spans="2:4" s="173" customFormat="1" ht="18" customHeight="1">
      <c r="B961" s="189"/>
      <c r="C961" s="189"/>
      <c r="D961" s="189"/>
    </row>
    <row r="962" spans="2:4" s="173" customFormat="1" ht="18" customHeight="1">
      <c r="B962" s="189"/>
      <c r="C962" s="189"/>
      <c r="D962" s="189"/>
    </row>
    <row r="963" spans="2:4" s="173" customFormat="1" ht="18" customHeight="1">
      <c r="B963" s="189"/>
      <c r="C963" s="189"/>
      <c r="D963" s="189"/>
    </row>
    <row r="964" spans="2:4" s="173" customFormat="1" ht="18" customHeight="1">
      <c r="B964" s="189"/>
      <c r="C964" s="189"/>
      <c r="D964" s="189"/>
    </row>
    <row r="965" spans="2:4" s="173" customFormat="1" ht="18" customHeight="1">
      <c r="B965" s="189"/>
      <c r="C965" s="189"/>
      <c r="D965" s="189"/>
    </row>
    <row r="966" spans="2:4" s="173" customFormat="1" ht="18" customHeight="1">
      <c r="B966" s="189"/>
      <c r="C966" s="189"/>
      <c r="D966" s="189"/>
    </row>
    <row r="967" spans="2:4" s="173" customFormat="1" ht="18" customHeight="1">
      <c r="B967" s="189"/>
      <c r="C967" s="189"/>
      <c r="D967" s="189"/>
    </row>
    <row r="968" spans="2:4" s="173" customFormat="1" ht="18" customHeight="1">
      <c r="B968" s="189"/>
      <c r="C968" s="189"/>
      <c r="D968" s="189"/>
    </row>
    <row r="969" spans="2:4" s="173" customFormat="1" ht="18" customHeight="1">
      <c r="B969" s="189"/>
      <c r="C969" s="189"/>
      <c r="D969" s="189"/>
    </row>
    <row r="970" spans="2:4" s="173" customFormat="1" ht="18" customHeight="1">
      <c r="B970" s="189"/>
      <c r="C970" s="189"/>
      <c r="D970" s="189"/>
    </row>
    <row r="971" spans="2:4" s="173" customFormat="1" ht="18" customHeight="1">
      <c r="B971" s="189"/>
      <c r="C971" s="189"/>
      <c r="D971" s="189"/>
    </row>
    <row r="972" spans="2:4" s="173" customFormat="1" ht="18" customHeight="1">
      <c r="B972" s="189"/>
      <c r="C972" s="189"/>
      <c r="D972" s="189"/>
    </row>
    <row r="973" spans="2:4" s="173" customFormat="1" ht="18" customHeight="1">
      <c r="B973" s="189"/>
      <c r="C973" s="189"/>
      <c r="D973" s="189"/>
    </row>
    <row r="974" spans="2:4" s="173" customFormat="1" ht="18" customHeight="1">
      <c r="B974" s="189"/>
      <c r="C974" s="189"/>
      <c r="D974" s="189"/>
    </row>
    <row r="975" spans="2:4" s="173" customFormat="1" ht="18" customHeight="1">
      <c r="B975" s="189"/>
      <c r="C975" s="189"/>
      <c r="D975" s="189"/>
    </row>
    <row r="976" spans="2:4" s="173" customFormat="1" ht="18" customHeight="1">
      <c r="B976" s="189"/>
      <c r="C976" s="189"/>
      <c r="D976" s="189"/>
    </row>
    <row r="977" spans="2:4" s="173" customFormat="1" ht="18" customHeight="1">
      <c r="B977" s="189"/>
      <c r="C977" s="189"/>
      <c r="D977" s="189"/>
    </row>
    <row r="978" spans="2:4" s="173" customFormat="1" ht="18" customHeight="1">
      <c r="B978" s="189"/>
      <c r="C978" s="189"/>
      <c r="D978" s="189"/>
    </row>
    <row r="979" spans="2:4" s="173" customFormat="1" ht="18" customHeight="1">
      <c r="B979" s="189"/>
      <c r="C979" s="189"/>
      <c r="D979" s="189"/>
    </row>
    <row r="980" spans="2:4" s="173" customFormat="1" ht="18" customHeight="1">
      <c r="B980" s="189"/>
      <c r="C980" s="189"/>
      <c r="D980" s="189"/>
    </row>
    <row r="981" spans="2:4" s="173" customFormat="1" ht="18" customHeight="1">
      <c r="B981" s="189"/>
      <c r="C981" s="189"/>
      <c r="D981" s="189"/>
    </row>
    <row r="982" spans="2:4" s="173" customFormat="1" ht="18" customHeight="1">
      <c r="B982" s="189"/>
      <c r="C982" s="189"/>
      <c r="D982" s="189"/>
    </row>
    <row r="983" spans="2:4" s="173" customFormat="1" ht="18" customHeight="1">
      <c r="B983" s="189"/>
      <c r="C983" s="189"/>
      <c r="D983" s="189"/>
    </row>
    <row r="984" spans="2:4" s="173" customFormat="1" ht="18" customHeight="1">
      <c r="B984" s="189"/>
      <c r="C984" s="189"/>
      <c r="D984" s="189"/>
    </row>
    <row r="985" spans="2:4" s="173" customFormat="1" ht="18" customHeight="1">
      <c r="B985" s="189"/>
      <c r="C985" s="189"/>
      <c r="D985" s="189"/>
    </row>
    <row r="986" spans="2:4" s="173" customFormat="1" ht="18" customHeight="1">
      <c r="B986" s="189"/>
      <c r="C986" s="189"/>
      <c r="D986" s="189"/>
    </row>
    <row r="987" spans="2:4" s="173" customFormat="1" ht="18" customHeight="1">
      <c r="B987" s="189"/>
      <c r="C987" s="189"/>
      <c r="D987" s="189"/>
    </row>
    <row r="988" spans="2:4" s="173" customFormat="1" ht="18" customHeight="1">
      <c r="B988" s="189"/>
      <c r="C988" s="189"/>
      <c r="D988" s="189"/>
    </row>
    <row r="989" spans="2:4" s="173" customFormat="1" ht="18" customHeight="1">
      <c r="B989" s="189"/>
      <c r="C989" s="189"/>
      <c r="D989" s="189"/>
    </row>
    <row r="990" spans="2:4" s="173" customFormat="1" ht="18" customHeight="1">
      <c r="B990" s="189"/>
      <c r="C990" s="189"/>
      <c r="D990" s="189"/>
    </row>
    <row r="991" spans="2:4" s="173" customFormat="1" ht="18" customHeight="1">
      <c r="B991" s="189"/>
      <c r="C991" s="189"/>
      <c r="D991" s="189"/>
    </row>
    <row r="992" spans="2:4" s="173" customFormat="1" ht="18" customHeight="1">
      <c r="B992" s="189"/>
      <c r="C992" s="189"/>
      <c r="D992" s="189"/>
    </row>
    <row r="993" spans="2:4" s="173" customFormat="1" ht="18" customHeight="1">
      <c r="B993" s="189"/>
      <c r="C993" s="189"/>
      <c r="D993" s="189"/>
    </row>
    <row r="994" spans="2:4" s="173" customFormat="1" ht="18" customHeight="1">
      <c r="B994" s="189"/>
      <c r="C994" s="189"/>
      <c r="D994" s="189"/>
    </row>
    <row r="995" spans="2:4" s="173" customFormat="1" ht="18" customHeight="1">
      <c r="B995" s="189"/>
      <c r="C995" s="189"/>
      <c r="D995" s="189"/>
    </row>
    <row r="996" spans="2:4" s="173" customFormat="1" ht="18" customHeight="1">
      <c r="B996" s="189"/>
      <c r="C996" s="189"/>
      <c r="D996" s="189"/>
    </row>
    <row r="997" spans="2:4" s="173" customFormat="1" ht="18" customHeight="1">
      <c r="B997" s="189"/>
      <c r="C997" s="189"/>
      <c r="D997" s="189"/>
    </row>
    <row r="998" spans="2:4" s="173" customFormat="1" ht="18" customHeight="1">
      <c r="B998" s="189"/>
      <c r="C998" s="189"/>
      <c r="D998" s="189"/>
    </row>
    <row r="999" spans="2:4" s="173" customFormat="1" ht="18" customHeight="1">
      <c r="B999" s="189"/>
      <c r="C999" s="189"/>
      <c r="D999" s="189"/>
    </row>
    <row r="1000" spans="2:4" s="173" customFormat="1" ht="18" customHeight="1">
      <c r="B1000" s="189"/>
      <c r="C1000" s="189"/>
      <c r="D1000" s="189"/>
    </row>
    <row r="1001" spans="2:4" s="173" customFormat="1" ht="18" customHeight="1">
      <c r="B1001" s="189"/>
      <c r="C1001" s="189"/>
      <c r="D1001" s="189"/>
    </row>
    <row r="1002" spans="2:4" s="173" customFormat="1" ht="18" customHeight="1">
      <c r="B1002" s="189"/>
      <c r="C1002" s="189"/>
      <c r="D1002" s="189"/>
    </row>
    <row r="1003" spans="2:4" s="173" customFormat="1" ht="18" customHeight="1">
      <c r="B1003" s="189"/>
      <c r="C1003" s="189"/>
      <c r="D1003" s="189"/>
    </row>
    <row r="1004" spans="2:4" s="173" customFormat="1" ht="18" customHeight="1">
      <c r="B1004" s="189"/>
      <c r="C1004" s="189"/>
      <c r="D1004" s="189"/>
    </row>
    <row r="1005" spans="2:4" s="173" customFormat="1" ht="18" customHeight="1">
      <c r="B1005" s="189"/>
      <c r="C1005" s="189"/>
      <c r="D1005" s="189"/>
    </row>
    <row r="1006" spans="2:4" s="173" customFormat="1" ht="18" customHeight="1">
      <c r="B1006" s="189"/>
      <c r="C1006" s="189"/>
      <c r="D1006" s="189"/>
    </row>
    <row r="1007" spans="2:4" s="173" customFormat="1" ht="18" customHeight="1">
      <c r="B1007" s="189"/>
      <c r="C1007" s="189"/>
      <c r="D1007" s="189"/>
    </row>
    <row r="1008" spans="2:4" s="173" customFormat="1" ht="18" customHeight="1">
      <c r="B1008" s="189"/>
      <c r="C1008" s="189"/>
      <c r="D1008" s="189"/>
    </row>
    <row r="1009" spans="2:4" s="173" customFormat="1" ht="18" customHeight="1">
      <c r="B1009" s="189"/>
      <c r="C1009" s="189"/>
      <c r="D1009" s="189"/>
    </row>
    <row r="1010" spans="2:4" s="173" customFormat="1" ht="18" customHeight="1">
      <c r="B1010" s="189"/>
      <c r="C1010" s="189"/>
      <c r="D1010" s="189"/>
    </row>
    <row r="1011" spans="2:4" s="173" customFormat="1" ht="18" customHeight="1">
      <c r="B1011" s="189"/>
      <c r="C1011" s="189"/>
      <c r="D1011" s="189"/>
    </row>
    <row r="1012" spans="2:4" s="173" customFormat="1" ht="18" customHeight="1">
      <c r="B1012" s="189"/>
      <c r="C1012" s="189"/>
      <c r="D1012" s="189"/>
    </row>
    <row r="1013" spans="2:4" s="173" customFormat="1" ht="18" customHeight="1">
      <c r="B1013" s="189"/>
      <c r="C1013" s="189"/>
      <c r="D1013" s="189"/>
    </row>
    <row r="1014" spans="2:4" s="173" customFormat="1" ht="18" customHeight="1">
      <c r="B1014" s="189"/>
      <c r="C1014" s="189"/>
      <c r="D1014" s="189"/>
    </row>
    <row r="1015" spans="2:4" s="173" customFormat="1" ht="18" customHeight="1">
      <c r="B1015" s="189"/>
      <c r="C1015" s="189"/>
      <c r="D1015" s="189"/>
    </row>
    <row r="1016" spans="2:4" s="173" customFormat="1" ht="18" customHeight="1">
      <c r="B1016" s="189"/>
      <c r="C1016" s="189"/>
      <c r="D1016" s="189"/>
    </row>
    <row r="1017" spans="2:4" s="173" customFormat="1" ht="18" customHeight="1">
      <c r="B1017" s="189"/>
      <c r="C1017" s="189"/>
      <c r="D1017" s="189"/>
    </row>
    <row r="1018" spans="2:4" s="173" customFormat="1" ht="18" customHeight="1">
      <c r="B1018" s="189"/>
      <c r="C1018" s="189"/>
      <c r="D1018" s="189"/>
    </row>
    <row r="1019" spans="2:4" s="173" customFormat="1" ht="18" customHeight="1">
      <c r="B1019" s="189"/>
      <c r="C1019" s="189"/>
      <c r="D1019" s="189"/>
    </row>
    <row r="1020" spans="2:4" s="173" customFormat="1" ht="18" customHeight="1">
      <c r="B1020" s="189"/>
      <c r="C1020" s="189"/>
      <c r="D1020" s="189"/>
    </row>
    <row r="1021" spans="2:4" s="173" customFormat="1" ht="18" customHeight="1">
      <c r="B1021" s="189"/>
      <c r="C1021" s="189"/>
      <c r="D1021" s="189"/>
    </row>
    <row r="1022" spans="2:4" s="173" customFormat="1" ht="18" customHeight="1">
      <c r="B1022" s="189"/>
      <c r="C1022" s="189"/>
      <c r="D1022" s="189"/>
    </row>
    <row r="1023" spans="2:4" s="173" customFormat="1" ht="18" customHeight="1">
      <c r="B1023" s="189"/>
      <c r="C1023" s="189"/>
      <c r="D1023" s="189"/>
    </row>
    <row r="1024" spans="2:4" s="173" customFormat="1" ht="18" customHeight="1">
      <c r="B1024" s="189"/>
      <c r="C1024" s="189"/>
      <c r="D1024" s="189"/>
    </row>
    <row r="1025" spans="2:4" s="173" customFormat="1" ht="18" customHeight="1">
      <c r="B1025" s="189"/>
      <c r="C1025" s="189"/>
      <c r="D1025" s="189"/>
    </row>
    <row r="1026" spans="2:4" s="173" customFormat="1" ht="18" customHeight="1">
      <c r="B1026" s="189"/>
      <c r="C1026" s="189"/>
      <c r="D1026" s="189"/>
    </row>
    <row r="1027" spans="2:4" s="173" customFormat="1" ht="18" customHeight="1">
      <c r="B1027" s="189"/>
      <c r="C1027" s="189"/>
      <c r="D1027" s="189"/>
    </row>
    <row r="1028" spans="2:4" s="173" customFormat="1" ht="18" customHeight="1">
      <c r="B1028" s="189"/>
      <c r="C1028" s="189"/>
      <c r="D1028" s="189"/>
    </row>
    <row r="1029" spans="2:4" s="173" customFormat="1" ht="18" customHeight="1">
      <c r="B1029" s="189"/>
      <c r="C1029" s="189"/>
      <c r="D1029" s="189"/>
    </row>
    <row r="1030" spans="2:4" s="173" customFormat="1" ht="18" customHeight="1">
      <c r="B1030" s="189"/>
      <c r="C1030" s="189"/>
      <c r="D1030" s="189"/>
    </row>
    <row r="1031" spans="2:4" s="173" customFormat="1" ht="18" customHeight="1">
      <c r="B1031" s="189"/>
      <c r="C1031" s="189"/>
      <c r="D1031" s="189"/>
    </row>
    <row r="1032" spans="2:4" s="173" customFormat="1" ht="18" customHeight="1">
      <c r="B1032" s="189"/>
      <c r="C1032" s="189"/>
      <c r="D1032" s="189"/>
    </row>
    <row r="1033" spans="2:4" s="173" customFormat="1" ht="18" customHeight="1">
      <c r="B1033" s="189"/>
      <c r="C1033" s="189"/>
      <c r="D1033" s="189"/>
    </row>
    <row r="1034" spans="2:4" s="173" customFormat="1" ht="18" customHeight="1">
      <c r="B1034" s="189"/>
      <c r="C1034" s="189"/>
      <c r="D1034" s="189"/>
    </row>
    <row r="1035" spans="2:4" s="173" customFormat="1" ht="18" customHeight="1">
      <c r="B1035" s="189"/>
      <c r="C1035" s="189"/>
      <c r="D1035" s="189"/>
    </row>
    <row r="1036" spans="2:4" s="173" customFormat="1" ht="18" customHeight="1">
      <c r="B1036" s="189"/>
      <c r="C1036" s="189"/>
      <c r="D1036" s="189"/>
    </row>
    <row r="1037" spans="2:4" s="173" customFormat="1" ht="18" customHeight="1">
      <c r="B1037" s="189"/>
      <c r="C1037" s="189"/>
      <c r="D1037" s="189"/>
    </row>
    <row r="1038" spans="2:4" s="173" customFormat="1" ht="18" customHeight="1">
      <c r="B1038" s="189"/>
      <c r="C1038" s="189"/>
      <c r="D1038" s="189"/>
    </row>
    <row r="1039" spans="2:4" s="173" customFormat="1" ht="18" customHeight="1">
      <c r="B1039" s="189"/>
      <c r="C1039" s="189"/>
      <c r="D1039" s="189"/>
    </row>
    <row r="1040" spans="2:4" s="173" customFormat="1" ht="18" customHeight="1">
      <c r="B1040" s="189"/>
      <c r="C1040" s="189"/>
      <c r="D1040" s="189"/>
    </row>
    <row r="1041" spans="2:4" s="173" customFormat="1" ht="18" customHeight="1">
      <c r="B1041" s="189"/>
      <c r="C1041" s="189"/>
      <c r="D1041" s="189"/>
    </row>
    <row r="1042" spans="2:4" s="173" customFormat="1" ht="18" customHeight="1">
      <c r="B1042" s="189"/>
      <c r="C1042" s="189"/>
      <c r="D1042" s="189"/>
    </row>
    <row r="1043" spans="2:4" s="173" customFormat="1" ht="18" customHeight="1">
      <c r="B1043" s="189"/>
      <c r="C1043" s="189"/>
      <c r="D1043" s="189"/>
    </row>
    <row r="1044" spans="2:4" s="173" customFormat="1" ht="18" customHeight="1">
      <c r="B1044" s="189"/>
      <c r="C1044" s="189"/>
      <c r="D1044" s="189"/>
    </row>
    <row r="1045" spans="2:4" s="173" customFormat="1" ht="18" customHeight="1">
      <c r="B1045" s="189"/>
      <c r="C1045" s="189"/>
      <c r="D1045" s="189"/>
    </row>
    <row r="1046" spans="2:4" s="173" customFormat="1" ht="18" customHeight="1">
      <c r="B1046" s="189"/>
      <c r="C1046" s="189"/>
      <c r="D1046" s="189"/>
    </row>
    <row r="1047" spans="2:4" s="173" customFormat="1" ht="18" customHeight="1">
      <c r="B1047" s="189"/>
      <c r="C1047" s="189"/>
      <c r="D1047" s="189"/>
    </row>
    <row r="1048" spans="2:4" s="173" customFormat="1" ht="18" customHeight="1">
      <c r="B1048" s="189"/>
      <c r="C1048" s="189"/>
      <c r="D1048" s="189"/>
    </row>
    <row r="1049" spans="2:4" s="173" customFormat="1" ht="18" customHeight="1">
      <c r="B1049" s="189"/>
      <c r="C1049" s="189"/>
      <c r="D1049" s="189"/>
    </row>
    <row r="1050" spans="2:4" s="173" customFormat="1" ht="18" customHeight="1">
      <c r="B1050" s="189"/>
      <c r="C1050" s="189"/>
      <c r="D1050" s="189"/>
    </row>
    <row r="1051" spans="2:4" s="173" customFormat="1" ht="18" customHeight="1">
      <c r="B1051" s="189"/>
      <c r="C1051" s="189"/>
      <c r="D1051" s="189"/>
    </row>
    <row r="1052" spans="2:4" s="173" customFormat="1" ht="18" customHeight="1">
      <c r="B1052" s="189"/>
      <c r="C1052" s="189"/>
      <c r="D1052" s="189"/>
    </row>
    <row r="1053" spans="2:4" s="173" customFormat="1" ht="18" customHeight="1">
      <c r="B1053" s="189"/>
      <c r="C1053" s="189"/>
      <c r="D1053" s="189"/>
    </row>
    <row r="1054" spans="2:4" s="173" customFormat="1" ht="18" customHeight="1">
      <c r="B1054" s="189"/>
      <c r="C1054" s="189"/>
      <c r="D1054" s="189"/>
    </row>
    <row r="1055" spans="2:4" s="173" customFormat="1" ht="18" customHeight="1">
      <c r="B1055" s="189"/>
      <c r="C1055" s="189"/>
      <c r="D1055" s="189"/>
    </row>
    <row r="1056" spans="2:4" s="173" customFormat="1" ht="18" customHeight="1">
      <c r="B1056" s="189"/>
      <c r="C1056" s="189"/>
      <c r="D1056" s="189"/>
    </row>
    <row r="1057" spans="2:4" s="173" customFormat="1" ht="18" customHeight="1">
      <c r="B1057" s="189"/>
      <c r="C1057" s="189"/>
      <c r="D1057" s="189"/>
    </row>
    <row r="1058" spans="2:4" s="173" customFormat="1" ht="18" customHeight="1">
      <c r="B1058" s="189"/>
      <c r="C1058" s="189"/>
      <c r="D1058" s="189"/>
    </row>
    <row r="1059" spans="2:4" s="173" customFormat="1" ht="18" customHeight="1">
      <c r="B1059" s="189"/>
      <c r="C1059" s="189"/>
      <c r="D1059" s="189"/>
    </row>
    <row r="1060" spans="2:4" s="173" customFormat="1" ht="18" customHeight="1">
      <c r="B1060" s="189"/>
      <c r="C1060" s="189"/>
      <c r="D1060" s="189"/>
    </row>
    <row r="1061" spans="2:4" s="173" customFormat="1" ht="18" customHeight="1">
      <c r="B1061" s="189"/>
      <c r="C1061" s="189"/>
      <c r="D1061" s="189"/>
    </row>
    <row r="1062" spans="2:4" s="173" customFormat="1" ht="18" customHeight="1">
      <c r="B1062" s="189"/>
      <c r="C1062" s="189"/>
      <c r="D1062" s="189"/>
    </row>
    <row r="1063" spans="2:4" s="173" customFormat="1" ht="18" customHeight="1">
      <c r="B1063" s="189"/>
      <c r="C1063" s="189"/>
      <c r="D1063" s="189"/>
    </row>
    <row r="1064" spans="2:4" s="173" customFormat="1" ht="18" customHeight="1">
      <c r="B1064" s="189"/>
      <c r="C1064" s="189"/>
      <c r="D1064" s="189"/>
    </row>
    <row r="1065" spans="2:4" s="173" customFormat="1" ht="18" customHeight="1">
      <c r="B1065" s="189"/>
      <c r="C1065" s="189"/>
      <c r="D1065" s="189"/>
    </row>
    <row r="1066" spans="2:4" s="173" customFormat="1" ht="18" customHeight="1">
      <c r="B1066" s="189"/>
      <c r="C1066" s="189"/>
      <c r="D1066" s="189"/>
    </row>
    <row r="1067" spans="2:4" s="173" customFormat="1" ht="18" customHeight="1">
      <c r="B1067" s="189"/>
      <c r="C1067" s="189"/>
      <c r="D1067" s="189"/>
    </row>
    <row r="1068" spans="2:4" s="173" customFormat="1" ht="18" customHeight="1">
      <c r="B1068" s="189"/>
      <c r="C1068" s="189"/>
      <c r="D1068" s="189"/>
    </row>
    <row r="1069" spans="2:4" s="173" customFormat="1" ht="18" customHeight="1">
      <c r="B1069" s="189"/>
      <c r="C1069" s="189"/>
      <c r="D1069" s="189"/>
    </row>
    <row r="1070" spans="2:4" s="173" customFormat="1" ht="18" customHeight="1">
      <c r="B1070" s="189"/>
      <c r="C1070" s="189"/>
      <c r="D1070" s="189"/>
    </row>
    <row r="1071" spans="2:4" s="173" customFormat="1" ht="18" customHeight="1">
      <c r="B1071" s="189"/>
      <c r="C1071" s="189"/>
      <c r="D1071" s="189"/>
    </row>
    <row r="1072" spans="2:4" s="173" customFormat="1" ht="18" customHeight="1">
      <c r="B1072" s="189"/>
      <c r="C1072" s="189"/>
      <c r="D1072" s="189"/>
    </row>
    <row r="1073" spans="2:4" s="173" customFormat="1" ht="18" customHeight="1">
      <c r="B1073" s="189"/>
      <c r="C1073" s="189"/>
      <c r="D1073" s="189"/>
    </row>
    <row r="1074" spans="2:4" s="173" customFormat="1" ht="18" customHeight="1">
      <c r="B1074" s="189"/>
      <c r="C1074" s="189"/>
      <c r="D1074" s="189"/>
    </row>
    <row r="1075" spans="2:4" s="173" customFormat="1" ht="18" customHeight="1">
      <c r="B1075" s="189"/>
      <c r="C1075" s="189"/>
      <c r="D1075" s="189"/>
    </row>
    <row r="1076" spans="2:4" s="173" customFormat="1" ht="18" customHeight="1">
      <c r="B1076" s="189"/>
      <c r="C1076" s="189"/>
      <c r="D1076" s="189"/>
    </row>
    <row r="1077" spans="2:4" s="173" customFormat="1" ht="18" customHeight="1">
      <c r="B1077" s="189"/>
      <c r="C1077" s="189"/>
      <c r="D1077" s="189"/>
    </row>
    <row r="1078" spans="2:4" s="173" customFormat="1" ht="18" customHeight="1">
      <c r="B1078" s="189"/>
      <c r="C1078" s="189"/>
      <c r="D1078" s="189"/>
    </row>
    <row r="1079" spans="2:4" s="173" customFormat="1" ht="18" customHeight="1">
      <c r="B1079" s="189"/>
      <c r="C1079" s="189"/>
      <c r="D1079" s="189"/>
    </row>
    <row r="1080" spans="2:4" s="173" customFormat="1" ht="18" customHeight="1">
      <c r="B1080" s="189"/>
      <c r="C1080" s="189"/>
      <c r="D1080" s="189"/>
    </row>
    <row r="1081" spans="2:4" s="173" customFormat="1" ht="18" customHeight="1">
      <c r="B1081" s="189"/>
      <c r="C1081" s="189"/>
      <c r="D1081" s="189"/>
    </row>
    <row r="1082" spans="2:4" s="173" customFormat="1" ht="18" customHeight="1">
      <c r="B1082" s="189"/>
      <c r="C1082" s="189"/>
      <c r="D1082" s="189"/>
    </row>
    <row r="1083" spans="2:4" s="173" customFormat="1" ht="18" customHeight="1">
      <c r="B1083" s="189"/>
      <c r="C1083" s="189"/>
      <c r="D1083" s="189"/>
    </row>
    <row r="1084" spans="2:4" s="173" customFormat="1" ht="18" customHeight="1">
      <c r="B1084" s="189"/>
      <c r="C1084" s="189"/>
      <c r="D1084" s="189"/>
    </row>
    <row r="1085" spans="2:4" s="173" customFormat="1" ht="18" customHeight="1">
      <c r="B1085" s="189"/>
      <c r="C1085" s="189"/>
      <c r="D1085" s="189"/>
    </row>
    <row r="1086" spans="2:4" s="173" customFormat="1" ht="18" customHeight="1">
      <c r="B1086" s="189"/>
      <c r="C1086" s="189"/>
      <c r="D1086" s="189"/>
    </row>
    <row r="1087" spans="2:4" s="173" customFormat="1" ht="18" customHeight="1">
      <c r="B1087" s="189"/>
      <c r="C1087" s="189"/>
      <c r="D1087" s="189"/>
    </row>
    <row r="1088" spans="2:4" s="173" customFormat="1" ht="18" customHeight="1">
      <c r="B1088" s="189"/>
      <c r="C1088" s="189"/>
      <c r="D1088" s="189"/>
    </row>
    <row r="1089" spans="2:4" s="173" customFormat="1" ht="18" customHeight="1">
      <c r="B1089" s="189"/>
      <c r="C1089" s="189"/>
      <c r="D1089" s="189"/>
    </row>
    <row r="1090" spans="2:4" s="173" customFormat="1" ht="18" customHeight="1">
      <c r="B1090" s="189"/>
      <c r="C1090" s="189"/>
      <c r="D1090" s="189"/>
    </row>
    <row r="1091" spans="2:4" s="173" customFormat="1" ht="18" customHeight="1">
      <c r="B1091" s="189"/>
      <c r="C1091" s="189"/>
      <c r="D1091" s="189"/>
    </row>
    <row r="1092" spans="2:4" s="173" customFormat="1" ht="18" customHeight="1">
      <c r="B1092" s="189"/>
      <c r="C1092" s="189"/>
      <c r="D1092" s="189"/>
    </row>
    <row r="1093" spans="2:4" s="173" customFormat="1" ht="18" customHeight="1">
      <c r="B1093" s="189"/>
      <c r="C1093" s="189"/>
      <c r="D1093" s="189"/>
    </row>
    <row r="1094" spans="2:4" s="173" customFormat="1" ht="18" customHeight="1">
      <c r="B1094" s="189"/>
      <c r="C1094" s="189"/>
      <c r="D1094" s="189"/>
    </row>
    <row r="1095" spans="2:4" s="173" customFormat="1" ht="18" customHeight="1">
      <c r="B1095" s="189"/>
      <c r="C1095" s="189"/>
      <c r="D1095" s="189"/>
    </row>
    <row r="1096" spans="2:4" s="173" customFormat="1" ht="18" customHeight="1">
      <c r="B1096" s="189"/>
      <c r="C1096" s="189"/>
      <c r="D1096" s="189"/>
    </row>
    <row r="1097" spans="2:4" s="173" customFormat="1" ht="18" customHeight="1">
      <c r="B1097" s="189"/>
      <c r="C1097" s="189"/>
      <c r="D1097" s="189"/>
    </row>
    <row r="1098" spans="2:4" s="173" customFormat="1" ht="18" customHeight="1">
      <c r="B1098" s="189"/>
      <c r="C1098" s="189"/>
      <c r="D1098" s="189"/>
    </row>
    <row r="1099" spans="2:4" s="173" customFormat="1" ht="18" customHeight="1">
      <c r="B1099" s="189"/>
      <c r="C1099" s="189"/>
      <c r="D1099" s="189"/>
    </row>
    <row r="1100" spans="2:4" s="173" customFormat="1" ht="18" customHeight="1">
      <c r="B1100" s="189"/>
      <c r="C1100" s="189"/>
      <c r="D1100" s="189"/>
    </row>
    <row r="1101" spans="2:4" s="173" customFormat="1" ht="18" customHeight="1">
      <c r="B1101" s="189"/>
      <c r="C1101" s="189"/>
      <c r="D1101" s="189"/>
    </row>
    <row r="1102" spans="2:4" s="173" customFormat="1" ht="18" customHeight="1">
      <c r="B1102" s="189"/>
      <c r="C1102" s="189"/>
      <c r="D1102" s="189"/>
    </row>
    <row r="1103" spans="2:4" s="173" customFormat="1" ht="18" customHeight="1">
      <c r="B1103" s="189"/>
      <c r="C1103" s="189"/>
      <c r="D1103" s="189"/>
    </row>
    <row r="1104" spans="2:4" s="173" customFormat="1" ht="18" customHeight="1">
      <c r="B1104" s="189"/>
      <c r="C1104" s="189"/>
      <c r="D1104" s="189"/>
    </row>
    <row r="1105" spans="2:4" s="173" customFormat="1" ht="18" customHeight="1">
      <c r="B1105" s="189"/>
      <c r="C1105" s="189"/>
      <c r="D1105" s="189"/>
    </row>
    <row r="1106" spans="2:4" s="173" customFormat="1" ht="18" customHeight="1">
      <c r="B1106" s="189"/>
      <c r="C1106" s="189"/>
      <c r="D1106" s="189"/>
    </row>
    <row r="1107" spans="2:4" s="173" customFormat="1" ht="18" customHeight="1">
      <c r="B1107" s="189"/>
      <c r="C1107" s="189"/>
      <c r="D1107" s="189"/>
    </row>
    <row r="1108" spans="2:4" s="173" customFormat="1" ht="18" customHeight="1">
      <c r="B1108" s="189"/>
      <c r="C1108" s="189"/>
      <c r="D1108" s="189"/>
    </row>
    <row r="1109" spans="2:4" s="173" customFormat="1" ht="18" customHeight="1">
      <c r="B1109" s="189"/>
      <c r="C1109" s="189"/>
      <c r="D1109" s="189"/>
    </row>
    <row r="1110" spans="2:4" s="173" customFormat="1" ht="18" customHeight="1">
      <c r="B1110" s="189"/>
      <c r="C1110" s="189"/>
      <c r="D1110" s="189"/>
    </row>
    <row r="1111" spans="2:4" s="173" customFormat="1" ht="18" customHeight="1">
      <c r="B1111" s="189"/>
      <c r="C1111" s="189"/>
      <c r="D1111" s="189"/>
    </row>
    <row r="1112" spans="2:4" s="173" customFormat="1" ht="18" customHeight="1">
      <c r="B1112" s="189"/>
      <c r="C1112" s="189"/>
      <c r="D1112" s="189"/>
    </row>
    <row r="1113" spans="2:4" s="173" customFormat="1" ht="18" customHeight="1">
      <c r="B1113" s="189"/>
      <c r="C1113" s="189"/>
      <c r="D1113" s="189"/>
    </row>
    <row r="1114" spans="2:4" s="173" customFormat="1" ht="18" customHeight="1">
      <c r="B1114" s="189"/>
      <c r="C1114" s="189"/>
      <c r="D1114" s="189"/>
    </row>
    <row r="1115" spans="2:4" s="173" customFormat="1" ht="18" customHeight="1">
      <c r="B1115" s="189"/>
      <c r="C1115" s="189"/>
      <c r="D1115" s="189"/>
    </row>
    <row r="1116" spans="2:4" s="173" customFormat="1" ht="18" customHeight="1">
      <c r="B1116" s="189"/>
      <c r="C1116" s="189"/>
      <c r="D1116" s="189"/>
    </row>
    <row r="1117" spans="2:4" s="173" customFormat="1" ht="18" customHeight="1">
      <c r="B1117" s="189"/>
      <c r="C1117" s="189"/>
      <c r="D1117" s="189"/>
    </row>
    <row r="1118" spans="2:4" s="173" customFormat="1" ht="18" customHeight="1">
      <c r="B1118" s="189"/>
      <c r="C1118" s="189"/>
      <c r="D1118" s="189"/>
    </row>
    <row r="1119" spans="2:4" s="173" customFormat="1" ht="18" customHeight="1">
      <c r="B1119" s="189"/>
      <c r="C1119" s="189"/>
      <c r="D1119" s="189"/>
    </row>
    <row r="1120" spans="2:4" s="173" customFormat="1" ht="18" customHeight="1">
      <c r="B1120" s="189"/>
      <c r="C1120" s="189"/>
      <c r="D1120" s="189"/>
    </row>
    <row r="1121" spans="2:4" s="173" customFormat="1" ht="18" customHeight="1">
      <c r="B1121" s="189"/>
      <c r="C1121" s="189"/>
      <c r="D1121" s="189"/>
    </row>
    <row r="1122" spans="2:4" s="173" customFormat="1" ht="18" customHeight="1">
      <c r="B1122" s="189"/>
      <c r="C1122" s="189"/>
      <c r="D1122" s="189"/>
    </row>
    <row r="1123" spans="2:4" s="173" customFormat="1" ht="18" customHeight="1">
      <c r="B1123" s="189"/>
      <c r="C1123" s="189"/>
      <c r="D1123" s="189"/>
    </row>
    <row r="1124" spans="2:4" s="173" customFormat="1" ht="18" customHeight="1">
      <c r="B1124" s="189"/>
      <c r="C1124" s="189"/>
      <c r="D1124" s="189"/>
    </row>
    <row r="1125" spans="2:4" s="173" customFormat="1" ht="18" customHeight="1">
      <c r="B1125" s="189"/>
      <c r="C1125" s="189"/>
      <c r="D1125" s="189"/>
    </row>
    <row r="1126" spans="2:4" s="173" customFormat="1" ht="18" customHeight="1">
      <c r="B1126" s="189"/>
      <c r="C1126" s="189"/>
      <c r="D1126" s="189"/>
    </row>
    <row r="1127" spans="2:4" s="173" customFormat="1" ht="18" customHeight="1">
      <c r="B1127" s="189"/>
      <c r="C1127" s="189"/>
      <c r="D1127" s="189"/>
    </row>
    <row r="1128" spans="2:4" s="173" customFormat="1" ht="18" customHeight="1">
      <c r="B1128" s="189"/>
      <c r="C1128" s="189"/>
      <c r="D1128" s="189"/>
    </row>
    <row r="1129" spans="2:4" s="173" customFormat="1" ht="18" customHeight="1">
      <c r="B1129" s="189"/>
      <c r="C1129" s="189"/>
      <c r="D1129" s="189"/>
    </row>
    <row r="1130" spans="2:4" s="173" customFormat="1" ht="18" customHeight="1">
      <c r="B1130" s="189"/>
      <c r="C1130" s="189"/>
      <c r="D1130" s="189"/>
    </row>
    <row r="1131" spans="2:4" s="173" customFormat="1" ht="18" customHeight="1">
      <c r="B1131" s="189"/>
      <c r="C1131" s="189"/>
      <c r="D1131" s="189"/>
    </row>
    <row r="1132" spans="2:4" s="173" customFormat="1" ht="18" customHeight="1">
      <c r="B1132" s="189"/>
      <c r="C1132" s="189"/>
      <c r="D1132" s="189"/>
    </row>
    <row r="1133" spans="2:4" s="173" customFormat="1" ht="18" customHeight="1">
      <c r="B1133" s="189"/>
      <c r="C1133" s="189"/>
      <c r="D1133" s="189"/>
    </row>
    <row r="1134" spans="2:4" s="173" customFormat="1" ht="18" customHeight="1">
      <c r="B1134" s="189"/>
      <c r="C1134" s="189"/>
      <c r="D1134" s="189"/>
    </row>
    <row r="1135" spans="2:4" s="173" customFormat="1" ht="18" customHeight="1">
      <c r="B1135" s="189"/>
      <c r="C1135" s="189"/>
      <c r="D1135" s="189"/>
    </row>
    <row r="1136" spans="2:4" s="173" customFormat="1" ht="18" customHeight="1">
      <c r="B1136" s="189"/>
      <c r="C1136" s="189"/>
      <c r="D1136" s="189"/>
    </row>
    <row r="1137" spans="2:4" s="173" customFormat="1" ht="18" customHeight="1">
      <c r="B1137" s="189"/>
      <c r="C1137" s="189"/>
      <c r="D1137" s="189"/>
    </row>
    <row r="1138" spans="2:4" s="173" customFormat="1" ht="18" customHeight="1">
      <c r="B1138" s="189"/>
      <c r="C1138" s="189"/>
      <c r="D1138" s="189"/>
    </row>
    <row r="1139" spans="2:4" s="173" customFormat="1" ht="18" customHeight="1">
      <c r="B1139" s="189"/>
      <c r="C1139" s="189"/>
      <c r="D1139" s="189"/>
    </row>
    <row r="1140" spans="2:4" s="173" customFormat="1" ht="18" customHeight="1">
      <c r="B1140" s="189"/>
      <c r="C1140" s="189"/>
      <c r="D1140" s="189"/>
    </row>
    <row r="1141" spans="2:4" s="173" customFormat="1" ht="18" customHeight="1">
      <c r="B1141" s="189"/>
      <c r="C1141" s="189"/>
      <c r="D1141" s="189"/>
    </row>
    <row r="1142" spans="2:4" s="173" customFormat="1" ht="18" customHeight="1">
      <c r="B1142" s="189"/>
      <c r="C1142" s="189"/>
      <c r="D1142" s="189"/>
    </row>
    <row r="1143" spans="2:4" s="173" customFormat="1" ht="18" customHeight="1">
      <c r="B1143" s="189"/>
      <c r="C1143" s="189"/>
      <c r="D1143" s="189"/>
    </row>
    <row r="1144" spans="2:4" s="173" customFormat="1" ht="18" customHeight="1">
      <c r="B1144" s="189"/>
      <c r="C1144" s="189"/>
      <c r="D1144" s="189"/>
    </row>
    <row r="1145" spans="2:4" s="173" customFormat="1" ht="18" customHeight="1">
      <c r="B1145" s="189"/>
      <c r="C1145" s="189"/>
      <c r="D1145" s="189"/>
    </row>
    <row r="1146" spans="2:4" s="173" customFormat="1" ht="18" customHeight="1">
      <c r="B1146" s="189"/>
      <c r="C1146" s="189"/>
      <c r="D1146" s="189"/>
    </row>
    <row r="1147" spans="2:4" s="173" customFormat="1" ht="18" customHeight="1">
      <c r="B1147" s="189"/>
      <c r="C1147" s="189"/>
      <c r="D1147" s="189"/>
    </row>
    <row r="1148" spans="2:4" s="173" customFormat="1" ht="18" customHeight="1">
      <c r="B1148" s="189"/>
      <c r="C1148" s="189"/>
      <c r="D1148" s="189"/>
    </row>
    <row r="1149" spans="2:4" s="173" customFormat="1" ht="18" customHeight="1">
      <c r="B1149" s="189"/>
      <c r="C1149" s="189"/>
      <c r="D1149" s="189"/>
    </row>
    <row r="1150" spans="2:4" s="173" customFormat="1" ht="18" customHeight="1">
      <c r="B1150" s="189"/>
      <c r="C1150" s="189"/>
      <c r="D1150" s="189"/>
    </row>
    <row r="1151" spans="2:4" s="173" customFormat="1" ht="18" customHeight="1">
      <c r="B1151" s="189"/>
      <c r="C1151" s="189"/>
      <c r="D1151" s="189"/>
    </row>
    <row r="1152" spans="2:4" s="173" customFormat="1" ht="18" customHeight="1">
      <c r="B1152" s="189"/>
      <c r="C1152" s="189"/>
      <c r="D1152" s="189"/>
    </row>
    <row r="1153" spans="2:4" s="173" customFormat="1" ht="18" customHeight="1">
      <c r="B1153" s="189"/>
      <c r="C1153" s="189"/>
      <c r="D1153" s="189"/>
    </row>
    <row r="1154" spans="2:4" s="173" customFormat="1" ht="18" customHeight="1">
      <c r="B1154" s="189"/>
      <c r="C1154" s="189"/>
      <c r="D1154" s="189"/>
    </row>
    <row r="1155" spans="2:4" s="173" customFormat="1" ht="18" customHeight="1">
      <c r="B1155" s="189"/>
      <c r="C1155" s="189"/>
      <c r="D1155" s="189"/>
    </row>
    <row r="1156" spans="2:4" s="173" customFormat="1" ht="18" customHeight="1">
      <c r="B1156" s="189"/>
      <c r="C1156" s="189"/>
      <c r="D1156" s="189"/>
    </row>
    <row r="1157" spans="2:4" s="173" customFormat="1" ht="18" customHeight="1">
      <c r="B1157" s="189"/>
      <c r="C1157" s="189"/>
      <c r="D1157" s="189"/>
    </row>
    <row r="1158" spans="2:4" s="173" customFormat="1" ht="18" customHeight="1">
      <c r="B1158" s="189"/>
      <c r="C1158" s="189"/>
      <c r="D1158" s="189"/>
    </row>
    <row r="1159" spans="2:4" s="173" customFormat="1" ht="18" customHeight="1">
      <c r="B1159" s="189"/>
      <c r="C1159" s="189"/>
      <c r="D1159" s="189"/>
    </row>
    <row r="1160" spans="2:4" s="173" customFormat="1" ht="18" customHeight="1">
      <c r="B1160" s="189"/>
      <c r="C1160" s="189"/>
      <c r="D1160" s="189"/>
    </row>
    <row r="1161" spans="2:4" s="173" customFormat="1" ht="18" customHeight="1">
      <c r="B1161" s="189"/>
      <c r="C1161" s="189"/>
      <c r="D1161" s="189"/>
    </row>
    <row r="1162" spans="2:4" s="173" customFormat="1" ht="18" customHeight="1">
      <c r="B1162" s="189"/>
      <c r="C1162" s="189"/>
      <c r="D1162" s="189"/>
    </row>
    <row r="1163" spans="2:4" s="173" customFormat="1" ht="18" customHeight="1">
      <c r="B1163" s="189"/>
      <c r="C1163" s="189"/>
      <c r="D1163" s="189"/>
    </row>
    <row r="1164" spans="2:4" s="173" customFormat="1" ht="18" customHeight="1">
      <c r="B1164" s="189"/>
      <c r="C1164" s="189"/>
      <c r="D1164" s="189"/>
    </row>
    <row r="1165" spans="2:4" s="173" customFormat="1" ht="18" customHeight="1">
      <c r="B1165" s="189"/>
      <c r="C1165" s="189"/>
      <c r="D1165" s="189"/>
    </row>
    <row r="1166" spans="2:4" s="173" customFormat="1" ht="18" customHeight="1">
      <c r="B1166" s="189"/>
      <c r="C1166" s="189"/>
      <c r="D1166" s="189"/>
    </row>
    <row r="1167" spans="2:4" s="173" customFormat="1" ht="18" customHeight="1">
      <c r="B1167" s="189"/>
      <c r="C1167" s="189"/>
      <c r="D1167" s="189"/>
    </row>
    <row r="1168" spans="2:4" s="173" customFormat="1" ht="18" customHeight="1">
      <c r="B1168" s="189"/>
      <c r="C1168" s="189"/>
      <c r="D1168" s="189"/>
    </row>
    <row r="1169" spans="2:4" s="173" customFormat="1" ht="18" customHeight="1">
      <c r="B1169" s="189"/>
      <c r="C1169" s="189"/>
      <c r="D1169" s="189"/>
    </row>
    <row r="1170" spans="2:4" s="173" customFormat="1" ht="18" customHeight="1">
      <c r="B1170" s="189"/>
      <c r="C1170" s="189"/>
      <c r="D1170" s="189"/>
    </row>
    <row r="1171" spans="2:4" s="173" customFormat="1" ht="18" customHeight="1">
      <c r="B1171" s="189"/>
      <c r="C1171" s="189"/>
      <c r="D1171" s="189"/>
    </row>
    <row r="1172" spans="2:4" s="173" customFormat="1" ht="18" customHeight="1">
      <c r="B1172" s="189"/>
      <c r="C1172" s="189"/>
      <c r="D1172" s="189"/>
    </row>
    <row r="1173" spans="2:4" s="173" customFormat="1" ht="18" customHeight="1">
      <c r="B1173" s="189"/>
      <c r="C1173" s="189"/>
      <c r="D1173" s="189"/>
    </row>
    <row r="1174" spans="2:4" s="173" customFormat="1" ht="18" customHeight="1">
      <c r="B1174" s="189"/>
      <c r="C1174" s="189"/>
      <c r="D1174" s="189"/>
    </row>
    <row r="1175" spans="2:4" s="173" customFormat="1" ht="18" customHeight="1">
      <c r="B1175" s="189"/>
      <c r="C1175" s="189"/>
      <c r="D1175" s="189"/>
    </row>
    <row r="1176" spans="2:4" s="173" customFormat="1" ht="18" customHeight="1">
      <c r="B1176" s="189"/>
      <c r="C1176" s="189"/>
      <c r="D1176" s="189"/>
    </row>
    <row r="1177" spans="2:4" s="173" customFormat="1" ht="18" customHeight="1">
      <c r="B1177" s="189"/>
      <c r="C1177" s="189"/>
      <c r="D1177" s="189"/>
    </row>
    <row r="1178" spans="2:4" s="173" customFormat="1" ht="18" customHeight="1">
      <c r="B1178" s="189"/>
      <c r="C1178" s="189"/>
      <c r="D1178" s="189"/>
    </row>
    <row r="1179" spans="2:4" s="173" customFormat="1" ht="18" customHeight="1">
      <c r="B1179" s="189"/>
      <c r="C1179" s="189"/>
      <c r="D1179" s="189"/>
    </row>
    <row r="1180" spans="2:4" s="173" customFormat="1" ht="18" customHeight="1">
      <c r="B1180" s="189"/>
      <c r="C1180" s="189"/>
      <c r="D1180" s="189"/>
    </row>
    <row r="1181" spans="2:4" s="173" customFormat="1" ht="18" customHeight="1">
      <c r="B1181" s="189"/>
      <c r="C1181" s="189"/>
      <c r="D1181" s="189"/>
    </row>
    <row r="1182" spans="2:4" s="173" customFormat="1" ht="18" customHeight="1">
      <c r="B1182" s="189"/>
      <c r="C1182" s="189"/>
      <c r="D1182" s="189"/>
    </row>
    <row r="1183" spans="2:4" s="173" customFormat="1" ht="18" customHeight="1">
      <c r="B1183" s="189"/>
      <c r="C1183" s="189"/>
      <c r="D1183" s="189"/>
    </row>
    <row r="1184" spans="2:4" s="173" customFormat="1" ht="18" customHeight="1">
      <c r="B1184" s="189"/>
      <c r="C1184" s="189"/>
      <c r="D1184" s="189"/>
    </row>
    <row r="1185" spans="2:4" s="173" customFormat="1" ht="18" customHeight="1">
      <c r="B1185" s="189"/>
      <c r="C1185" s="189"/>
      <c r="D1185" s="189"/>
    </row>
    <row r="1186" spans="2:4" s="173" customFormat="1" ht="18" customHeight="1">
      <c r="B1186" s="189"/>
      <c r="C1186" s="189"/>
      <c r="D1186" s="189"/>
    </row>
    <row r="1187" spans="2:4" s="173" customFormat="1" ht="18" customHeight="1">
      <c r="B1187" s="189"/>
      <c r="C1187" s="189"/>
      <c r="D1187" s="189"/>
    </row>
    <row r="1188" spans="2:4" s="173" customFormat="1" ht="18" customHeight="1">
      <c r="B1188" s="189"/>
      <c r="C1188" s="189"/>
      <c r="D1188" s="189"/>
    </row>
    <row r="1189" spans="2:4" s="173" customFormat="1" ht="18" customHeight="1">
      <c r="B1189" s="189"/>
      <c r="C1189" s="189"/>
      <c r="D1189" s="189"/>
    </row>
    <row r="1190" spans="2:4" s="173" customFormat="1" ht="18" customHeight="1">
      <c r="B1190" s="189"/>
      <c r="C1190" s="189"/>
      <c r="D1190" s="189"/>
    </row>
    <row r="1191" spans="2:4" s="173" customFormat="1" ht="18" customHeight="1">
      <c r="B1191" s="189"/>
      <c r="C1191" s="189"/>
      <c r="D1191" s="189"/>
    </row>
    <row r="1192" spans="2:4" s="173" customFormat="1" ht="18" customHeight="1">
      <c r="B1192" s="189"/>
      <c r="C1192" s="189"/>
      <c r="D1192" s="189"/>
    </row>
    <row r="1193" spans="2:4" s="173" customFormat="1" ht="18" customHeight="1">
      <c r="B1193" s="189"/>
      <c r="C1193" s="189"/>
      <c r="D1193" s="189"/>
    </row>
    <row r="1194" spans="2:4" s="173" customFormat="1" ht="18" customHeight="1">
      <c r="B1194" s="189"/>
      <c r="C1194" s="189"/>
      <c r="D1194" s="189"/>
    </row>
    <row r="1195" spans="2:4" s="173" customFormat="1" ht="18" customHeight="1">
      <c r="B1195" s="189"/>
      <c r="C1195" s="189"/>
      <c r="D1195" s="189"/>
    </row>
    <row r="1196" spans="2:4" s="173" customFormat="1" ht="18" customHeight="1">
      <c r="B1196" s="189"/>
      <c r="C1196" s="189"/>
      <c r="D1196" s="189"/>
    </row>
    <row r="1197" spans="2:4" s="173" customFormat="1" ht="18" customHeight="1">
      <c r="B1197" s="189"/>
      <c r="C1197" s="189"/>
      <c r="D1197" s="189"/>
    </row>
    <row r="1198" spans="2:4" s="173" customFormat="1" ht="18" customHeight="1">
      <c r="B1198" s="189"/>
      <c r="C1198" s="189"/>
      <c r="D1198" s="189"/>
    </row>
    <row r="1199" spans="2:4" s="173" customFormat="1" ht="18" customHeight="1">
      <c r="B1199" s="189"/>
      <c r="C1199" s="189"/>
      <c r="D1199" s="189"/>
    </row>
    <row r="1200" spans="2:4" s="173" customFormat="1" ht="18" customHeight="1">
      <c r="B1200" s="189"/>
      <c r="C1200" s="189"/>
      <c r="D1200" s="189"/>
    </row>
    <row r="1201" spans="2:4" s="173" customFormat="1" ht="18" customHeight="1">
      <c r="B1201" s="189"/>
      <c r="C1201" s="189"/>
      <c r="D1201" s="189"/>
    </row>
    <row r="1202" spans="2:4" s="173" customFormat="1" ht="18" customHeight="1">
      <c r="B1202" s="189"/>
      <c r="C1202" s="189"/>
      <c r="D1202" s="189"/>
    </row>
    <row r="1203" spans="2:4" s="173" customFormat="1" ht="18" customHeight="1">
      <c r="B1203" s="189"/>
      <c r="C1203" s="189"/>
      <c r="D1203" s="189"/>
    </row>
    <row r="1204" spans="2:4" s="173" customFormat="1" ht="18" customHeight="1">
      <c r="B1204" s="189"/>
      <c r="C1204" s="189"/>
      <c r="D1204" s="189"/>
    </row>
    <row r="1205" spans="2:4" s="173" customFormat="1" ht="18" customHeight="1">
      <c r="B1205" s="189"/>
      <c r="C1205" s="189"/>
      <c r="D1205" s="189"/>
    </row>
    <row r="1206" spans="2:4" s="173" customFormat="1" ht="18" customHeight="1">
      <c r="B1206" s="189"/>
      <c r="C1206" s="189"/>
      <c r="D1206" s="189"/>
    </row>
    <row r="1207" spans="2:4" s="173" customFormat="1" ht="18" customHeight="1">
      <c r="B1207" s="189"/>
      <c r="C1207" s="189"/>
      <c r="D1207" s="189"/>
    </row>
    <row r="1208" spans="2:4" s="173" customFormat="1" ht="18" customHeight="1">
      <c r="B1208" s="189"/>
      <c r="C1208" s="189"/>
      <c r="D1208" s="189"/>
    </row>
    <row r="1209" spans="2:4" s="173" customFormat="1" ht="18" customHeight="1">
      <c r="B1209" s="189"/>
      <c r="C1209" s="189"/>
      <c r="D1209" s="189"/>
    </row>
    <row r="1210" spans="2:4" s="173" customFormat="1" ht="18" customHeight="1">
      <c r="B1210" s="189"/>
      <c r="C1210" s="189"/>
      <c r="D1210" s="189"/>
    </row>
    <row r="1211" spans="2:4" s="173" customFormat="1" ht="18" customHeight="1">
      <c r="B1211" s="189"/>
      <c r="C1211" s="189"/>
      <c r="D1211" s="189"/>
    </row>
    <row r="1212" spans="2:4" s="173" customFormat="1" ht="18" customHeight="1">
      <c r="B1212" s="189"/>
      <c r="C1212" s="189"/>
      <c r="D1212" s="189"/>
    </row>
    <row r="1213" spans="2:4" s="173" customFormat="1" ht="18" customHeight="1">
      <c r="B1213" s="189"/>
      <c r="C1213" s="189"/>
      <c r="D1213" s="189"/>
    </row>
    <row r="1214" spans="2:4" s="173" customFormat="1" ht="18" customHeight="1">
      <c r="B1214" s="189"/>
      <c r="C1214" s="189"/>
      <c r="D1214" s="189"/>
    </row>
    <row r="1215" spans="2:4" s="173" customFormat="1" ht="18" customHeight="1">
      <c r="B1215" s="189"/>
      <c r="C1215" s="189"/>
      <c r="D1215" s="189"/>
    </row>
    <row r="1216" spans="2:4" s="173" customFormat="1" ht="18" customHeight="1">
      <c r="B1216" s="189"/>
      <c r="C1216" s="189"/>
      <c r="D1216" s="189"/>
    </row>
    <row r="1217" spans="2:4" s="173" customFormat="1" ht="18" customHeight="1">
      <c r="B1217" s="189"/>
      <c r="C1217" s="189"/>
      <c r="D1217" s="189"/>
    </row>
    <row r="1218" spans="2:4" s="173" customFormat="1" ht="18" customHeight="1">
      <c r="B1218" s="189"/>
      <c r="C1218" s="189"/>
      <c r="D1218" s="189"/>
    </row>
    <row r="1219" spans="2:4" s="173" customFormat="1" ht="18" customHeight="1">
      <c r="B1219" s="189"/>
      <c r="C1219" s="189"/>
      <c r="D1219" s="189"/>
    </row>
    <row r="1220" spans="2:4" s="173" customFormat="1" ht="18" customHeight="1">
      <c r="B1220" s="189"/>
      <c r="C1220" s="189"/>
      <c r="D1220" s="189"/>
    </row>
    <row r="1221" spans="2:4" s="173" customFormat="1" ht="18" customHeight="1">
      <c r="B1221" s="189"/>
      <c r="C1221" s="189"/>
      <c r="D1221" s="189"/>
    </row>
    <row r="1222" spans="2:4" s="173" customFormat="1" ht="18" customHeight="1">
      <c r="B1222" s="189"/>
      <c r="C1222" s="189"/>
      <c r="D1222" s="189"/>
    </row>
    <row r="1223" spans="2:4" s="173" customFormat="1" ht="18" customHeight="1">
      <c r="B1223" s="189"/>
      <c r="C1223" s="189"/>
      <c r="D1223" s="189"/>
    </row>
    <row r="1224" spans="2:4" s="173" customFormat="1" ht="18" customHeight="1">
      <c r="B1224" s="189"/>
      <c r="C1224" s="189"/>
      <c r="D1224" s="189"/>
    </row>
    <row r="1225" spans="2:4" s="173" customFormat="1" ht="18" customHeight="1">
      <c r="B1225" s="189"/>
      <c r="C1225" s="189"/>
      <c r="D1225" s="189"/>
    </row>
    <row r="1226" spans="2:4" s="173" customFormat="1" ht="18" customHeight="1">
      <c r="B1226" s="189"/>
      <c r="C1226" s="189"/>
      <c r="D1226" s="189"/>
    </row>
    <row r="1227" spans="2:4" s="173" customFormat="1" ht="18" customHeight="1">
      <c r="B1227" s="189"/>
      <c r="C1227" s="189"/>
      <c r="D1227" s="189"/>
    </row>
    <row r="1228" spans="2:4" s="173" customFormat="1" ht="18" customHeight="1">
      <c r="B1228" s="189"/>
      <c r="C1228" s="189"/>
      <c r="D1228" s="189"/>
    </row>
    <row r="1229" spans="2:4" s="173" customFormat="1" ht="18" customHeight="1">
      <c r="B1229" s="189"/>
      <c r="C1229" s="189"/>
      <c r="D1229" s="189"/>
    </row>
    <row r="1230" spans="2:4" s="173" customFormat="1" ht="18" customHeight="1">
      <c r="B1230" s="189"/>
      <c r="C1230" s="189"/>
      <c r="D1230" s="189"/>
    </row>
    <row r="1231" spans="2:4" s="173" customFormat="1" ht="18" customHeight="1">
      <c r="B1231" s="189"/>
      <c r="C1231" s="189"/>
      <c r="D1231" s="189"/>
    </row>
    <row r="1232" spans="2:4" s="173" customFormat="1" ht="18" customHeight="1">
      <c r="B1232" s="189"/>
      <c r="C1232" s="189"/>
      <c r="D1232" s="189"/>
    </row>
    <row r="1233" spans="2:4" s="173" customFormat="1" ht="18" customHeight="1">
      <c r="B1233" s="189"/>
      <c r="C1233" s="189"/>
      <c r="D1233" s="189"/>
    </row>
    <row r="1234" spans="2:4" s="173" customFormat="1" ht="18" customHeight="1">
      <c r="B1234" s="189"/>
      <c r="C1234" s="189"/>
      <c r="D1234" s="189"/>
    </row>
    <row r="1235" spans="2:4" s="173" customFormat="1" ht="18" customHeight="1">
      <c r="B1235" s="189"/>
      <c r="C1235" s="189"/>
      <c r="D1235" s="189"/>
    </row>
    <row r="1236" spans="2:4" s="173" customFormat="1" ht="18" customHeight="1">
      <c r="B1236" s="189"/>
      <c r="C1236" s="189"/>
      <c r="D1236" s="189"/>
    </row>
    <row r="1237" spans="2:4" s="173" customFormat="1" ht="18" customHeight="1">
      <c r="B1237" s="189"/>
      <c r="C1237" s="189"/>
      <c r="D1237" s="189"/>
    </row>
    <row r="1238" spans="2:4" s="173" customFormat="1" ht="18" customHeight="1">
      <c r="B1238" s="189"/>
      <c r="C1238" s="189"/>
      <c r="D1238" s="189"/>
    </row>
    <row r="1239" spans="2:4" s="173" customFormat="1" ht="18" customHeight="1">
      <c r="B1239" s="189"/>
      <c r="C1239" s="189"/>
      <c r="D1239" s="189"/>
    </row>
    <row r="1240" spans="2:4" s="173" customFormat="1" ht="18" customHeight="1">
      <c r="B1240" s="189"/>
      <c r="C1240" s="189"/>
      <c r="D1240" s="189"/>
    </row>
    <row r="1241" spans="2:4" s="173" customFormat="1" ht="18" customHeight="1">
      <c r="B1241" s="189"/>
      <c r="C1241" s="189"/>
      <c r="D1241" s="189"/>
    </row>
    <row r="1242" spans="2:4" s="173" customFormat="1" ht="18" customHeight="1">
      <c r="B1242" s="189"/>
      <c r="C1242" s="189"/>
      <c r="D1242" s="189"/>
    </row>
    <row r="1243" spans="2:4" s="173" customFormat="1" ht="18" customHeight="1">
      <c r="B1243" s="189"/>
      <c r="C1243" s="189"/>
      <c r="D1243" s="189"/>
    </row>
    <row r="1244" spans="2:4" s="173" customFormat="1" ht="18" customHeight="1">
      <c r="B1244" s="189"/>
      <c r="C1244" s="189"/>
      <c r="D1244" s="189"/>
    </row>
    <row r="1245" spans="2:4" s="173" customFormat="1" ht="18" customHeight="1">
      <c r="B1245" s="189"/>
      <c r="C1245" s="189"/>
      <c r="D1245" s="189"/>
    </row>
    <row r="1246" spans="2:4" s="173" customFormat="1" ht="18" customHeight="1">
      <c r="B1246" s="189"/>
      <c r="C1246" s="189"/>
      <c r="D1246" s="189"/>
    </row>
    <row r="1247" spans="2:4" s="173" customFormat="1" ht="18" customHeight="1">
      <c r="B1247" s="189"/>
      <c r="C1247" s="189"/>
      <c r="D1247" s="189"/>
    </row>
    <row r="1248" spans="2:4" s="173" customFormat="1" ht="18" customHeight="1">
      <c r="B1248" s="189"/>
      <c r="C1248" s="189"/>
      <c r="D1248" s="189"/>
    </row>
    <row r="1249" spans="2:4" s="173" customFormat="1" ht="18" customHeight="1">
      <c r="B1249" s="189"/>
      <c r="C1249" s="189"/>
      <c r="D1249" s="189"/>
    </row>
    <row r="1250" spans="2:4" s="173" customFormat="1" ht="18" customHeight="1">
      <c r="B1250" s="189"/>
      <c r="C1250" s="189"/>
      <c r="D1250" s="189"/>
    </row>
    <row r="1251" spans="2:4" s="173" customFormat="1" ht="18" customHeight="1">
      <c r="B1251" s="189"/>
      <c r="C1251" s="189"/>
      <c r="D1251" s="189"/>
    </row>
    <row r="1252" spans="2:4" s="173" customFormat="1" ht="18" customHeight="1">
      <c r="B1252" s="189"/>
      <c r="C1252" s="189"/>
      <c r="D1252" s="189"/>
    </row>
    <row r="1253" spans="2:4" s="173" customFormat="1" ht="18" customHeight="1">
      <c r="B1253" s="189"/>
      <c r="C1253" s="189"/>
      <c r="D1253" s="189"/>
    </row>
    <row r="1254" spans="2:4" s="173" customFormat="1" ht="18" customHeight="1">
      <c r="B1254" s="189"/>
      <c r="C1254" s="189"/>
      <c r="D1254" s="189"/>
    </row>
    <row r="1255" spans="2:4" s="173" customFormat="1" ht="18" customHeight="1">
      <c r="B1255" s="189"/>
      <c r="C1255" s="189"/>
      <c r="D1255" s="189"/>
    </row>
    <row r="1256" spans="2:4" s="173" customFormat="1" ht="18" customHeight="1">
      <c r="B1256" s="189"/>
      <c r="C1256" s="189"/>
      <c r="D1256" s="189"/>
    </row>
    <row r="1257" spans="2:4" s="173" customFormat="1" ht="18" customHeight="1">
      <c r="B1257" s="189"/>
      <c r="C1257" s="189"/>
      <c r="D1257" s="189"/>
    </row>
    <row r="1258" spans="2:4" s="173" customFormat="1" ht="18" customHeight="1">
      <c r="B1258" s="189"/>
      <c r="C1258" s="189"/>
      <c r="D1258" s="189"/>
    </row>
    <row r="1259" spans="2:4" s="173" customFormat="1" ht="18" customHeight="1">
      <c r="B1259" s="189"/>
      <c r="C1259" s="189"/>
      <c r="D1259" s="189"/>
    </row>
    <row r="1260" spans="2:4" s="173" customFormat="1" ht="18" customHeight="1">
      <c r="B1260" s="189"/>
      <c r="C1260" s="189"/>
      <c r="D1260" s="189"/>
    </row>
    <row r="1261" spans="2:4" s="173" customFormat="1" ht="18" customHeight="1">
      <c r="B1261" s="189"/>
      <c r="C1261" s="189"/>
      <c r="D1261" s="189"/>
    </row>
    <row r="1262" spans="2:4" s="173" customFormat="1" ht="18" customHeight="1">
      <c r="B1262" s="189"/>
      <c r="C1262" s="189"/>
      <c r="D1262" s="189"/>
    </row>
    <row r="1263" spans="2:4" s="173" customFormat="1" ht="18" customHeight="1">
      <c r="B1263" s="189"/>
      <c r="C1263" s="189"/>
      <c r="D1263" s="189"/>
    </row>
    <row r="1264" spans="2:4" s="173" customFormat="1" ht="18" customHeight="1">
      <c r="B1264" s="189"/>
      <c r="C1264" s="189"/>
      <c r="D1264" s="189"/>
    </row>
    <row r="1265" spans="2:4" s="173" customFormat="1" ht="18" customHeight="1">
      <c r="B1265" s="189"/>
      <c r="C1265" s="189"/>
      <c r="D1265" s="189"/>
    </row>
    <row r="1266" spans="2:4" s="173" customFormat="1" ht="18" customHeight="1">
      <c r="B1266" s="189"/>
      <c r="C1266" s="189"/>
      <c r="D1266" s="189"/>
    </row>
    <row r="1267" spans="2:4" s="173" customFormat="1" ht="18" customHeight="1">
      <c r="B1267" s="189"/>
      <c r="C1267" s="189"/>
      <c r="D1267" s="189"/>
    </row>
    <row r="1268" spans="2:4" s="173" customFormat="1" ht="18" customHeight="1">
      <c r="B1268" s="189"/>
      <c r="C1268" s="189"/>
      <c r="D1268" s="189"/>
    </row>
    <row r="1269" spans="2:4" s="173" customFormat="1" ht="18" customHeight="1">
      <c r="B1269" s="189"/>
      <c r="C1269" s="189"/>
      <c r="D1269" s="189"/>
    </row>
    <row r="1270" spans="2:4" s="173" customFormat="1" ht="18" customHeight="1">
      <c r="B1270" s="189"/>
      <c r="C1270" s="189"/>
      <c r="D1270" s="189"/>
    </row>
    <row r="1271" spans="2:4" s="173" customFormat="1" ht="18" customHeight="1">
      <c r="B1271" s="189"/>
      <c r="C1271" s="189"/>
      <c r="D1271" s="189"/>
    </row>
    <row r="1272" spans="2:4" s="173" customFormat="1" ht="18" customHeight="1">
      <c r="B1272" s="189"/>
      <c r="C1272" s="189"/>
      <c r="D1272" s="189"/>
    </row>
    <row r="1273" spans="2:4" s="173" customFormat="1" ht="18" customHeight="1">
      <c r="B1273" s="189"/>
      <c r="C1273" s="189"/>
      <c r="D1273" s="189"/>
    </row>
    <row r="1274" spans="2:4" s="173" customFormat="1" ht="18" customHeight="1">
      <c r="B1274" s="189"/>
      <c r="C1274" s="189"/>
      <c r="D1274" s="189"/>
    </row>
    <row r="1275" spans="2:4" s="173" customFormat="1" ht="18" customHeight="1">
      <c r="B1275" s="189"/>
      <c r="C1275" s="189"/>
      <c r="D1275" s="189"/>
    </row>
    <row r="1276" spans="2:4" s="173" customFormat="1" ht="18" customHeight="1">
      <c r="B1276" s="189"/>
      <c r="C1276" s="189"/>
      <c r="D1276" s="189"/>
    </row>
    <row r="1277" spans="2:4" s="173" customFormat="1" ht="18" customHeight="1">
      <c r="B1277" s="189"/>
      <c r="C1277" s="189"/>
      <c r="D1277" s="189"/>
    </row>
    <row r="1278" spans="2:4" s="173" customFormat="1" ht="18" customHeight="1">
      <c r="B1278" s="189"/>
      <c r="C1278" s="189"/>
      <c r="D1278" s="189"/>
    </row>
    <row r="1279" spans="2:4" s="173" customFormat="1" ht="18" customHeight="1">
      <c r="B1279" s="189"/>
      <c r="C1279" s="189"/>
      <c r="D1279" s="189"/>
    </row>
    <row r="1280" spans="2:4" s="173" customFormat="1" ht="18" customHeight="1">
      <c r="B1280" s="189"/>
      <c r="C1280" s="189"/>
      <c r="D1280" s="189"/>
    </row>
    <row r="1281" spans="2:4" s="173" customFormat="1" ht="18" customHeight="1">
      <c r="B1281" s="189"/>
      <c r="C1281" s="189"/>
      <c r="D1281" s="189"/>
    </row>
    <row r="1282" spans="2:4" s="173" customFormat="1" ht="18" customHeight="1">
      <c r="B1282" s="189"/>
      <c r="C1282" s="189"/>
      <c r="D1282" s="189"/>
    </row>
    <row r="1283" spans="2:4" s="173" customFormat="1" ht="18" customHeight="1">
      <c r="B1283" s="189"/>
      <c r="C1283" s="189"/>
      <c r="D1283" s="189"/>
    </row>
    <row r="1284" spans="2:4" s="173" customFormat="1" ht="18" customHeight="1">
      <c r="B1284" s="189"/>
      <c r="C1284" s="189"/>
      <c r="D1284" s="189"/>
    </row>
    <row r="1285" spans="2:4" s="173" customFormat="1" ht="18" customHeight="1">
      <c r="B1285" s="189"/>
      <c r="C1285" s="189"/>
      <c r="D1285" s="189"/>
    </row>
    <row r="1286" spans="2:4" s="173" customFormat="1" ht="18" customHeight="1">
      <c r="B1286" s="189"/>
      <c r="C1286" s="189"/>
      <c r="D1286" s="189"/>
    </row>
    <row r="1287" spans="2:4" s="173" customFormat="1" ht="18" customHeight="1">
      <c r="B1287" s="189"/>
      <c r="C1287" s="189"/>
      <c r="D1287" s="189"/>
    </row>
    <row r="1288" spans="2:4" s="173" customFormat="1" ht="18" customHeight="1">
      <c r="B1288" s="189"/>
      <c r="C1288" s="189"/>
      <c r="D1288" s="189"/>
    </row>
    <row r="1289" spans="2:4" s="173" customFormat="1" ht="18" customHeight="1">
      <c r="B1289" s="189"/>
      <c r="C1289" s="189"/>
      <c r="D1289" s="189"/>
    </row>
    <row r="1290" spans="2:4" s="173" customFormat="1" ht="18" customHeight="1">
      <c r="B1290" s="189"/>
      <c r="C1290" s="189"/>
      <c r="D1290" s="189"/>
    </row>
    <row r="1291" spans="2:4" s="173" customFormat="1" ht="18" customHeight="1">
      <c r="B1291" s="189"/>
      <c r="C1291" s="189"/>
      <c r="D1291" s="189"/>
    </row>
    <row r="1292" spans="2:4" s="173" customFormat="1" ht="18" customHeight="1">
      <c r="B1292" s="189"/>
      <c r="C1292" s="189"/>
      <c r="D1292" s="189"/>
    </row>
    <row r="1293" spans="2:4" s="173" customFormat="1" ht="18" customHeight="1">
      <c r="B1293" s="189"/>
      <c r="C1293" s="189"/>
      <c r="D1293" s="189"/>
    </row>
    <row r="1294" spans="2:4" s="173" customFormat="1" ht="18" customHeight="1">
      <c r="B1294" s="189"/>
      <c r="C1294" s="189"/>
      <c r="D1294" s="189"/>
    </row>
    <row r="1295" spans="2:4" s="173" customFormat="1" ht="18" customHeight="1">
      <c r="B1295" s="189"/>
      <c r="C1295" s="189"/>
      <c r="D1295" s="189"/>
    </row>
    <row r="1296" spans="2:4" s="173" customFormat="1" ht="18" customHeight="1">
      <c r="B1296" s="189"/>
      <c r="C1296" s="189"/>
      <c r="D1296" s="189"/>
    </row>
    <row r="1297" spans="2:4" s="173" customFormat="1" ht="18" customHeight="1">
      <c r="B1297" s="189"/>
      <c r="C1297" s="189"/>
      <c r="D1297" s="189"/>
    </row>
    <row r="1298" spans="2:4" s="173" customFormat="1" ht="18" customHeight="1">
      <c r="B1298" s="189"/>
      <c r="C1298" s="189"/>
      <c r="D1298" s="189"/>
    </row>
    <row r="1299" spans="2:4" s="173" customFormat="1" ht="18" customHeight="1">
      <c r="B1299" s="189"/>
      <c r="C1299" s="189"/>
      <c r="D1299" s="189"/>
    </row>
    <row r="1300" spans="2:4" s="173" customFormat="1" ht="18" customHeight="1">
      <c r="B1300" s="189"/>
      <c r="C1300" s="189"/>
      <c r="D1300" s="189"/>
    </row>
    <row r="1301" spans="2:4" s="173" customFormat="1" ht="18" customHeight="1">
      <c r="B1301" s="189"/>
      <c r="C1301" s="189"/>
      <c r="D1301" s="189"/>
    </row>
    <row r="1302" spans="2:4" s="173" customFormat="1" ht="18" customHeight="1">
      <c r="B1302" s="189"/>
      <c r="C1302" s="189"/>
      <c r="D1302" s="189"/>
    </row>
    <row r="1303" spans="2:4" s="173" customFormat="1" ht="18" customHeight="1">
      <c r="B1303" s="189"/>
      <c r="C1303" s="189"/>
      <c r="D1303" s="189"/>
    </row>
    <row r="1304" spans="2:4" s="173" customFormat="1" ht="18" customHeight="1">
      <c r="B1304" s="189"/>
      <c r="C1304" s="189"/>
      <c r="D1304" s="189"/>
    </row>
    <row r="1305" spans="2:4" s="173" customFormat="1" ht="18" customHeight="1">
      <c r="B1305" s="189"/>
      <c r="C1305" s="189"/>
      <c r="D1305" s="189"/>
    </row>
    <row r="1306" spans="2:4" s="173" customFormat="1" ht="18" customHeight="1">
      <c r="B1306" s="189"/>
      <c r="C1306" s="189"/>
      <c r="D1306" s="189"/>
    </row>
    <row r="1307" spans="2:4" s="173" customFormat="1" ht="18" customHeight="1">
      <c r="B1307" s="189"/>
      <c r="C1307" s="189"/>
      <c r="D1307" s="189"/>
    </row>
    <row r="1308" spans="2:4" s="173" customFormat="1" ht="18" customHeight="1">
      <c r="B1308" s="189"/>
      <c r="C1308" s="189"/>
      <c r="D1308" s="189"/>
    </row>
    <row r="1309" spans="2:4" s="173" customFormat="1" ht="18" customHeight="1">
      <c r="B1309" s="189"/>
      <c r="C1309" s="189"/>
      <c r="D1309" s="189"/>
    </row>
    <row r="1310" spans="2:4" s="173" customFormat="1" ht="18" customHeight="1">
      <c r="B1310" s="189"/>
      <c r="C1310" s="189"/>
      <c r="D1310" s="189"/>
    </row>
    <row r="1311" spans="2:4" s="173" customFormat="1" ht="18" customHeight="1">
      <c r="B1311" s="189"/>
      <c r="C1311" s="189"/>
      <c r="D1311" s="189"/>
    </row>
    <row r="1312" spans="2:4" s="173" customFormat="1" ht="18" customHeight="1">
      <c r="B1312" s="189"/>
      <c r="C1312" s="189"/>
      <c r="D1312" s="189"/>
    </row>
    <row r="1313" spans="2:4" s="173" customFormat="1" ht="18" customHeight="1">
      <c r="B1313" s="189"/>
      <c r="C1313" s="189"/>
      <c r="D1313" s="189"/>
    </row>
    <row r="1314" spans="2:4" s="173" customFormat="1" ht="18" customHeight="1">
      <c r="B1314" s="189"/>
      <c r="C1314" s="189"/>
      <c r="D1314" s="189"/>
    </row>
    <row r="1315" spans="2:4" s="173" customFormat="1" ht="18" customHeight="1">
      <c r="B1315" s="189"/>
      <c r="C1315" s="189"/>
      <c r="D1315" s="189"/>
    </row>
    <row r="1316" spans="2:4" s="173" customFormat="1" ht="18" customHeight="1">
      <c r="B1316" s="189"/>
      <c r="C1316" s="189"/>
      <c r="D1316" s="189"/>
    </row>
    <row r="1317" spans="2:4" s="173" customFormat="1" ht="18" customHeight="1">
      <c r="B1317" s="189"/>
      <c r="C1317" s="189"/>
      <c r="D1317" s="189"/>
    </row>
    <row r="1318" spans="2:4" s="173" customFormat="1" ht="18" customHeight="1">
      <c r="B1318" s="189"/>
      <c r="C1318" s="189"/>
      <c r="D1318" s="189"/>
    </row>
    <row r="1319" spans="2:4" s="173" customFormat="1" ht="18" customHeight="1">
      <c r="B1319" s="189"/>
      <c r="C1319" s="189"/>
      <c r="D1319" s="189"/>
    </row>
    <row r="1320" spans="2:4" s="173" customFormat="1" ht="18" customHeight="1">
      <c r="B1320" s="189"/>
      <c r="C1320" s="189"/>
      <c r="D1320" s="189"/>
    </row>
    <row r="1321" spans="2:4" s="173" customFormat="1" ht="18" customHeight="1">
      <c r="B1321" s="189"/>
      <c r="C1321" s="189"/>
      <c r="D1321" s="189"/>
    </row>
    <row r="1322" spans="2:4" s="173" customFormat="1" ht="18" customHeight="1">
      <c r="B1322" s="189"/>
      <c r="C1322" s="189"/>
      <c r="D1322" s="189"/>
    </row>
    <row r="1323" spans="2:4" s="173" customFormat="1" ht="18" customHeight="1">
      <c r="B1323" s="189"/>
      <c r="C1323" s="189"/>
      <c r="D1323" s="189"/>
    </row>
    <row r="1324" spans="2:4" s="173" customFormat="1" ht="18" customHeight="1">
      <c r="B1324" s="189"/>
      <c r="C1324" s="189"/>
      <c r="D1324" s="189"/>
    </row>
    <row r="1325" spans="2:4" s="173" customFormat="1" ht="18" customHeight="1">
      <c r="B1325" s="189"/>
      <c r="C1325" s="189"/>
      <c r="D1325" s="189"/>
    </row>
    <row r="1326" spans="2:4" s="173" customFormat="1" ht="18" customHeight="1">
      <c r="B1326" s="189"/>
      <c r="C1326" s="189"/>
      <c r="D1326" s="189"/>
    </row>
    <row r="1327" spans="2:4" s="173" customFormat="1" ht="18" customHeight="1">
      <c r="B1327" s="189"/>
      <c r="C1327" s="189"/>
      <c r="D1327" s="189"/>
    </row>
    <row r="1328" spans="2:4" s="173" customFormat="1" ht="18" customHeight="1">
      <c r="B1328" s="189"/>
      <c r="C1328" s="189"/>
      <c r="D1328" s="189"/>
    </row>
    <row r="1329" spans="2:4" s="173" customFormat="1" ht="18" customHeight="1">
      <c r="B1329" s="189"/>
      <c r="C1329" s="189"/>
      <c r="D1329" s="189"/>
    </row>
    <row r="1330" spans="2:4" s="173" customFormat="1" ht="18" customHeight="1">
      <c r="B1330" s="189"/>
      <c r="C1330" s="189"/>
      <c r="D1330" s="189"/>
    </row>
    <row r="1331" spans="2:4" s="173" customFormat="1" ht="18" customHeight="1">
      <c r="B1331" s="189"/>
      <c r="C1331" s="189"/>
      <c r="D1331" s="189"/>
    </row>
    <row r="1332" spans="2:4" s="173" customFormat="1" ht="18" customHeight="1">
      <c r="B1332" s="189"/>
      <c r="C1332" s="189"/>
      <c r="D1332" s="189"/>
    </row>
    <row r="1333" spans="2:4" s="173" customFormat="1" ht="18" customHeight="1">
      <c r="B1333" s="189"/>
      <c r="C1333" s="189"/>
      <c r="D1333" s="189"/>
    </row>
    <row r="1334" spans="2:4" s="173" customFormat="1" ht="18" customHeight="1">
      <c r="B1334" s="189"/>
      <c r="C1334" s="189"/>
      <c r="D1334" s="189"/>
    </row>
    <row r="1335" spans="2:4" s="173" customFormat="1" ht="18" customHeight="1">
      <c r="B1335" s="189"/>
      <c r="C1335" s="189"/>
      <c r="D1335" s="189"/>
    </row>
    <row r="1336" spans="2:4" s="173" customFormat="1" ht="18" customHeight="1">
      <c r="B1336" s="189"/>
      <c r="C1336" s="189"/>
      <c r="D1336" s="189"/>
    </row>
    <row r="1337" spans="2:4" s="173" customFormat="1" ht="18" customHeight="1">
      <c r="B1337" s="189"/>
      <c r="C1337" s="189"/>
      <c r="D1337" s="189"/>
    </row>
    <row r="1338" spans="2:4" s="173" customFormat="1" ht="18" customHeight="1">
      <c r="B1338" s="189"/>
      <c r="C1338" s="189"/>
      <c r="D1338" s="189"/>
    </row>
    <row r="1339" spans="2:4" s="173" customFormat="1" ht="18" customHeight="1">
      <c r="B1339" s="189"/>
      <c r="C1339" s="189"/>
      <c r="D1339" s="189"/>
    </row>
    <row r="1340" spans="2:4" s="173" customFormat="1" ht="18" customHeight="1">
      <c r="B1340" s="189"/>
      <c r="C1340" s="189"/>
      <c r="D1340" s="189"/>
    </row>
    <row r="1341" spans="2:4" s="173" customFormat="1" ht="18" customHeight="1">
      <c r="B1341" s="189"/>
      <c r="C1341" s="189"/>
      <c r="D1341" s="189"/>
    </row>
    <row r="1342" spans="2:4" s="173" customFormat="1" ht="18" customHeight="1">
      <c r="B1342" s="189"/>
      <c r="C1342" s="189"/>
      <c r="D1342" s="189"/>
    </row>
    <row r="1343" spans="2:4" s="173" customFormat="1" ht="18" customHeight="1">
      <c r="B1343" s="189"/>
      <c r="C1343" s="189"/>
      <c r="D1343" s="189"/>
    </row>
    <row r="1344" spans="2:4" s="173" customFormat="1" ht="18" customHeight="1">
      <c r="B1344" s="189"/>
      <c r="C1344" s="189"/>
      <c r="D1344" s="189"/>
    </row>
    <row r="1345" spans="2:4" s="173" customFormat="1" ht="18" customHeight="1">
      <c r="B1345" s="189"/>
      <c r="C1345" s="189"/>
      <c r="D1345" s="189"/>
    </row>
    <row r="1346" spans="2:4" s="173" customFormat="1" ht="18" customHeight="1">
      <c r="B1346" s="189"/>
      <c r="C1346" s="189"/>
      <c r="D1346" s="189"/>
    </row>
    <row r="1347" spans="2:4" s="173" customFormat="1" ht="18" customHeight="1">
      <c r="B1347" s="189"/>
      <c r="C1347" s="189"/>
      <c r="D1347" s="189"/>
    </row>
    <row r="1348" spans="2:4" s="173" customFormat="1" ht="18" customHeight="1">
      <c r="B1348" s="189"/>
      <c r="C1348" s="189"/>
      <c r="D1348" s="189"/>
    </row>
    <row r="1349" spans="2:4" s="173" customFormat="1" ht="18" customHeight="1">
      <c r="B1349" s="189"/>
      <c r="C1349" s="189"/>
      <c r="D1349" s="189"/>
    </row>
    <row r="1350" spans="2:4" s="173" customFormat="1" ht="18" customHeight="1">
      <c r="B1350" s="189"/>
      <c r="C1350" s="189"/>
      <c r="D1350" s="189"/>
    </row>
    <row r="1351" spans="2:4" s="173" customFormat="1" ht="18" customHeight="1">
      <c r="B1351" s="189"/>
      <c r="C1351" s="189"/>
      <c r="D1351" s="189"/>
    </row>
    <row r="1352" spans="2:4" s="173" customFormat="1" ht="18" customHeight="1">
      <c r="B1352" s="189"/>
      <c r="C1352" s="189"/>
      <c r="D1352" s="189"/>
    </row>
    <row r="1353" spans="2:4" s="173" customFormat="1" ht="18" customHeight="1">
      <c r="B1353" s="189"/>
      <c r="C1353" s="189"/>
      <c r="D1353" s="189"/>
    </row>
    <row r="1354" spans="2:4" s="173" customFormat="1" ht="18" customHeight="1">
      <c r="B1354" s="189"/>
      <c r="C1354" s="189"/>
      <c r="D1354" s="189"/>
    </row>
    <row r="1355" spans="2:4" s="173" customFormat="1" ht="18" customHeight="1">
      <c r="B1355" s="189"/>
      <c r="C1355" s="189"/>
      <c r="D1355" s="189"/>
    </row>
    <row r="1356" spans="2:4" s="173" customFormat="1" ht="18" customHeight="1">
      <c r="B1356" s="189"/>
      <c r="C1356" s="189"/>
      <c r="D1356" s="189"/>
    </row>
    <row r="1357" spans="2:4" s="173" customFormat="1" ht="18" customHeight="1">
      <c r="B1357" s="189"/>
      <c r="C1357" s="189"/>
      <c r="D1357" s="189"/>
    </row>
    <row r="1358" spans="2:4" s="173" customFormat="1" ht="18" customHeight="1">
      <c r="B1358" s="189"/>
      <c r="C1358" s="189"/>
      <c r="D1358" s="189"/>
    </row>
    <row r="1359" spans="2:4" s="173" customFormat="1" ht="18" customHeight="1">
      <c r="B1359" s="189"/>
      <c r="C1359" s="189"/>
      <c r="D1359" s="189"/>
    </row>
    <row r="1360" spans="2:4" s="173" customFormat="1" ht="18" customHeight="1">
      <c r="B1360" s="189"/>
      <c r="C1360" s="189"/>
      <c r="D1360" s="189"/>
    </row>
    <row r="1361" spans="2:4" s="173" customFormat="1" ht="18" customHeight="1">
      <c r="B1361" s="189"/>
      <c r="C1361" s="189"/>
      <c r="D1361" s="189"/>
    </row>
    <row r="1362" spans="2:4" s="173" customFormat="1" ht="18" customHeight="1">
      <c r="B1362" s="189"/>
      <c r="C1362" s="189"/>
      <c r="D1362" s="189"/>
    </row>
    <row r="1363" spans="2:4" s="173" customFormat="1" ht="18" customHeight="1">
      <c r="B1363" s="189"/>
      <c r="C1363" s="189"/>
      <c r="D1363" s="189"/>
    </row>
    <row r="1364" spans="2:4" s="173" customFormat="1" ht="18" customHeight="1">
      <c r="B1364" s="189"/>
      <c r="C1364" s="189"/>
      <c r="D1364" s="189"/>
    </row>
    <row r="1365" spans="2:4" s="173" customFormat="1" ht="18" customHeight="1">
      <c r="B1365" s="189"/>
      <c r="C1365" s="189"/>
      <c r="D1365" s="189"/>
    </row>
    <row r="1366" spans="2:4" s="173" customFormat="1" ht="18" customHeight="1">
      <c r="B1366" s="189"/>
      <c r="C1366" s="189"/>
      <c r="D1366" s="189"/>
    </row>
    <row r="1367" spans="2:4" s="173" customFormat="1" ht="18" customHeight="1">
      <c r="B1367" s="189"/>
      <c r="C1367" s="189"/>
      <c r="D1367" s="189"/>
    </row>
    <row r="1368" spans="2:4" s="173" customFormat="1" ht="18" customHeight="1">
      <c r="B1368" s="189"/>
      <c r="C1368" s="189"/>
      <c r="D1368" s="189"/>
    </row>
    <row r="1369" spans="2:4" s="173" customFormat="1" ht="18" customHeight="1">
      <c r="B1369" s="189"/>
      <c r="C1369" s="189"/>
      <c r="D1369" s="189"/>
    </row>
    <row r="1370" spans="2:4" s="173" customFormat="1" ht="18" customHeight="1">
      <c r="B1370" s="189"/>
      <c r="C1370" s="189"/>
      <c r="D1370" s="189"/>
    </row>
    <row r="1371" spans="2:4" s="173" customFormat="1" ht="18" customHeight="1">
      <c r="B1371" s="189"/>
      <c r="C1371" s="189"/>
      <c r="D1371" s="189"/>
    </row>
    <row r="1372" spans="2:4" s="173" customFormat="1" ht="18" customHeight="1">
      <c r="B1372" s="189"/>
      <c r="C1372" s="189"/>
      <c r="D1372" s="189"/>
    </row>
    <row r="1373" spans="2:4" s="173" customFormat="1" ht="18" customHeight="1">
      <c r="B1373" s="189"/>
      <c r="C1373" s="189"/>
      <c r="D1373" s="189"/>
    </row>
    <row r="1374" spans="2:4" s="173" customFormat="1" ht="18" customHeight="1">
      <c r="B1374" s="189"/>
      <c r="C1374" s="189"/>
      <c r="D1374" s="189"/>
    </row>
    <row r="1375" spans="2:4" s="173" customFormat="1" ht="18" customHeight="1">
      <c r="B1375" s="189"/>
      <c r="C1375" s="189"/>
      <c r="D1375" s="189"/>
    </row>
    <row r="1376" spans="2:4" s="173" customFormat="1" ht="18" customHeight="1">
      <c r="B1376" s="189"/>
      <c r="C1376" s="189"/>
      <c r="D1376" s="189"/>
    </row>
    <row r="1377" spans="2:4" s="173" customFormat="1" ht="18" customHeight="1">
      <c r="B1377" s="189"/>
      <c r="C1377" s="189"/>
      <c r="D1377" s="189"/>
    </row>
    <row r="1378" spans="2:4" s="173" customFormat="1" ht="18" customHeight="1">
      <c r="B1378" s="189"/>
      <c r="C1378" s="189"/>
      <c r="D1378" s="189"/>
    </row>
    <row r="1379" spans="2:4" s="173" customFormat="1" ht="18" customHeight="1">
      <c r="B1379" s="189"/>
      <c r="C1379" s="189"/>
      <c r="D1379" s="189"/>
    </row>
    <row r="1380" spans="2:4" s="173" customFormat="1" ht="18" customHeight="1">
      <c r="B1380" s="189"/>
      <c r="C1380" s="189"/>
      <c r="D1380" s="189"/>
    </row>
    <row r="1381" spans="2:4" s="173" customFormat="1" ht="18" customHeight="1">
      <c r="B1381" s="189"/>
      <c r="C1381" s="189"/>
      <c r="D1381" s="189"/>
    </row>
    <row r="1382" spans="2:4" s="173" customFormat="1" ht="18" customHeight="1">
      <c r="B1382" s="189"/>
      <c r="C1382" s="189"/>
      <c r="D1382" s="189"/>
    </row>
    <row r="1383" spans="2:4" s="173" customFormat="1" ht="18" customHeight="1">
      <c r="B1383" s="189"/>
      <c r="C1383" s="189"/>
      <c r="D1383" s="189"/>
    </row>
    <row r="1384" spans="2:4" s="173" customFormat="1" ht="18" customHeight="1">
      <c r="B1384" s="189"/>
      <c r="C1384" s="189"/>
      <c r="D1384" s="189"/>
    </row>
    <row r="1385" spans="2:4" s="173" customFormat="1" ht="18" customHeight="1">
      <c r="B1385" s="189"/>
      <c r="C1385" s="189"/>
      <c r="D1385" s="189"/>
    </row>
    <row r="1386" spans="2:4" s="173" customFormat="1" ht="18" customHeight="1">
      <c r="B1386" s="189"/>
      <c r="C1386" s="189"/>
      <c r="D1386" s="189"/>
    </row>
    <row r="1387" spans="2:4" s="173" customFormat="1" ht="18" customHeight="1">
      <c r="B1387" s="189"/>
      <c r="C1387" s="189"/>
      <c r="D1387" s="189"/>
    </row>
    <row r="1388" spans="2:4" s="173" customFormat="1" ht="18" customHeight="1">
      <c r="B1388" s="189"/>
      <c r="C1388" s="189"/>
      <c r="D1388" s="189"/>
    </row>
    <row r="1389" spans="2:4" s="173" customFormat="1" ht="18" customHeight="1">
      <c r="B1389" s="189"/>
      <c r="C1389" s="189"/>
      <c r="D1389" s="189"/>
    </row>
    <row r="1390" spans="2:4" s="173" customFormat="1" ht="18" customHeight="1">
      <c r="B1390" s="189"/>
      <c r="C1390" s="189"/>
      <c r="D1390" s="189"/>
    </row>
    <row r="1391" spans="2:4" s="173" customFormat="1" ht="18" customHeight="1">
      <c r="B1391" s="189"/>
      <c r="C1391" s="189"/>
      <c r="D1391" s="189"/>
    </row>
    <row r="1392" spans="2:4" s="173" customFormat="1" ht="18" customHeight="1">
      <c r="B1392" s="189"/>
      <c r="C1392" s="189"/>
      <c r="D1392" s="189"/>
    </row>
    <row r="1393" spans="2:4" s="173" customFormat="1" ht="18" customHeight="1">
      <c r="B1393" s="189"/>
      <c r="C1393" s="189"/>
      <c r="D1393" s="189"/>
    </row>
    <row r="1394" spans="2:4" s="173" customFormat="1" ht="18" customHeight="1">
      <c r="B1394" s="189"/>
      <c r="C1394" s="189"/>
      <c r="D1394" s="189"/>
    </row>
    <row r="1395" spans="2:4" s="173" customFormat="1" ht="18" customHeight="1">
      <c r="B1395" s="189"/>
      <c r="C1395" s="189"/>
      <c r="D1395" s="189"/>
    </row>
    <row r="1396" spans="2:4" s="173" customFormat="1" ht="18" customHeight="1">
      <c r="B1396" s="189"/>
      <c r="C1396" s="189"/>
      <c r="D1396" s="189"/>
    </row>
    <row r="1397" spans="2:4" s="173" customFormat="1" ht="18" customHeight="1">
      <c r="B1397" s="189"/>
      <c r="C1397" s="189"/>
      <c r="D1397" s="189"/>
    </row>
    <row r="1398" spans="2:4" s="173" customFormat="1" ht="18" customHeight="1">
      <c r="B1398" s="189"/>
      <c r="C1398" s="189"/>
      <c r="D1398" s="189"/>
    </row>
    <row r="1399" spans="2:4" s="173" customFormat="1" ht="18" customHeight="1">
      <c r="B1399" s="189"/>
      <c r="C1399" s="189"/>
      <c r="D1399" s="189"/>
    </row>
    <row r="1400" spans="2:4" s="173" customFormat="1" ht="18" customHeight="1">
      <c r="B1400" s="189"/>
      <c r="C1400" s="189"/>
      <c r="D1400" s="189"/>
    </row>
    <row r="1401" spans="2:4" s="173" customFormat="1" ht="18" customHeight="1">
      <c r="B1401" s="189"/>
      <c r="C1401" s="189"/>
      <c r="D1401" s="189"/>
    </row>
    <row r="1402" spans="2:4" s="173" customFormat="1" ht="18" customHeight="1">
      <c r="B1402" s="189"/>
      <c r="C1402" s="189"/>
      <c r="D1402" s="189"/>
    </row>
    <row r="1403" spans="2:4" s="173" customFormat="1" ht="18" customHeight="1">
      <c r="B1403" s="189"/>
      <c r="C1403" s="189"/>
      <c r="D1403" s="189"/>
    </row>
    <row r="1404" spans="2:4" s="173" customFormat="1" ht="18" customHeight="1">
      <c r="B1404" s="189"/>
      <c r="C1404" s="189"/>
      <c r="D1404" s="189"/>
    </row>
    <row r="1405" spans="2:4" s="173" customFormat="1" ht="18" customHeight="1">
      <c r="B1405" s="189"/>
      <c r="C1405" s="189"/>
      <c r="D1405" s="189"/>
    </row>
    <row r="1406" spans="2:4" s="173" customFormat="1" ht="18" customHeight="1">
      <c r="B1406" s="189"/>
      <c r="C1406" s="189"/>
      <c r="D1406" s="189"/>
    </row>
    <row r="1407" spans="2:4" s="173" customFormat="1" ht="18" customHeight="1">
      <c r="B1407" s="189"/>
      <c r="C1407" s="189"/>
      <c r="D1407" s="189"/>
    </row>
    <row r="1408" spans="2:4" s="173" customFormat="1" ht="18" customHeight="1">
      <c r="B1408" s="189"/>
      <c r="C1408" s="189"/>
      <c r="D1408" s="189"/>
    </row>
    <row r="1409" spans="2:4" s="173" customFormat="1" ht="18" customHeight="1">
      <c r="B1409" s="189"/>
      <c r="C1409" s="189"/>
      <c r="D1409" s="189"/>
    </row>
    <row r="1410" spans="2:4" s="173" customFormat="1" ht="18" customHeight="1">
      <c r="B1410" s="189"/>
      <c r="C1410" s="189"/>
      <c r="D1410" s="189"/>
    </row>
    <row r="1411" spans="2:4" s="173" customFormat="1" ht="18" customHeight="1">
      <c r="B1411" s="189"/>
      <c r="C1411" s="189"/>
      <c r="D1411" s="189"/>
    </row>
    <row r="1412" spans="2:4" s="173" customFormat="1" ht="18" customHeight="1">
      <c r="B1412" s="189"/>
      <c r="C1412" s="189"/>
      <c r="D1412" s="189"/>
    </row>
    <row r="1413" spans="2:4" s="173" customFormat="1" ht="18" customHeight="1">
      <c r="B1413" s="189"/>
      <c r="C1413" s="189"/>
      <c r="D1413" s="189"/>
    </row>
    <row r="1414" spans="2:4" s="173" customFormat="1" ht="18" customHeight="1">
      <c r="B1414" s="189"/>
      <c r="C1414" s="189"/>
      <c r="D1414" s="189"/>
    </row>
    <row r="1415" spans="2:4" s="173" customFormat="1" ht="18" customHeight="1">
      <c r="B1415" s="189"/>
      <c r="C1415" s="189"/>
      <c r="D1415" s="189"/>
    </row>
    <row r="1416" spans="2:4" s="173" customFormat="1" ht="18" customHeight="1">
      <c r="B1416" s="189"/>
      <c r="C1416" s="189"/>
      <c r="D1416" s="189"/>
    </row>
    <row r="1417" spans="2:4" s="173" customFormat="1" ht="18" customHeight="1">
      <c r="B1417" s="189"/>
      <c r="C1417" s="189"/>
      <c r="D1417" s="189"/>
    </row>
    <row r="1418" spans="2:4" s="173" customFormat="1" ht="18" customHeight="1">
      <c r="B1418" s="189"/>
      <c r="C1418" s="189"/>
      <c r="D1418" s="189"/>
    </row>
    <row r="1419" spans="2:4" s="173" customFormat="1" ht="18" customHeight="1">
      <c r="B1419" s="189"/>
      <c r="C1419" s="189"/>
      <c r="D1419" s="189"/>
    </row>
    <row r="1420" spans="2:4" s="173" customFormat="1" ht="18" customHeight="1">
      <c r="B1420" s="189"/>
      <c r="C1420" s="189"/>
      <c r="D1420" s="189"/>
    </row>
    <row r="1421" spans="2:4" s="173" customFormat="1" ht="18" customHeight="1">
      <c r="B1421" s="189"/>
      <c r="C1421" s="189"/>
      <c r="D1421" s="189"/>
    </row>
    <row r="1422" spans="2:4" s="173" customFormat="1" ht="18" customHeight="1">
      <c r="B1422" s="189"/>
      <c r="C1422" s="189"/>
      <c r="D1422" s="189"/>
    </row>
    <row r="1423" spans="2:4" s="173" customFormat="1" ht="18" customHeight="1">
      <c r="B1423" s="189"/>
      <c r="C1423" s="189"/>
      <c r="D1423" s="189"/>
    </row>
    <row r="1424" spans="2:4" s="173" customFormat="1" ht="18" customHeight="1">
      <c r="B1424" s="189"/>
      <c r="C1424" s="189"/>
      <c r="D1424" s="189"/>
    </row>
    <row r="1425" spans="2:4" s="173" customFormat="1" ht="18" customHeight="1">
      <c r="B1425" s="189"/>
      <c r="C1425" s="189"/>
      <c r="D1425" s="189"/>
    </row>
    <row r="1426" spans="2:4" s="173" customFormat="1" ht="18" customHeight="1">
      <c r="B1426" s="189"/>
      <c r="C1426" s="189"/>
      <c r="D1426" s="189"/>
    </row>
    <row r="1427" spans="2:4" s="173" customFormat="1" ht="18" customHeight="1">
      <c r="B1427" s="189"/>
      <c r="C1427" s="189"/>
      <c r="D1427" s="189"/>
    </row>
    <row r="1428" spans="2:4" s="173" customFormat="1" ht="18" customHeight="1">
      <c r="B1428" s="189"/>
      <c r="C1428" s="189"/>
      <c r="D1428" s="189"/>
    </row>
    <row r="1429" spans="2:4" s="173" customFormat="1" ht="18" customHeight="1">
      <c r="B1429" s="189"/>
      <c r="C1429" s="189"/>
      <c r="D1429" s="189"/>
    </row>
    <row r="1430" spans="2:4" s="173" customFormat="1" ht="18" customHeight="1">
      <c r="B1430" s="189"/>
      <c r="C1430" s="189"/>
      <c r="D1430" s="189"/>
    </row>
    <row r="1431" spans="2:4" s="173" customFormat="1" ht="18" customHeight="1">
      <c r="B1431" s="189"/>
      <c r="C1431" s="189"/>
      <c r="D1431" s="189"/>
    </row>
    <row r="1432" spans="2:4" s="173" customFormat="1" ht="18" customHeight="1">
      <c r="B1432" s="189"/>
      <c r="C1432" s="189"/>
      <c r="D1432" s="189"/>
    </row>
    <row r="1433" spans="2:4" s="173" customFormat="1" ht="18" customHeight="1">
      <c r="B1433" s="189"/>
      <c r="C1433" s="189"/>
      <c r="D1433" s="189"/>
    </row>
    <row r="1434" spans="2:4" s="173" customFormat="1" ht="18" customHeight="1">
      <c r="B1434" s="189"/>
      <c r="C1434" s="189"/>
      <c r="D1434" s="189"/>
    </row>
    <row r="1435" spans="2:4" s="173" customFormat="1" ht="18" customHeight="1">
      <c r="B1435" s="189"/>
      <c r="C1435" s="189"/>
      <c r="D1435" s="189"/>
    </row>
    <row r="1436" spans="2:4" s="173" customFormat="1" ht="18" customHeight="1">
      <c r="B1436" s="189"/>
      <c r="C1436" s="189"/>
      <c r="D1436" s="189"/>
    </row>
    <row r="1437" spans="2:4" s="173" customFormat="1" ht="18" customHeight="1">
      <c r="B1437" s="189"/>
      <c r="C1437" s="189"/>
      <c r="D1437" s="189"/>
    </row>
    <row r="1438" spans="2:4" s="173" customFormat="1" ht="18" customHeight="1">
      <c r="B1438" s="189"/>
      <c r="C1438" s="189"/>
      <c r="D1438" s="189"/>
    </row>
    <row r="1439" spans="2:4" s="173" customFormat="1" ht="18" customHeight="1">
      <c r="B1439" s="189"/>
      <c r="C1439" s="189"/>
      <c r="D1439" s="189"/>
    </row>
    <row r="1440" spans="2:4" s="173" customFormat="1" ht="18" customHeight="1">
      <c r="B1440" s="189"/>
      <c r="C1440" s="189"/>
      <c r="D1440" s="189"/>
    </row>
    <row r="1441" spans="2:4" s="173" customFormat="1" ht="18" customHeight="1">
      <c r="B1441" s="189"/>
      <c r="C1441" s="189"/>
      <c r="D1441" s="189"/>
    </row>
    <row r="1442" spans="2:4" s="173" customFormat="1" ht="18" customHeight="1">
      <c r="B1442" s="189"/>
      <c r="C1442" s="189"/>
      <c r="D1442" s="189"/>
    </row>
    <row r="1443" spans="2:4" s="173" customFormat="1" ht="18" customHeight="1">
      <c r="B1443" s="189"/>
      <c r="C1443" s="189"/>
      <c r="D1443" s="189"/>
    </row>
    <row r="1444" spans="2:4" s="173" customFormat="1" ht="18" customHeight="1">
      <c r="B1444" s="189"/>
      <c r="C1444" s="189"/>
      <c r="D1444" s="189"/>
    </row>
    <row r="1445" spans="2:4" s="173" customFormat="1" ht="18" customHeight="1">
      <c r="B1445" s="189"/>
      <c r="C1445" s="189"/>
      <c r="D1445" s="189"/>
    </row>
    <row r="1446" spans="2:4" s="173" customFormat="1" ht="18" customHeight="1">
      <c r="B1446" s="189"/>
      <c r="C1446" s="189"/>
      <c r="D1446" s="189"/>
    </row>
    <row r="1447" spans="2:4" s="173" customFormat="1" ht="18" customHeight="1">
      <c r="B1447" s="189"/>
      <c r="C1447" s="189"/>
      <c r="D1447" s="189"/>
    </row>
    <row r="1448" spans="2:4" s="173" customFormat="1" ht="18" customHeight="1">
      <c r="B1448" s="189"/>
      <c r="C1448" s="189"/>
      <c r="D1448" s="189"/>
    </row>
    <row r="1449" spans="2:4" s="173" customFormat="1" ht="18" customHeight="1">
      <c r="B1449" s="189"/>
      <c r="C1449" s="189"/>
      <c r="D1449" s="189"/>
    </row>
    <row r="1450" spans="2:4" s="173" customFormat="1" ht="18" customHeight="1">
      <c r="B1450" s="189"/>
      <c r="C1450" s="189"/>
      <c r="D1450" s="189"/>
    </row>
    <row r="1451" spans="2:4" s="173" customFormat="1" ht="18" customHeight="1">
      <c r="B1451" s="189"/>
      <c r="C1451" s="189"/>
      <c r="D1451" s="189"/>
    </row>
    <row r="1452" spans="2:4" s="173" customFormat="1" ht="18" customHeight="1">
      <c r="B1452" s="189"/>
      <c r="C1452" s="189"/>
      <c r="D1452" s="189"/>
    </row>
    <row r="1453" spans="2:4" s="173" customFormat="1" ht="18" customHeight="1">
      <c r="B1453" s="189"/>
      <c r="C1453" s="189"/>
      <c r="D1453" s="189"/>
    </row>
    <row r="1454" spans="2:4" s="173" customFormat="1" ht="18" customHeight="1">
      <c r="B1454" s="189"/>
      <c r="C1454" s="189"/>
      <c r="D1454" s="189"/>
    </row>
    <row r="1455" spans="2:4" s="173" customFormat="1" ht="18" customHeight="1">
      <c r="B1455" s="189"/>
      <c r="C1455" s="189"/>
      <c r="D1455" s="189"/>
    </row>
    <row r="1456" spans="2:4" s="173" customFormat="1" ht="18" customHeight="1">
      <c r="B1456" s="189"/>
      <c r="C1456" s="189"/>
      <c r="D1456" s="189"/>
    </row>
    <row r="1457" spans="2:4" s="173" customFormat="1" ht="18" customHeight="1">
      <c r="B1457" s="189"/>
      <c r="C1457" s="189"/>
      <c r="D1457" s="189"/>
    </row>
    <row r="1458" spans="2:4" s="173" customFormat="1" ht="18" customHeight="1">
      <c r="B1458" s="189"/>
      <c r="C1458" s="189"/>
      <c r="D1458" s="189"/>
    </row>
    <row r="1459" spans="2:4" s="173" customFormat="1" ht="18" customHeight="1">
      <c r="B1459" s="189"/>
      <c r="C1459" s="189"/>
      <c r="D1459" s="189"/>
    </row>
    <row r="1460" spans="2:4" s="173" customFormat="1" ht="18" customHeight="1">
      <c r="B1460" s="189"/>
      <c r="C1460" s="189"/>
      <c r="D1460" s="189"/>
    </row>
    <row r="1461" spans="2:4" s="173" customFormat="1" ht="18" customHeight="1">
      <c r="B1461" s="189"/>
      <c r="C1461" s="189"/>
      <c r="D1461" s="189"/>
    </row>
    <row r="1462" spans="2:4" s="173" customFormat="1" ht="18" customHeight="1">
      <c r="B1462" s="189"/>
      <c r="C1462" s="189"/>
      <c r="D1462" s="189"/>
    </row>
    <row r="1463" spans="2:4" s="173" customFormat="1" ht="18" customHeight="1">
      <c r="B1463" s="189"/>
      <c r="C1463" s="189"/>
      <c r="D1463" s="189"/>
    </row>
    <row r="1464" spans="2:4" s="173" customFormat="1" ht="18" customHeight="1">
      <c r="B1464" s="189"/>
      <c r="C1464" s="189"/>
      <c r="D1464" s="189"/>
    </row>
    <row r="1465" spans="2:4" s="173" customFormat="1" ht="18" customHeight="1">
      <c r="B1465" s="189"/>
      <c r="C1465" s="189"/>
      <c r="D1465" s="189"/>
    </row>
    <row r="1466" spans="2:4" s="173" customFormat="1" ht="18" customHeight="1">
      <c r="B1466" s="189"/>
      <c r="C1466" s="189"/>
      <c r="D1466" s="189"/>
    </row>
    <row r="1467" spans="2:4" s="173" customFormat="1" ht="18" customHeight="1">
      <c r="B1467" s="189"/>
      <c r="C1467" s="189"/>
      <c r="D1467" s="189"/>
    </row>
    <row r="1468" spans="2:4" s="173" customFormat="1" ht="18" customHeight="1">
      <c r="B1468" s="189"/>
      <c r="C1468" s="189"/>
      <c r="D1468" s="189"/>
    </row>
    <row r="1469" spans="2:4" s="173" customFormat="1" ht="18" customHeight="1">
      <c r="B1469" s="189"/>
      <c r="C1469" s="189"/>
      <c r="D1469" s="189"/>
    </row>
    <row r="1470" spans="2:4" s="173" customFormat="1" ht="18" customHeight="1">
      <c r="B1470" s="189"/>
      <c r="C1470" s="189"/>
      <c r="D1470" s="189"/>
    </row>
    <row r="1471" spans="2:4" s="173" customFormat="1" ht="18" customHeight="1">
      <c r="B1471" s="189"/>
      <c r="C1471" s="189"/>
      <c r="D1471" s="189"/>
    </row>
    <row r="1472" spans="2:4" s="173" customFormat="1" ht="18" customHeight="1">
      <c r="B1472" s="189"/>
      <c r="C1472" s="189"/>
      <c r="D1472" s="189"/>
    </row>
    <row r="1473" spans="2:4" s="173" customFormat="1" ht="18" customHeight="1">
      <c r="B1473" s="189"/>
      <c r="C1473" s="189"/>
      <c r="D1473" s="189"/>
    </row>
    <row r="1474" spans="2:4" s="173" customFormat="1" ht="18" customHeight="1">
      <c r="B1474" s="189"/>
      <c r="C1474" s="189"/>
      <c r="D1474" s="189"/>
    </row>
    <row r="1475" spans="2:4" s="173" customFormat="1" ht="18" customHeight="1">
      <c r="B1475" s="189"/>
      <c r="C1475" s="189"/>
      <c r="D1475" s="189"/>
    </row>
    <row r="1476" spans="2:4" s="173" customFormat="1" ht="18" customHeight="1">
      <c r="B1476" s="189"/>
      <c r="C1476" s="189"/>
      <c r="D1476" s="189"/>
    </row>
    <row r="1477" spans="2:4" s="173" customFormat="1" ht="18" customHeight="1">
      <c r="B1477" s="189"/>
      <c r="C1477" s="189"/>
      <c r="D1477" s="189"/>
    </row>
    <row r="1478" spans="2:4" s="173" customFormat="1" ht="18" customHeight="1">
      <c r="B1478" s="189"/>
      <c r="C1478" s="189"/>
      <c r="D1478" s="189"/>
    </row>
    <row r="1479" spans="2:4" s="173" customFormat="1" ht="18" customHeight="1">
      <c r="B1479" s="189"/>
      <c r="C1479" s="189"/>
      <c r="D1479" s="189"/>
    </row>
    <row r="1480" spans="2:4" s="173" customFormat="1" ht="18" customHeight="1">
      <c r="B1480" s="189"/>
      <c r="C1480" s="189"/>
      <c r="D1480" s="189"/>
    </row>
    <row r="1481" spans="2:4" s="173" customFormat="1" ht="18" customHeight="1">
      <c r="B1481" s="189"/>
      <c r="C1481" s="189"/>
      <c r="D1481" s="189"/>
    </row>
    <row r="1482" spans="2:4" s="173" customFormat="1" ht="18" customHeight="1">
      <c r="B1482" s="189"/>
      <c r="C1482" s="189"/>
      <c r="D1482" s="189"/>
    </row>
    <row r="1483" spans="2:4" s="173" customFormat="1" ht="18" customHeight="1">
      <c r="B1483" s="189"/>
      <c r="C1483" s="189"/>
      <c r="D1483" s="189"/>
    </row>
    <row r="1484" spans="2:4" s="173" customFormat="1" ht="18" customHeight="1">
      <c r="B1484" s="189"/>
      <c r="C1484" s="189"/>
      <c r="D1484" s="189"/>
    </row>
    <row r="1485" spans="2:4" s="173" customFormat="1" ht="18" customHeight="1">
      <c r="B1485" s="189"/>
      <c r="C1485" s="189"/>
      <c r="D1485" s="189"/>
    </row>
    <row r="1486" spans="2:4" s="173" customFormat="1" ht="18" customHeight="1">
      <c r="B1486" s="189"/>
      <c r="C1486" s="189"/>
      <c r="D1486" s="189"/>
    </row>
    <row r="1487" spans="2:4" s="173" customFormat="1" ht="18" customHeight="1">
      <c r="B1487" s="189"/>
      <c r="C1487" s="189"/>
      <c r="D1487" s="189"/>
    </row>
    <row r="1488" spans="2:4" s="173" customFormat="1" ht="18" customHeight="1">
      <c r="B1488" s="189"/>
      <c r="C1488" s="189"/>
      <c r="D1488" s="189"/>
    </row>
    <row r="1489" spans="2:4" s="173" customFormat="1" ht="18" customHeight="1">
      <c r="B1489" s="189"/>
      <c r="C1489" s="189"/>
      <c r="D1489" s="189"/>
    </row>
    <row r="1490" spans="2:4" s="173" customFormat="1" ht="18" customHeight="1">
      <c r="B1490" s="189"/>
      <c r="C1490" s="189"/>
      <c r="D1490" s="189"/>
    </row>
    <row r="1491" spans="2:4" s="173" customFormat="1" ht="18" customHeight="1">
      <c r="B1491" s="189"/>
      <c r="C1491" s="189"/>
      <c r="D1491" s="189"/>
    </row>
    <row r="1492" spans="2:4" s="173" customFormat="1" ht="18" customHeight="1">
      <c r="B1492" s="189"/>
      <c r="C1492" s="189"/>
      <c r="D1492" s="189"/>
    </row>
    <row r="1493" spans="2:4" s="173" customFormat="1" ht="18" customHeight="1">
      <c r="B1493" s="189"/>
      <c r="C1493" s="189"/>
      <c r="D1493" s="189"/>
    </row>
    <row r="1494" spans="2:4" s="173" customFormat="1" ht="18" customHeight="1">
      <c r="B1494" s="189"/>
      <c r="C1494" s="189"/>
      <c r="D1494" s="189"/>
    </row>
    <row r="1495" spans="2:4" s="173" customFormat="1" ht="18" customHeight="1">
      <c r="B1495" s="189"/>
      <c r="C1495" s="189"/>
      <c r="D1495" s="189"/>
    </row>
    <row r="1496" spans="2:4" s="173" customFormat="1" ht="18" customHeight="1">
      <c r="B1496" s="189"/>
      <c r="C1496" s="189"/>
      <c r="D1496" s="189"/>
    </row>
    <row r="1497" spans="2:4" s="173" customFormat="1" ht="18" customHeight="1">
      <c r="B1497" s="189"/>
      <c r="C1497" s="189"/>
      <c r="D1497" s="189"/>
    </row>
    <row r="1498" spans="2:4" s="173" customFormat="1" ht="18" customHeight="1">
      <c r="B1498" s="189"/>
      <c r="C1498" s="189"/>
      <c r="D1498" s="189"/>
    </row>
    <row r="1499" spans="2:4" s="173" customFormat="1" ht="18" customHeight="1">
      <c r="B1499" s="189"/>
      <c r="C1499" s="189"/>
      <c r="D1499" s="189"/>
    </row>
    <row r="1500" spans="2:4" s="173" customFormat="1" ht="18" customHeight="1">
      <c r="B1500" s="189"/>
      <c r="C1500" s="189"/>
      <c r="D1500" s="189"/>
    </row>
    <row r="1501" spans="2:4" s="173" customFormat="1" ht="18" customHeight="1">
      <c r="B1501" s="189"/>
      <c r="C1501" s="189"/>
      <c r="D1501" s="189"/>
    </row>
    <row r="1502" spans="2:4" s="173" customFormat="1" ht="18" customHeight="1">
      <c r="B1502" s="189"/>
      <c r="C1502" s="189"/>
      <c r="D1502" s="189"/>
    </row>
    <row r="1503" spans="2:4" s="173" customFormat="1" ht="18" customHeight="1">
      <c r="B1503" s="189"/>
      <c r="C1503" s="189"/>
      <c r="D1503" s="189"/>
    </row>
    <row r="1504" spans="2:4" s="173" customFormat="1" ht="18" customHeight="1">
      <c r="B1504" s="189"/>
      <c r="C1504" s="189"/>
      <c r="D1504" s="189"/>
    </row>
    <row r="1505" spans="2:4" s="173" customFormat="1" ht="18" customHeight="1">
      <c r="B1505" s="189"/>
      <c r="C1505" s="189"/>
      <c r="D1505" s="189"/>
    </row>
    <row r="1506" spans="2:4" s="173" customFormat="1" ht="18" customHeight="1">
      <c r="B1506" s="189"/>
      <c r="C1506" s="189"/>
      <c r="D1506" s="189"/>
    </row>
    <row r="1507" spans="2:4" s="173" customFormat="1" ht="18" customHeight="1">
      <c r="B1507" s="189"/>
      <c r="C1507" s="189"/>
      <c r="D1507" s="189"/>
    </row>
    <row r="1508" spans="2:4" s="173" customFormat="1" ht="18" customHeight="1">
      <c r="B1508" s="189"/>
      <c r="C1508" s="189"/>
      <c r="D1508" s="189"/>
    </row>
    <row r="1509" spans="2:4" s="173" customFormat="1" ht="18" customHeight="1">
      <c r="B1509" s="189"/>
      <c r="C1509" s="189"/>
      <c r="D1509" s="189"/>
    </row>
    <row r="1510" spans="2:4" s="173" customFormat="1" ht="18" customHeight="1">
      <c r="B1510" s="189"/>
      <c r="C1510" s="189"/>
      <c r="D1510" s="189"/>
    </row>
    <row r="1511" spans="2:4" s="173" customFormat="1" ht="18" customHeight="1">
      <c r="B1511" s="189"/>
      <c r="C1511" s="189"/>
      <c r="D1511" s="189"/>
    </row>
    <row r="1512" spans="2:4" s="173" customFormat="1" ht="18" customHeight="1">
      <c r="B1512" s="189"/>
      <c r="C1512" s="189"/>
      <c r="D1512" s="189"/>
    </row>
    <row r="1513" spans="2:4" s="173" customFormat="1" ht="18" customHeight="1">
      <c r="B1513" s="189"/>
      <c r="C1513" s="189"/>
      <c r="D1513" s="189"/>
    </row>
    <row r="1514" spans="2:4" s="173" customFormat="1" ht="18" customHeight="1">
      <c r="B1514" s="189"/>
      <c r="C1514" s="189"/>
      <c r="D1514" s="189"/>
    </row>
    <row r="1515" spans="2:4" s="173" customFormat="1" ht="18" customHeight="1">
      <c r="B1515" s="189"/>
      <c r="C1515" s="189"/>
      <c r="D1515" s="189"/>
    </row>
    <row r="1516" spans="2:4" s="173" customFormat="1" ht="18" customHeight="1">
      <c r="B1516" s="189"/>
      <c r="C1516" s="189"/>
      <c r="D1516" s="189"/>
    </row>
    <row r="1517" spans="2:4" s="173" customFormat="1" ht="18" customHeight="1">
      <c r="B1517" s="189"/>
      <c r="C1517" s="189"/>
      <c r="D1517" s="189"/>
    </row>
    <row r="1518" spans="2:4" s="173" customFormat="1" ht="18" customHeight="1">
      <c r="B1518" s="189"/>
      <c r="C1518" s="189"/>
      <c r="D1518" s="189"/>
    </row>
    <row r="1519" spans="2:4" s="173" customFormat="1" ht="18" customHeight="1">
      <c r="B1519" s="189"/>
      <c r="C1519" s="189"/>
      <c r="D1519" s="189"/>
    </row>
    <row r="1520" spans="2:4" s="173" customFormat="1" ht="18" customHeight="1">
      <c r="B1520" s="189"/>
      <c r="C1520" s="189"/>
      <c r="D1520" s="189"/>
    </row>
    <row r="1521" spans="2:4" s="173" customFormat="1" ht="18" customHeight="1">
      <c r="B1521" s="189"/>
      <c r="C1521" s="189"/>
      <c r="D1521" s="189"/>
    </row>
    <row r="1522" spans="2:4" s="173" customFormat="1" ht="18" customHeight="1">
      <c r="B1522" s="189"/>
      <c r="C1522" s="189"/>
      <c r="D1522" s="189"/>
    </row>
    <row r="1523" spans="2:4" s="173" customFormat="1" ht="18" customHeight="1">
      <c r="B1523" s="189"/>
      <c r="C1523" s="189"/>
      <c r="D1523" s="189"/>
    </row>
    <row r="1524" spans="2:4" s="173" customFormat="1" ht="18" customHeight="1">
      <c r="B1524" s="189"/>
      <c r="C1524" s="189"/>
      <c r="D1524" s="189"/>
    </row>
    <row r="1525" spans="2:4" s="173" customFormat="1" ht="18" customHeight="1">
      <c r="B1525" s="189"/>
      <c r="C1525" s="189"/>
      <c r="D1525" s="189"/>
    </row>
    <row r="1526" spans="2:4" s="173" customFormat="1" ht="18" customHeight="1">
      <c r="B1526" s="189"/>
      <c r="C1526" s="189"/>
      <c r="D1526" s="189"/>
    </row>
    <row r="1527" spans="2:4" s="173" customFormat="1" ht="18" customHeight="1">
      <c r="B1527" s="189"/>
      <c r="C1527" s="189"/>
      <c r="D1527" s="189"/>
    </row>
    <row r="1528" spans="2:4" s="173" customFormat="1" ht="18" customHeight="1">
      <c r="B1528" s="189"/>
      <c r="C1528" s="189"/>
      <c r="D1528" s="189"/>
    </row>
    <row r="1529" spans="2:4" s="173" customFormat="1" ht="18" customHeight="1">
      <c r="B1529" s="189"/>
      <c r="C1529" s="189"/>
      <c r="D1529" s="189"/>
    </row>
    <row r="1530" spans="2:4" s="173" customFormat="1" ht="18" customHeight="1">
      <c r="B1530" s="189"/>
      <c r="C1530" s="189"/>
      <c r="D1530" s="189"/>
    </row>
    <row r="1531" spans="2:4" s="173" customFormat="1" ht="18" customHeight="1">
      <c r="B1531" s="189"/>
      <c r="C1531" s="189"/>
      <c r="D1531" s="189"/>
    </row>
    <row r="1532" spans="2:4" s="173" customFormat="1" ht="18" customHeight="1">
      <c r="B1532" s="189"/>
      <c r="C1532" s="189"/>
      <c r="D1532" s="189"/>
    </row>
    <row r="1533" spans="2:4" s="173" customFormat="1" ht="18" customHeight="1">
      <c r="B1533" s="189"/>
      <c r="C1533" s="189"/>
      <c r="D1533" s="189"/>
    </row>
    <row r="1534" spans="2:4" s="173" customFormat="1" ht="18" customHeight="1">
      <c r="B1534" s="189"/>
      <c r="C1534" s="189"/>
      <c r="D1534" s="189"/>
    </row>
    <row r="1535" spans="2:4" s="173" customFormat="1" ht="18" customHeight="1">
      <c r="B1535" s="189"/>
      <c r="C1535" s="189"/>
      <c r="D1535" s="189"/>
    </row>
    <row r="1536" spans="2:4" s="173" customFormat="1" ht="18" customHeight="1">
      <c r="B1536" s="189"/>
      <c r="C1536" s="189"/>
      <c r="D1536" s="189"/>
    </row>
    <row r="1537" spans="2:4" s="173" customFormat="1" ht="18" customHeight="1">
      <c r="B1537" s="189"/>
      <c r="C1537" s="189"/>
      <c r="D1537" s="189"/>
    </row>
    <row r="1538" spans="2:4" s="173" customFormat="1" ht="18" customHeight="1">
      <c r="B1538" s="189"/>
      <c r="C1538" s="189"/>
      <c r="D1538" s="189"/>
    </row>
    <row r="1539" spans="2:4" s="173" customFormat="1" ht="18" customHeight="1">
      <c r="B1539" s="189"/>
      <c r="C1539" s="189"/>
      <c r="D1539" s="189"/>
    </row>
    <row r="1540" spans="2:4" s="173" customFormat="1" ht="18" customHeight="1">
      <c r="B1540" s="189"/>
      <c r="C1540" s="189"/>
      <c r="D1540" s="189"/>
    </row>
    <row r="1541" spans="2:4" s="173" customFormat="1" ht="18" customHeight="1">
      <c r="B1541" s="189"/>
      <c r="C1541" s="189"/>
      <c r="D1541" s="189"/>
    </row>
    <row r="1542" spans="2:4" s="173" customFormat="1" ht="18" customHeight="1">
      <c r="B1542" s="189"/>
      <c r="C1542" s="189"/>
      <c r="D1542" s="189"/>
    </row>
    <row r="1543" spans="2:4" s="173" customFormat="1" ht="18" customHeight="1">
      <c r="B1543" s="189"/>
      <c r="C1543" s="189"/>
      <c r="D1543" s="189"/>
    </row>
    <row r="1544" spans="2:4" s="173" customFormat="1" ht="18" customHeight="1">
      <c r="B1544" s="189"/>
      <c r="C1544" s="189"/>
      <c r="D1544" s="189"/>
    </row>
    <row r="1545" spans="2:4" s="173" customFormat="1" ht="18" customHeight="1">
      <c r="B1545" s="189"/>
      <c r="C1545" s="189"/>
      <c r="D1545" s="189"/>
    </row>
    <row r="1546" spans="2:4" s="173" customFormat="1" ht="18" customHeight="1">
      <c r="B1546" s="189"/>
      <c r="C1546" s="189"/>
      <c r="D1546" s="189"/>
    </row>
    <row r="1547" spans="2:4" s="173" customFormat="1" ht="18" customHeight="1">
      <c r="B1547" s="189"/>
      <c r="C1547" s="189"/>
      <c r="D1547" s="189"/>
    </row>
    <row r="1548" spans="2:4" s="173" customFormat="1" ht="18" customHeight="1">
      <c r="B1548" s="189"/>
      <c r="C1548" s="189"/>
      <c r="D1548" s="189"/>
    </row>
    <row r="1549" spans="2:4" s="173" customFormat="1" ht="18" customHeight="1">
      <c r="B1549" s="189"/>
      <c r="C1549" s="189"/>
      <c r="D1549" s="189"/>
    </row>
    <row r="1550" spans="2:4" s="173" customFormat="1" ht="18" customHeight="1">
      <c r="B1550" s="189"/>
      <c r="C1550" s="189"/>
      <c r="D1550" s="189"/>
    </row>
    <row r="1551" spans="2:4" s="173" customFormat="1" ht="18" customHeight="1">
      <c r="B1551" s="189"/>
      <c r="C1551" s="189"/>
      <c r="D1551" s="189"/>
    </row>
    <row r="1552" spans="2:4" s="173" customFormat="1" ht="18" customHeight="1">
      <c r="B1552" s="189"/>
      <c r="C1552" s="189"/>
      <c r="D1552" s="189"/>
    </row>
    <row r="1553" spans="2:4" s="173" customFormat="1" ht="18" customHeight="1">
      <c r="B1553" s="189"/>
      <c r="C1553" s="189"/>
      <c r="D1553" s="189"/>
    </row>
    <row r="1554" spans="2:4" s="173" customFormat="1" ht="18" customHeight="1">
      <c r="B1554" s="189"/>
      <c r="C1554" s="189"/>
      <c r="D1554" s="189"/>
    </row>
    <row r="1555" spans="2:4" s="173" customFormat="1" ht="18" customHeight="1">
      <c r="B1555" s="189"/>
      <c r="C1555" s="189"/>
      <c r="D1555" s="189"/>
    </row>
    <row r="1556" spans="2:4" s="173" customFormat="1" ht="18" customHeight="1">
      <c r="B1556" s="189"/>
      <c r="C1556" s="189"/>
      <c r="D1556" s="189"/>
    </row>
    <row r="1557" spans="2:4" s="173" customFormat="1" ht="18" customHeight="1">
      <c r="B1557" s="189"/>
      <c r="C1557" s="189"/>
      <c r="D1557" s="189"/>
    </row>
    <row r="1558" spans="2:4" s="173" customFormat="1" ht="18" customHeight="1">
      <c r="B1558" s="189"/>
      <c r="C1558" s="189"/>
      <c r="D1558" s="189"/>
    </row>
    <row r="1559" spans="2:4" s="173" customFormat="1" ht="18" customHeight="1">
      <c r="B1559" s="189"/>
      <c r="C1559" s="189"/>
      <c r="D1559" s="189"/>
    </row>
    <row r="1560" spans="2:4" s="173" customFormat="1" ht="18" customHeight="1">
      <c r="B1560" s="189"/>
      <c r="C1560" s="189"/>
      <c r="D1560" s="189"/>
    </row>
    <row r="1561" spans="2:4" s="173" customFormat="1" ht="18" customHeight="1">
      <c r="B1561" s="189"/>
      <c r="C1561" s="189"/>
      <c r="D1561" s="189"/>
    </row>
    <row r="1562" spans="2:4" s="173" customFormat="1" ht="18" customHeight="1">
      <c r="B1562" s="189"/>
      <c r="C1562" s="189"/>
      <c r="D1562" s="189"/>
    </row>
    <row r="1563" spans="2:4" s="173" customFormat="1" ht="18" customHeight="1">
      <c r="B1563" s="189"/>
      <c r="C1563" s="189"/>
      <c r="D1563" s="189"/>
    </row>
    <row r="1564" spans="2:4" s="173" customFormat="1" ht="18" customHeight="1">
      <c r="B1564" s="189"/>
      <c r="C1564" s="189"/>
      <c r="D1564" s="189"/>
    </row>
    <row r="1565" spans="2:4" s="173" customFormat="1" ht="18" customHeight="1">
      <c r="B1565" s="189"/>
      <c r="C1565" s="189"/>
      <c r="D1565" s="189"/>
    </row>
    <row r="1566" spans="2:4" s="173" customFormat="1" ht="18" customHeight="1">
      <c r="B1566" s="189"/>
      <c r="C1566" s="189"/>
      <c r="D1566" s="189"/>
    </row>
    <row r="1567" spans="2:4" s="173" customFormat="1" ht="18" customHeight="1">
      <c r="B1567" s="189"/>
      <c r="C1567" s="189"/>
      <c r="D1567" s="189"/>
    </row>
    <row r="1568" spans="2:4" s="173" customFormat="1" ht="18" customHeight="1">
      <c r="B1568" s="189"/>
      <c r="C1568" s="189"/>
      <c r="D1568" s="189"/>
    </row>
    <row r="1569" spans="2:4" s="173" customFormat="1" ht="18" customHeight="1">
      <c r="B1569" s="189"/>
      <c r="C1569" s="189"/>
      <c r="D1569" s="189"/>
    </row>
    <row r="1570" spans="2:4" s="173" customFormat="1" ht="18" customHeight="1">
      <c r="B1570" s="189"/>
      <c r="C1570" s="189"/>
      <c r="D1570" s="189"/>
    </row>
    <row r="1571" spans="2:4" s="173" customFormat="1" ht="18" customHeight="1">
      <c r="B1571" s="189"/>
      <c r="C1571" s="189"/>
      <c r="D1571" s="189"/>
    </row>
    <row r="1572" spans="2:4" s="173" customFormat="1" ht="18" customHeight="1">
      <c r="B1572" s="189"/>
      <c r="C1572" s="189"/>
      <c r="D1572" s="189"/>
    </row>
    <row r="1573" spans="2:4" s="173" customFormat="1" ht="18" customHeight="1">
      <c r="B1573" s="189"/>
      <c r="C1573" s="189"/>
      <c r="D1573" s="189"/>
    </row>
    <row r="1574" spans="2:4" s="173" customFormat="1" ht="18" customHeight="1">
      <c r="B1574" s="189"/>
      <c r="C1574" s="189"/>
      <c r="D1574" s="189"/>
    </row>
    <row r="1575" spans="2:4" s="173" customFormat="1" ht="18" customHeight="1">
      <c r="B1575" s="189"/>
      <c r="C1575" s="189"/>
      <c r="D1575" s="189"/>
    </row>
    <row r="1576" spans="2:4" s="173" customFormat="1" ht="18" customHeight="1">
      <c r="B1576" s="189"/>
      <c r="C1576" s="189"/>
      <c r="D1576" s="189"/>
    </row>
    <row r="1577" spans="2:4" s="173" customFormat="1" ht="18" customHeight="1">
      <c r="B1577" s="189"/>
      <c r="C1577" s="189"/>
      <c r="D1577" s="189"/>
    </row>
    <row r="1578" spans="2:4" s="173" customFormat="1" ht="18" customHeight="1">
      <c r="B1578" s="189"/>
      <c r="C1578" s="189"/>
      <c r="D1578" s="189"/>
    </row>
    <row r="1579" spans="2:4" s="173" customFormat="1" ht="18" customHeight="1">
      <c r="B1579" s="189"/>
      <c r="C1579" s="189"/>
      <c r="D1579" s="189"/>
    </row>
    <row r="1580" spans="2:4" s="173" customFormat="1" ht="18" customHeight="1">
      <c r="B1580" s="189"/>
      <c r="C1580" s="189"/>
      <c r="D1580" s="189"/>
    </row>
    <row r="1581" spans="2:4" s="173" customFormat="1" ht="18" customHeight="1">
      <c r="B1581" s="189"/>
      <c r="C1581" s="189"/>
      <c r="D1581" s="189"/>
    </row>
    <row r="1582" spans="2:4" s="173" customFormat="1" ht="18" customHeight="1">
      <c r="B1582" s="189"/>
      <c r="C1582" s="189"/>
      <c r="D1582" s="189"/>
    </row>
    <row r="1583" spans="2:4" s="173" customFormat="1" ht="18" customHeight="1">
      <c r="B1583" s="189"/>
      <c r="C1583" s="189"/>
      <c r="D1583" s="189"/>
    </row>
    <row r="1584" spans="2:4" s="173" customFormat="1" ht="18" customHeight="1">
      <c r="B1584" s="189"/>
      <c r="C1584" s="189"/>
      <c r="D1584" s="189"/>
    </row>
    <row r="1585" spans="2:4" s="173" customFormat="1" ht="18" customHeight="1">
      <c r="B1585" s="189"/>
      <c r="C1585" s="189"/>
      <c r="D1585" s="189"/>
    </row>
    <row r="1586" spans="2:4" s="173" customFormat="1" ht="18" customHeight="1">
      <c r="B1586" s="189"/>
      <c r="C1586" s="189"/>
      <c r="D1586" s="189"/>
    </row>
    <row r="1587" spans="2:4" s="173" customFormat="1" ht="18" customHeight="1">
      <c r="B1587" s="189"/>
      <c r="C1587" s="189"/>
      <c r="D1587" s="189"/>
    </row>
    <row r="1588" spans="2:4" s="173" customFormat="1" ht="18" customHeight="1">
      <c r="B1588" s="189"/>
      <c r="C1588" s="189"/>
      <c r="D1588" s="189"/>
    </row>
    <row r="1589" spans="2:4" s="173" customFormat="1" ht="18" customHeight="1">
      <c r="B1589" s="189"/>
      <c r="C1589" s="189"/>
      <c r="D1589" s="189"/>
    </row>
    <row r="1590" spans="2:4" s="173" customFormat="1" ht="18" customHeight="1">
      <c r="B1590" s="189"/>
      <c r="C1590" s="189"/>
      <c r="D1590" s="189"/>
    </row>
    <row r="1591" spans="2:4" s="173" customFormat="1" ht="18" customHeight="1">
      <c r="B1591" s="189"/>
      <c r="C1591" s="189"/>
      <c r="D1591" s="189"/>
    </row>
    <row r="1592" spans="2:4" s="173" customFormat="1" ht="18" customHeight="1">
      <c r="B1592" s="189"/>
      <c r="C1592" s="189"/>
      <c r="D1592" s="189"/>
    </row>
    <row r="1593" spans="2:4" s="173" customFormat="1" ht="18" customHeight="1">
      <c r="B1593" s="189"/>
      <c r="C1593" s="189"/>
      <c r="D1593" s="189"/>
    </row>
    <row r="1594" spans="2:4" s="173" customFormat="1" ht="18" customHeight="1">
      <c r="B1594" s="189"/>
      <c r="C1594" s="189"/>
      <c r="D1594" s="189"/>
    </row>
    <row r="1595" spans="2:4" s="173" customFormat="1" ht="18" customHeight="1">
      <c r="B1595" s="189"/>
      <c r="C1595" s="189"/>
      <c r="D1595" s="189"/>
    </row>
    <row r="1596" spans="2:4" s="173" customFormat="1" ht="18" customHeight="1">
      <c r="B1596" s="189"/>
      <c r="C1596" s="189"/>
      <c r="D1596" s="189"/>
    </row>
    <row r="1597" spans="2:4" s="173" customFormat="1" ht="18" customHeight="1">
      <c r="B1597" s="189"/>
      <c r="C1597" s="189"/>
      <c r="D1597" s="189"/>
    </row>
    <row r="1598" spans="2:4" s="173" customFormat="1" ht="18" customHeight="1">
      <c r="B1598" s="189"/>
      <c r="C1598" s="189"/>
      <c r="D1598" s="189"/>
    </row>
    <row r="1599" spans="2:4" s="173" customFormat="1" ht="18" customHeight="1">
      <c r="B1599" s="189"/>
      <c r="C1599" s="189"/>
      <c r="D1599" s="189"/>
    </row>
    <row r="1600" spans="2:4" s="173" customFormat="1" ht="18" customHeight="1">
      <c r="B1600" s="189"/>
      <c r="C1600" s="189"/>
      <c r="D1600" s="189"/>
    </row>
    <row r="1601" spans="2:4" s="173" customFormat="1" ht="18" customHeight="1">
      <c r="B1601" s="189"/>
      <c r="C1601" s="189"/>
      <c r="D1601" s="189"/>
    </row>
    <row r="1602" spans="2:4" s="173" customFormat="1" ht="18" customHeight="1">
      <c r="B1602" s="189"/>
      <c r="C1602" s="189"/>
      <c r="D1602" s="189"/>
    </row>
    <row r="1603" spans="2:4" s="173" customFormat="1" ht="18" customHeight="1">
      <c r="B1603" s="189"/>
      <c r="C1603" s="189"/>
      <c r="D1603" s="189"/>
    </row>
    <row r="1604" spans="2:4" s="173" customFormat="1" ht="18" customHeight="1">
      <c r="B1604" s="189"/>
      <c r="C1604" s="189"/>
      <c r="D1604" s="189"/>
    </row>
    <row r="1605" spans="2:4" s="173" customFormat="1" ht="18" customHeight="1">
      <c r="B1605" s="189"/>
      <c r="C1605" s="189"/>
      <c r="D1605" s="189"/>
    </row>
    <row r="1606" spans="2:4" s="173" customFormat="1" ht="18" customHeight="1">
      <c r="B1606" s="189"/>
      <c r="C1606" s="189"/>
      <c r="D1606" s="189"/>
    </row>
    <row r="1607" spans="2:4" s="173" customFormat="1" ht="18" customHeight="1">
      <c r="B1607" s="189"/>
      <c r="C1607" s="189"/>
      <c r="D1607" s="189"/>
    </row>
    <row r="1608" spans="2:4" s="173" customFormat="1" ht="18" customHeight="1">
      <c r="B1608" s="189"/>
      <c r="C1608" s="189"/>
      <c r="D1608" s="189"/>
    </row>
    <row r="1609" spans="2:4" s="173" customFormat="1" ht="18" customHeight="1">
      <c r="B1609" s="189"/>
      <c r="C1609" s="189"/>
      <c r="D1609" s="189"/>
    </row>
    <row r="1610" spans="2:4" s="173" customFormat="1" ht="18" customHeight="1">
      <c r="B1610" s="189"/>
      <c r="C1610" s="189"/>
      <c r="D1610" s="189"/>
    </row>
    <row r="1611" spans="2:4" s="173" customFormat="1" ht="18" customHeight="1">
      <c r="B1611" s="189"/>
      <c r="C1611" s="189"/>
      <c r="D1611" s="189"/>
    </row>
    <row r="1612" spans="2:4" s="173" customFormat="1" ht="18" customHeight="1">
      <c r="B1612" s="189"/>
      <c r="C1612" s="189"/>
      <c r="D1612" s="189"/>
    </row>
    <row r="1613" spans="2:4" s="173" customFormat="1" ht="18" customHeight="1">
      <c r="B1613" s="189"/>
      <c r="C1613" s="189"/>
      <c r="D1613" s="189"/>
    </row>
    <row r="1614" spans="2:4" s="173" customFormat="1" ht="18" customHeight="1">
      <c r="B1614" s="189"/>
      <c r="C1614" s="189"/>
      <c r="D1614" s="189"/>
    </row>
    <row r="1615" spans="2:4" s="173" customFormat="1" ht="18" customHeight="1">
      <c r="B1615" s="189"/>
      <c r="C1615" s="189"/>
      <c r="D1615" s="189"/>
    </row>
    <row r="1616" spans="2:4" s="173" customFormat="1" ht="18" customHeight="1">
      <c r="B1616" s="189"/>
      <c r="C1616" s="189"/>
      <c r="D1616" s="189"/>
    </row>
    <row r="1617" spans="2:4" s="173" customFormat="1" ht="18" customHeight="1">
      <c r="B1617" s="189"/>
      <c r="C1617" s="189"/>
      <c r="D1617" s="189"/>
    </row>
    <row r="1618" spans="2:4" s="173" customFormat="1" ht="18" customHeight="1">
      <c r="B1618" s="189"/>
      <c r="C1618" s="189"/>
      <c r="D1618" s="189"/>
    </row>
    <row r="1619" spans="2:4" s="173" customFormat="1" ht="18" customHeight="1">
      <c r="B1619" s="189"/>
      <c r="C1619" s="189"/>
      <c r="D1619" s="189"/>
    </row>
    <row r="1620" spans="2:4" s="173" customFormat="1" ht="18" customHeight="1">
      <c r="B1620" s="189"/>
      <c r="C1620" s="189"/>
      <c r="D1620" s="189"/>
    </row>
    <row r="1621" spans="2:4" s="173" customFormat="1" ht="18" customHeight="1">
      <c r="B1621" s="189"/>
      <c r="C1621" s="189"/>
      <c r="D1621" s="189"/>
    </row>
    <row r="1622" spans="2:4" s="173" customFormat="1" ht="18" customHeight="1">
      <c r="B1622" s="189"/>
      <c r="C1622" s="189"/>
      <c r="D1622" s="189"/>
    </row>
    <row r="1623" spans="2:4" s="173" customFormat="1" ht="18" customHeight="1">
      <c r="B1623" s="189"/>
      <c r="C1623" s="189"/>
      <c r="D1623" s="189"/>
    </row>
    <row r="1624" spans="2:4" s="173" customFormat="1" ht="18" customHeight="1">
      <c r="B1624" s="189"/>
      <c r="C1624" s="189"/>
      <c r="D1624" s="189"/>
    </row>
    <row r="1625" spans="2:4" s="173" customFormat="1" ht="18" customHeight="1">
      <c r="B1625" s="189"/>
      <c r="C1625" s="189"/>
      <c r="D1625" s="189"/>
    </row>
    <row r="1626" spans="2:4" s="173" customFormat="1" ht="18" customHeight="1">
      <c r="B1626" s="189"/>
      <c r="C1626" s="189"/>
      <c r="D1626" s="189"/>
    </row>
    <row r="1627" spans="2:4" s="173" customFormat="1" ht="18" customHeight="1">
      <c r="B1627" s="189"/>
      <c r="C1627" s="189"/>
      <c r="D1627" s="189"/>
    </row>
    <row r="1628" spans="2:4" s="173" customFormat="1" ht="18" customHeight="1">
      <c r="B1628" s="189"/>
      <c r="C1628" s="189"/>
      <c r="D1628" s="189"/>
    </row>
    <row r="1629" spans="2:4" s="173" customFormat="1" ht="18" customHeight="1">
      <c r="B1629" s="189"/>
      <c r="C1629" s="189"/>
      <c r="D1629" s="189"/>
    </row>
    <row r="1630" spans="2:4" s="173" customFormat="1" ht="18" customHeight="1">
      <c r="B1630" s="189"/>
      <c r="C1630" s="189"/>
      <c r="D1630" s="189"/>
    </row>
    <row r="1631" spans="2:4" s="173" customFormat="1" ht="18" customHeight="1">
      <c r="B1631" s="189"/>
      <c r="C1631" s="189"/>
      <c r="D1631" s="189"/>
    </row>
    <row r="1632" spans="2:4" s="173" customFormat="1" ht="18" customHeight="1">
      <c r="B1632" s="189"/>
      <c r="C1632" s="189"/>
      <c r="D1632" s="189"/>
    </row>
    <row r="1633" spans="2:4" s="173" customFormat="1" ht="18" customHeight="1">
      <c r="B1633" s="189"/>
      <c r="C1633" s="189"/>
      <c r="D1633" s="189"/>
    </row>
    <row r="1634" spans="2:4" s="173" customFormat="1" ht="18" customHeight="1">
      <c r="B1634" s="189"/>
      <c r="C1634" s="189"/>
      <c r="D1634" s="189"/>
    </row>
    <row r="1635" spans="2:4" s="173" customFormat="1" ht="18" customHeight="1">
      <c r="B1635" s="189"/>
      <c r="C1635" s="189"/>
      <c r="D1635" s="189"/>
    </row>
    <row r="1636" spans="2:4" s="173" customFormat="1" ht="18" customHeight="1">
      <c r="B1636" s="189"/>
      <c r="C1636" s="189"/>
      <c r="D1636" s="189"/>
    </row>
    <row r="1637" spans="2:4" s="173" customFormat="1" ht="18" customHeight="1">
      <c r="B1637" s="189"/>
      <c r="C1637" s="189"/>
      <c r="D1637" s="189"/>
    </row>
    <row r="1638" spans="2:4" s="173" customFormat="1" ht="18" customHeight="1">
      <c r="B1638" s="189"/>
      <c r="C1638" s="189"/>
      <c r="D1638" s="189"/>
    </row>
    <row r="1639" spans="2:4" s="173" customFormat="1" ht="18" customHeight="1">
      <c r="B1639" s="189"/>
      <c r="C1639" s="189"/>
      <c r="D1639" s="189"/>
    </row>
    <row r="1640" spans="2:4" s="173" customFormat="1" ht="18" customHeight="1">
      <c r="B1640" s="189"/>
      <c r="C1640" s="189"/>
      <c r="D1640" s="189"/>
    </row>
    <row r="1641" spans="2:4" s="173" customFormat="1" ht="18" customHeight="1">
      <c r="B1641" s="189"/>
      <c r="C1641" s="189"/>
      <c r="D1641" s="189"/>
    </row>
    <row r="1642" spans="2:4" s="173" customFormat="1" ht="18" customHeight="1">
      <c r="B1642" s="189"/>
      <c r="C1642" s="189"/>
      <c r="D1642" s="189"/>
    </row>
    <row r="1643" spans="2:4" s="173" customFormat="1" ht="18" customHeight="1">
      <c r="B1643" s="189"/>
      <c r="C1643" s="189"/>
      <c r="D1643" s="189"/>
    </row>
    <row r="1644" spans="2:4" s="173" customFormat="1" ht="18" customHeight="1">
      <c r="B1644" s="189"/>
      <c r="C1644" s="189"/>
      <c r="D1644" s="189"/>
    </row>
    <row r="1645" spans="2:4" s="173" customFormat="1" ht="18" customHeight="1">
      <c r="B1645" s="189"/>
      <c r="C1645" s="189"/>
      <c r="D1645" s="189"/>
    </row>
    <row r="1646" spans="2:4" s="173" customFormat="1" ht="18" customHeight="1">
      <c r="B1646" s="189"/>
      <c r="C1646" s="189"/>
      <c r="D1646" s="189"/>
    </row>
    <row r="1647" spans="2:4" s="173" customFormat="1" ht="18" customHeight="1">
      <c r="B1647" s="189"/>
      <c r="C1647" s="189"/>
      <c r="D1647" s="189"/>
    </row>
    <row r="1648" spans="2:4" s="173" customFormat="1" ht="18" customHeight="1">
      <c r="B1648" s="189"/>
      <c r="C1648" s="189"/>
      <c r="D1648" s="189"/>
    </row>
    <row r="1649" spans="2:4" s="173" customFormat="1" ht="18" customHeight="1">
      <c r="B1649" s="189"/>
      <c r="C1649" s="189"/>
      <c r="D1649" s="189"/>
    </row>
    <row r="1650" spans="2:4" s="173" customFormat="1" ht="18" customHeight="1">
      <c r="B1650" s="189"/>
      <c r="C1650" s="189"/>
      <c r="D1650" s="189"/>
    </row>
    <row r="1651" spans="2:4" s="173" customFormat="1" ht="18" customHeight="1">
      <c r="B1651" s="189"/>
      <c r="C1651" s="189"/>
      <c r="D1651" s="189"/>
    </row>
    <row r="1652" spans="2:4" s="173" customFormat="1" ht="18" customHeight="1">
      <c r="B1652" s="189"/>
      <c r="C1652" s="189"/>
      <c r="D1652" s="189"/>
    </row>
    <row r="1653" spans="2:4" s="173" customFormat="1" ht="18" customHeight="1">
      <c r="B1653" s="189"/>
      <c r="C1653" s="189"/>
      <c r="D1653" s="189"/>
    </row>
    <row r="1654" spans="2:4" s="173" customFormat="1" ht="18" customHeight="1">
      <c r="B1654" s="189"/>
      <c r="C1654" s="189"/>
      <c r="D1654" s="189"/>
    </row>
    <row r="1655" spans="2:4" s="173" customFormat="1" ht="18" customHeight="1">
      <c r="B1655" s="189"/>
      <c r="C1655" s="189"/>
      <c r="D1655" s="189"/>
    </row>
    <row r="1656" spans="2:4" s="173" customFormat="1" ht="18" customHeight="1">
      <c r="B1656" s="189"/>
      <c r="C1656" s="189"/>
      <c r="D1656" s="189"/>
    </row>
    <row r="1657" spans="2:4" s="173" customFormat="1" ht="18" customHeight="1">
      <c r="B1657" s="189"/>
      <c r="C1657" s="189"/>
      <c r="D1657" s="189"/>
    </row>
    <row r="1658" spans="2:4" s="173" customFormat="1" ht="18" customHeight="1">
      <c r="B1658" s="189"/>
      <c r="C1658" s="189"/>
      <c r="D1658" s="189"/>
    </row>
    <row r="1659" spans="2:4" s="173" customFormat="1" ht="18" customHeight="1">
      <c r="B1659" s="189"/>
      <c r="C1659" s="189"/>
      <c r="D1659" s="189"/>
    </row>
    <row r="1660" spans="2:4" s="173" customFormat="1" ht="18" customHeight="1">
      <c r="B1660" s="189"/>
      <c r="C1660" s="189"/>
      <c r="D1660" s="189"/>
    </row>
    <row r="1661" spans="2:4" s="173" customFormat="1" ht="18" customHeight="1">
      <c r="B1661" s="189"/>
      <c r="C1661" s="189"/>
      <c r="D1661" s="189"/>
    </row>
    <row r="1662" spans="2:4" s="173" customFormat="1" ht="18" customHeight="1">
      <c r="B1662" s="189"/>
      <c r="C1662" s="189"/>
      <c r="D1662" s="189"/>
    </row>
    <row r="1663" spans="2:4" s="173" customFormat="1" ht="18" customHeight="1">
      <c r="B1663" s="189"/>
      <c r="C1663" s="189"/>
      <c r="D1663" s="189"/>
    </row>
    <row r="1664" spans="2:4" s="173" customFormat="1" ht="18" customHeight="1">
      <c r="B1664" s="189"/>
      <c r="C1664" s="189"/>
      <c r="D1664" s="189"/>
    </row>
    <row r="1665" spans="2:4" s="173" customFormat="1" ht="18" customHeight="1">
      <c r="B1665" s="189"/>
      <c r="C1665" s="189"/>
      <c r="D1665" s="189"/>
    </row>
    <row r="1666" spans="2:4" s="173" customFormat="1" ht="18" customHeight="1">
      <c r="B1666" s="189"/>
      <c r="C1666" s="189"/>
      <c r="D1666" s="189"/>
    </row>
    <row r="1667" spans="2:4" s="173" customFormat="1" ht="18" customHeight="1">
      <c r="B1667" s="189"/>
      <c r="C1667" s="189"/>
      <c r="D1667" s="189"/>
    </row>
    <row r="1668" spans="2:4" s="173" customFormat="1" ht="18" customHeight="1">
      <c r="B1668" s="189"/>
      <c r="C1668" s="189"/>
      <c r="D1668" s="189"/>
    </row>
    <row r="1669" spans="2:4" s="173" customFormat="1" ht="18" customHeight="1">
      <c r="B1669" s="189"/>
      <c r="C1669" s="189"/>
      <c r="D1669" s="189"/>
    </row>
    <row r="1670" spans="2:4" s="173" customFormat="1" ht="18" customHeight="1">
      <c r="B1670" s="189"/>
      <c r="C1670" s="189"/>
      <c r="D1670" s="189"/>
    </row>
    <row r="1671" spans="2:4" s="173" customFormat="1" ht="18" customHeight="1">
      <c r="B1671" s="189"/>
      <c r="C1671" s="189"/>
      <c r="D1671" s="189"/>
    </row>
    <row r="1672" spans="2:4" s="173" customFormat="1" ht="18" customHeight="1">
      <c r="B1672" s="189"/>
      <c r="C1672" s="189"/>
      <c r="D1672" s="189"/>
    </row>
    <row r="1673" spans="2:4" s="173" customFormat="1" ht="18" customHeight="1">
      <c r="B1673" s="189"/>
      <c r="C1673" s="189"/>
      <c r="D1673" s="189"/>
    </row>
    <row r="1674" spans="2:4" s="173" customFormat="1" ht="18" customHeight="1">
      <c r="B1674" s="189"/>
      <c r="C1674" s="189"/>
      <c r="D1674" s="189"/>
    </row>
    <row r="1675" spans="2:4" s="173" customFormat="1" ht="18" customHeight="1">
      <c r="B1675" s="189"/>
      <c r="C1675" s="189"/>
      <c r="D1675" s="189"/>
    </row>
    <row r="1676" spans="2:4" s="173" customFormat="1" ht="18" customHeight="1">
      <c r="B1676" s="189"/>
      <c r="C1676" s="189"/>
      <c r="D1676" s="189"/>
    </row>
    <row r="1677" spans="2:4" s="173" customFormat="1" ht="18" customHeight="1">
      <c r="B1677" s="189"/>
      <c r="C1677" s="189"/>
      <c r="D1677" s="189"/>
    </row>
    <row r="1678" spans="2:4" s="173" customFormat="1" ht="18" customHeight="1">
      <c r="B1678" s="189"/>
      <c r="C1678" s="189"/>
      <c r="D1678" s="189"/>
    </row>
    <row r="1679" spans="2:4" s="173" customFormat="1" ht="18" customHeight="1">
      <c r="B1679" s="189"/>
      <c r="C1679" s="189"/>
      <c r="D1679" s="189"/>
    </row>
    <row r="1680" spans="2:4" s="173" customFormat="1" ht="18" customHeight="1">
      <c r="B1680" s="189"/>
      <c r="C1680" s="189"/>
      <c r="D1680" s="189"/>
    </row>
    <row r="1681" spans="2:4" s="173" customFormat="1" ht="18" customHeight="1">
      <c r="B1681" s="189"/>
      <c r="C1681" s="189"/>
      <c r="D1681" s="189"/>
    </row>
    <row r="1682" spans="2:4" s="173" customFormat="1" ht="18" customHeight="1">
      <c r="B1682" s="189"/>
      <c r="C1682" s="189"/>
      <c r="D1682" s="189"/>
    </row>
    <row r="1683" spans="2:4" s="173" customFormat="1" ht="18" customHeight="1">
      <c r="B1683" s="189"/>
      <c r="C1683" s="189"/>
      <c r="D1683" s="189"/>
    </row>
    <row r="1684" spans="2:4" s="173" customFormat="1" ht="18" customHeight="1">
      <c r="B1684" s="189"/>
      <c r="C1684" s="189"/>
      <c r="D1684" s="189"/>
    </row>
    <row r="1685" spans="2:4" s="173" customFormat="1" ht="18" customHeight="1">
      <c r="B1685" s="189"/>
      <c r="C1685" s="189"/>
      <c r="D1685" s="189"/>
    </row>
    <row r="1686" spans="2:4" s="173" customFormat="1" ht="18" customHeight="1">
      <c r="B1686" s="189"/>
      <c r="C1686" s="189"/>
      <c r="D1686" s="189"/>
    </row>
    <row r="1687" spans="2:4" s="173" customFormat="1" ht="18" customHeight="1">
      <c r="B1687" s="189"/>
      <c r="C1687" s="189"/>
      <c r="D1687" s="189"/>
    </row>
    <row r="1688" spans="2:4" s="173" customFormat="1" ht="18" customHeight="1">
      <c r="B1688" s="189"/>
      <c r="C1688" s="189"/>
      <c r="D1688" s="189"/>
    </row>
    <row r="1689" spans="2:4" s="173" customFormat="1" ht="18" customHeight="1">
      <c r="B1689" s="189"/>
      <c r="C1689" s="189"/>
      <c r="D1689" s="189"/>
    </row>
    <row r="1690" spans="2:4" s="173" customFormat="1" ht="18" customHeight="1">
      <c r="B1690" s="189"/>
      <c r="C1690" s="189"/>
      <c r="D1690" s="189"/>
    </row>
    <row r="1691" spans="2:4" s="173" customFormat="1" ht="18" customHeight="1">
      <c r="B1691" s="189"/>
      <c r="C1691" s="189"/>
      <c r="D1691" s="189"/>
    </row>
    <row r="1692" spans="2:4" s="173" customFormat="1" ht="18" customHeight="1">
      <c r="B1692" s="189"/>
      <c r="C1692" s="189"/>
      <c r="D1692" s="189"/>
    </row>
    <row r="1693" spans="2:4" s="173" customFormat="1" ht="18" customHeight="1">
      <c r="B1693" s="189"/>
      <c r="C1693" s="189"/>
      <c r="D1693" s="189"/>
    </row>
    <row r="1694" spans="2:4" s="173" customFormat="1" ht="18" customHeight="1">
      <c r="B1694" s="189"/>
      <c r="C1694" s="189"/>
      <c r="D1694" s="189"/>
    </row>
    <row r="1695" spans="2:4" s="173" customFormat="1" ht="18" customHeight="1">
      <c r="B1695" s="189"/>
      <c r="C1695" s="189"/>
      <c r="D1695" s="189"/>
    </row>
    <row r="1696" spans="2:4" s="173" customFormat="1" ht="18" customHeight="1">
      <c r="B1696" s="189"/>
      <c r="C1696" s="189"/>
      <c r="D1696" s="189"/>
    </row>
    <row r="1697" spans="2:4" s="173" customFormat="1" ht="18" customHeight="1">
      <c r="B1697" s="189"/>
      <c r="C1697" s="189"/>
      <c r="D1697" s="189"/>
    </row>
    <row r="1698" spans="2:4" s="173" customFormat="1" ht="18" customHeight="1">
      <c r="B1698" s="189"/>
      <c r="C1698" s="189"/>
      <c r="D1698" s="189"/>
    </row>
    <row r="1699" spans="2:4" s="173" customFormat="1" ht="18" customHeight="1">
      <c r="B1699" s="189"/>
      <c r="C1699" s="189"/>
      <c r="D1699" s="189"/>
    </row>
    <row r="1700" spans="2:4" s="173" customFormat="1" ht="18" customHeight="1">
      <c r="B1700" s="189"/>
      <c r="C1700" s="189"/>
      <c r="D1700" s="189"/>
    </row>
    <row r="1701" spans="2:4" s="173" customFormat="1" ht="18" customHeight="1">
      <c r="B1701" s="189"/>
      <c r="C1701" s="189"/>
      <c r="D1701" s="189"/>
    </row>
    <row r="1702" spans="2:4" s="173" customFormat="1" ht="18" customHeight="1">
      <c r="B1702" s="189"/>
      <c r="C1702" s="189"/>
      <c r="D1702" s="189"/>
    </row>
    <row r="1703" spans="2:4" s="173" customFormat="1" ht="18" customHeight="1">
      <c r="B1703" s="189"/>
      <c r="C1703" s="189"/>
      <c r="D1703" s="189"/>
    </row>
    <row r="1704" spans="2:4" s="173" customFormat="1" ht="18" customHeight="1">
      <c r="B1704" s="189"/>
      <c r="C1704" s="189"/>
      <c r="D1704" s="189"/>
    </row>
    <row r="1705" spans="2:4" s="173" customFormat="1" ht="18" customHeight="1">
      <c r="B1705" s="189"/>
      <c r="C1705" s="189"/>
      <c r="D1705" s="189"/>
    </row>
    <row r="1706" spans="2:4" s="173" customFormat="1" ht="18" customHeight="1">
      <c r="B1706" s="189"/>
      <c r="C1706" s="189"/>
      <c r="D1706" s="189"/>
    </row>
    <row r="1707" spans="2:4" s="173" customFormat="1" ht="18" customHeight="1">
      <c r="B1707" s="189"/>
      <c r="C1707" s="189"/>
      <c r="D1707" s="189"/>
    </row>
    <row r="1708" spans="2:4" s="173" customFormat="1" ht="18" customHeight="1">
      <c r="B1708" s="189"/>
      <c r="C1708" s="189"/>
      <c r="D1708" s="189"/>
    </row>
    <row r="1709" spans="2:4" s="173" customFormat="1" ht="18" customHeight="1">
      <c r="B1709" s="189"/>
      <c r="C1709" s="189"/>
      <c r="D1709" s="189"/>
    </row>
    <row r="1710" spans="2:4" s="173" customFormat="1" ht="18" customHeight="1">
      <c r="B1710" s="189"/>
      <c r="C1710" s="189"/>
      <c r="D1710" s="189"/>
    </row>
    <row r="1711" spans="2:4" s="173" customFormat="1" ht="18" customHeight="1">
      <c r="B1711" s="189"/>
      <c r="C1711" s="189"/>
      <c r="D1711" s="189"/>
    </row>
    <row r="1712" spans="2:4" s="173" customFormat="1" ht="18" customHeight="1">
      <c r="B1712" s="189"/>
      <c r="C1712" s="189"/>
      <c r="D1712" s="189"/>
    </row>
    <row r="1713" spans="2:4" s="173" customFormat="1" ht="18" customHeight="1">
      <c r="B1713" s="189"/>
      <c r="C1713" s="189"/>
      <c r="D1713" s="189"/>
    </row>
    <row r="1714" spans="2:4" s="173" customFormat="1" ht="18" customHeight="1">
      <c r="B1714" s="189"/>
      <c r="C1714" s="189"/>
      <c r="D1714" s="189"/>
    </row>
    <row r="1715" spans="2:4" s="173" customFormat="1" ht="18" customHeight="1">
      <c r="B1715" s="189"/>
      <c r="C1715" s="189"/>
      <c r="D1715" s="189"/>
    </row>
    <row r="1716" spans="2:4" s="173" customFormat="1" ht="18" customHeight="1">
      <c r="B1716" s="189"/>
      <c r="C1716" s="189"/>
      <c r="D1716" s="189"/>
    </row>
    <row r="1717" spans="2:4" s="173" customFormat="1" ht="18" customHeight="1">
      <c r="B1717" s="189"/>
      <c r="C1717" s="189"/>
      <c r="D1717" s="189"/>
    </row>
    <row r="1718" spans="2:4" s="173" customFormat="1" ht="18" customHeight="1">
      <c r="B1718" s="189"/>
      <c r="C1718" s="189"/>
      <c r="D1718" s="189"/>
    </row>
    <row r="1719" spans="2:4" s="173" customFormat="1" ht="18" customHeight="1">
      <c r="B1719" s="189"/>
      <c r="C1719" s="189"/>
      <c r="D1719" s="189"/>
    </row>
    <row r="1720" spans="2:4" s="173" customFormat="1" ht="18" customHeight="1">
      <c r="B1720" s="189"/>
      <c r="C1720" s="189"/>
      <c r="D1720" s="189"/>
    </row>
    <row r="1721" spans="2:4" s="173" customFormat="1" ht="18" customHeight="1">
      <c r="B1721" s="189"/>
      <c r="C1721" s="189"/>
      <c r="D1721" s="189"/>
    </row>
    <row r="1722" spans="2:4" s="173" customFormat="1" ht="18" customHeight="1">
      <c r="B1722" s="189"/>
      <c r="C1722" s="189"/>
      <c r="D1722" s="189"/>
    </row>
    <row r="1723" spans="2:4" s="173" customFormat="1" ht="18" customHeight="1">
      <c r="B1723" s="189"/>
      <c r="C1723" s="189"/>
      <c r="D1723" s="189"/>
    </row>
    <row r="1724" spans="2:4" s="173" customFormat="1" ht="18" customHeight="1">
      <c r="B1724" s="189"/>
      <c r="C1724" s="189"/>
      <c r="D1724" s="189"/>
    </row>
    <row r="1725" spans="2:4" s="173" customFormat="1" ht="18" customHeight="1">
      <c r="B1725" s="189"/>
      <c r="C1725" s="189"/>
      <c r="D1725" s="189"/>
    </row>
    <row r="1726" spans="2:4" s="173" customFormat="1" ht="18" customHeight="1">
      <c r="B1726" s="189"/>
      <c r="C1726" s="189"/>
      <c r="D1726" s="189"/>
    </row>
    <row r="1727" spans="2:4" s="173" customFormat="1" ht="18" customHeight="1">
      <c r="B1727" s="189"/>
      <c r="C1727" s="189"/>
      <c r="D1727" s="189"/>
    </row>
    <row r="1728" spans="2:4" s="173" customFormat="1" ht="18" customHeight="1">
      <c r="B1728" s="189"/>
      <c r="C1728" s="189"/>
      <c r="D1728" s="189"/>
    </row>
    <row r="1729" spans="2:4" s="173" customFormat="1" ht="18" customHeight="1">
      <c r="B1729" s="189"/>
      <c r="C1729" s="189"/>
      <c r="D1729" s="189"/>
    </row>
    <row r="1730" spans="2:4" s="173" customFormat="1" ht="18" customHeight="1">
      <c r="B1730" s="189"/>
      <c r="C1730" s="189"/>
      <c r="D1730" s="189"/>
    </row>
    <row r="1731" spans="2:4" s="173" customFormat="1" ht="18" customHeight="1">
      <c r="B1731" s="189"/>
      <c r="C1731" s="189"/>
      <c r="D1731" s="189"/>
    </row>
    <row r="1732" spans="2:4" s="173" customFormat="1" ht="18" customHeight="1">
      <c r="B1732" s="189"/>
      <c r="C1732" s="189"/>
      <c r="D1732" s="189"/>
    </row>
    <row r="1733" spans="2:4" s="173" customFormat="1" ht="18" customHeight="1">
      <c r="B1733" s="189"/>
      <c r="C1733" s="189"/>
      <c r="D1733" s="189"/>
    </row>
    <row r="1734" spans="2:4" s="173" customFormat="1" ht="18" customHeight="1">
      <c r="B1734" s="189"/>
      <c r="C1734" s="189"/>
      <c r="D1734" s="189"/>
    </row>
    <row r="1735" spans="2:4" s="173" customFormat="1" ht="18" customHeight="1">
      <c r="B1735" s="189"/>
      <c r="C1735" s="189"/>
      <c r="D1735" s="189"/>
    </row>
    <row r="1736" spans="2:4" s="173" customFormat="1" ht="18" customHeight="1">
      <c r="B1736" s="189"/>
      <c r="C1736" s="189"/>
      <c r="D1736" s="189"/>
    </row>
    <row r="1737" spans="2:4" s="173" customFormat="1" ht="18" customHeight="1">
      <c r="B1737" s="189"/>
      <c r="C1737" s="189"/>
      <c r="D1737" s="189"/>
    </row>
    <row r="1738" spans="2:4" s="173" customFormat="1" ht="18" customHeight="1">
      <c r="B1738" s="189"/>
      <c r="C1738" s="189"/>
      <c r="D1738" s="189"/>
    </row>
    <row r="1739" spans="2:4" s="173" customFormat="1" ht="18" customHeight="1">
      <c r="B1739" s="189"/>
      <c r="C1739" s="189"/>
      <c r="D1739" s="189"/>
    </row>
    <row r="1740" spans="2:4" s="173" customFormat="1" ht="18" customHeight="1">
      <c r="B1740" s="189"/>
      <c r="C1740" s="189"/>
      <c r="D1740" s="189"/>
    </row>
    <row r="1741" spans="2:4" s="173" customFormat="1" ht="18" customHeight="1">
      <c r="B1741" s="189"/>
      <c r="C1741" s="189"/>
      <c r="D1741" s="189"/>
    </row>
    <row r="1742" spans="2:4" s="173" customFormat="1" ht="18" customHeight="1">
      <c r="B1742" s="189"/>
      <c r="C1742" s="189"/>
      <c r="D1742" s="189"/>
    </row>
    <row r="1743" spans="2:4" s="173" customFormat="1" ht="18" customHeight="1">
      <c r="B1743" s="189"/>
      <c r="C1743" s="189"/>
      <c r="D1743" s="189"/>
    </row>
    <row r="1744" spans="2:4" s="173" customFormat="1" ht="18" customHeight="1">
      <c r="B1744" s="189"/>
      <c r="C1744" s="189"/>
      <c r="D1744" s="189"/>
    </row>
    <row r="1745" spans="2:4" s="173" customFormat="1" ht="18" customHeight="1">
      <c r="B1745" s="189"/>
      <c r="C1745" s="189"/>
      <c r="D1745" s="189"/>
    </row>
    <row r="1746" spans="2:4" s="173" customFormat="1" ht="18" customHeight="1">
      <c r="B1746" s="189"/>
      <c r="C1746" s="189"/>
      <c r="D1746" s="189"/>
    </row>
    <row r="1747" spans="2:4" s="173" customFormat="1" ht="18" customHeight="1">
      <c r="B1747" s="189"/>
      <c r="C1747" s="189"/>
      <c r="D1747" s="189"/>
    </row>
    <row r="1748" spans="2:4" s="173" customFormat="1" ht="18" customHeight="1">
      <c r="B1748" s="189"/>
      <c r="C1748" s="189"/>
      <c r="D1748" s="189"/>
    </row>
    <row r="1749" spans="2:4" s="173" customFormat="1" ht="18" customHeight="1">
      <c r="B1749" s="189"/>
      <c r="C1749" s="189"/>
      <c r="D1749" s="189"/>
    </row>
    <row r="1750" spans="2:4" s="173" customFormat="1" ht="18" customHeight="1">
      <c r="B1750" s="189"/>
      <c r="C1750" s="189"/>
      <c r="D1750" s="189"/>
    </row>
    <row r="1751" spans="2:4" s="173" customFormat="1" ht="18" customHeight="1">
      <c r="B1751" s="189"/>
      <c r="C1751" s="189"/>
      <c r="D1751" s="189"/>
    </row>
    <row r="1752" spans="2:4" s="173" customFormat="1" ht="18" customHeight="1">
      <c r="B1752" s="189"/>
      <c r="C1752" s="189"/>
      <c r="D1752" s="189"/>
    </row>
    <row r="1753" spans="2:4" s="173" customFormat="1" ht="18" customHeight="1">
      <c r="B1753" s="189"/>
      <c r="C1753" s="189"/>
      <c r="D1753" s="189"/>
    </row>
    <row r="1754" spans="2:4" s="173" customFormat="1" ht="18" customHeight="1">
      <c r="B1754" s="189"/>
      <c r="C1754" s="189"/>
      <c r="D1754" s="189"/>
    </row>
    <row r="1755" spans="2:4" s="173" customFormat="1" ht="18" customHeight="1">
      <c r="B1755" s="189"/>
      <c r="C1755" s="189"/>
      <c r="D1755" s="189"/>
    </row>
    <row r="1756" spans="2:4" s="173" customFormat="1" ht="18" customHeight="1">
      <c r="B1756" s="189"/>
      <c r="C1756" s="189"/>
      <c r="D1756" s="189"/>
    </row>
    <row r="1757" spans="2:4" s="173" customFormat="1" ht="18" customHeight="1">
      <c r="B1757" s="189"/>
      <c r="C1757" s="189"/>
      <c r="D1757" s="189"/>
    </row>
    <row r="1758" spans="2:4" s="173" customFormat="1" ht="18" customHeight="1">
      <c r="B1758" s="189"/>
      <c r="C1758" s="189"/>
      <c r="D1758" s="189"/>
    </row>
    <row r="1759" spans="2:4" s="173" customFormat="1" ht="18" customHeight="1">
      <c r="B1759" s="189"/>
      <c r="C1759" s="189"/>
      <c r="D1759" s="189"/>
    </row>
    <row r="1760" spans="2:4" s="173" customFormat="1" ht="18" customHeight="1">
      <c r="B1760" s="189"/>
      <c r="C1760" s="189"/>
      <c r="D1760" s="189"/>
    </row>
    <row r="1761" spans="2:4" s="173" customFormat="1" ht="18" customHeight="1">
      <c r="B1761" s="189"/>
      <c r="C1761" s="189"/>
      <c r="D1761" s="189"/>
    </row>
    <row r="1762" spans="2:4" s="173" customFormat="1" ht="18" customHeight="1">
      <c r="B1762" s="189"/>
      <c r="C1762" s="189"/>
      <c r="D1762" s="189"/>
    </row>
    <row r="1763" spans="2:4" s="173" customFormat="1" ht="18" customHeight="1">
      <c r="B1763" s="189"/>
      <c r="C1763" s="189"/>
      <c r="D1763" s="189"/>
    </row>
    <row r="1764" spans="2:4" s="173" customFormat="1" ht="18" customHeight="1">
      <c r="B1764" s="189"/>
      <c r="C1764" s="189"/>
      <c r="D1764" s="189"/>
    </row>
    <row r="1765" spans="2:4" s="173" customFormat="1" ht="18" customHeight="1">
      <c r="B1765" s="189"/>
      <c r="C1765" s="189"/>
      <c r="D1765" s="189"/>
    </row>
    <row r="1766" spans="2:4" s="173" customFormat="1" ht="18" customHeight="1">
      <c r="B1766" s="189"/>
      <c r="C1766" s="189"/>
      <c r="D1766" s="189"/>
    </row>
    <row r="1767" spans="2:4" s="173" customFormat="1" ht="18" customHeight="1">
      <c r="B1767" s="189"/>
      <c r="C1767" s="189"/>
      <c r="D1767" s="189"/>
    </row>
    <row r="1768" spans="2:4" s="173" customFormat="1" ht="18" customHeight="1">
      <c r="B1768" s="189"/>
      <c r="C1768" s="189"/>
      <c r="D1768" s="189"/>
    </row>
    <row r="1769" spans="2:4" s="173" customFormat="1" ht="18" customHeight="1">
      <c r="B1769" s="189"/>
      <c r="C1769" s="189"/>
      <c r="D1769" s="189"/>
    </row>
    <row r="1770" spans="2:4" s="173" customFormat="1" ht="18" customHeight="1">
      <c r="B1770" s="189"/>
      <c r="C1770" s="189"/>
      <c r="D1770" s="189"/>
    </row>
    <row r="1771" spans="2:4" s="173" customFormat="1" ht="18" customHeight="1">
      <c r="B1771" s="189"/>
      <c r="C1771" s="189"/>
      <c r="D1771" s="189"/>
    </row>
    <row r="1772" spans="2:4" s="173" customFormat="1" ht="18" customHeight="1">
      <c r="B1772" s="189"/>
      <c r="C1772" s="189"/>
      <c r="D1772" s="189"/>
    </row>
    <row r="1773" spans="2:4" s="173" customFormat="1" ht="18" customHeight="1">
      <c r="B1773" s="189"/>
      <c r="C1773" s="189"/>
      <c r="D1773" s="189"/>
    </row>
    <row r="1774" spans="2:4" s="173" customFormat="1" ht="18" customHeight="1">
      <c r="B1774" s="189"/>
      <c r="C1774" s="189"/>
      <c r="D1774" s="189"/>
    </row>
    <row r="1775" spans="2:4" s="173" customFormat="1" ht="18" customHeight="1">
      <c r="B1775" s="189"/>
      <c r="C1775" s="189"/>
      <c r="D1775" s="189"/>
    </row>
    <row r="1776" spans="2:4" s="173" customFormat="1" ht="18" customHeight="1">
      <c r="B1776" s="189"/>
      <c r="C1776" s="189"/>
      <c r="D1776" s="189"/>
    </row>
    <row r="1777" spans="2:4" s="173" customFormat="1" ht="18" customHeight="1">
      <c r="B1777" s="189"/>
      <c r="C1777" s="189"/>
      <c r="D1777" s="189"/>
    </row>
    <row r="1778" spans="2:4" s="173" customFormat="1" ht="18" customHeight="1">
      <c r="B1778" s="189"/>
      <c r="C1778" s="189"/>
      <c r="D1778" s="189"/>
    </row>
    <row r="1779" spans="2:4" s="173" customFormat="1" ht="18" customHeight="1">
      <c r="B1779" s="189"/>
      <c r="C1779" s="189"/>
      <c r="D1779" s="189"/>
    </row>
    <row r="1780" spans="2:4" s="173" customFormat="1" ht="18" customHeight="1">
      <c r="B1780" s="189"/>
      <c r="C1780" s="189"/>
      <c r="D1780" s="189"/>
    </row>
    <row r="1781" spans="2:4" s="173" customFormat="1" ht="18" customHeight="1">
      <c r="B1781" s="189"/>
      <c r="C1781" s="189"/>
      <c r="D1781" s="189"/>
    </row>
    <row r="1782" spans="2:4" s="173" customFormat="1" ht="18" customHeight="1">
      <c r="B1782" s="189"/>
      <c r="C1782" s="189"/>
      <c r="D1782" s="189"/>
    </row>
    <row r="1783" spans="2:4" s="173" customFormat="1" ht="18" customHeight="1">
      <c r="B1783" s="189"/>
      <c r="C1783" s="189"/>
      <c r="D1783" s="189"/>
    </row>
    <row r="1784" spans="2:4" s="173" customFormat="1" ht="18" customHeight="1">
      <c r="B1784" s="189"/>
      <c r="C1784" s="189"/>
      <c r="D1784" s="189"/>
    </row>
    <row r="1785" spans="2:4" s="173" customFormat="1" ht="18" customHeight="1">
      <c r="B1785" s="189"/>
      <c r="C1785" s="189"/>
      <c r="D1785" s="189"/>
    </row>
    <row r="1786" spans="2:4" s="173" customFormat="1" ht="18" customHeight="1">
      <c r="B1786" s="189"/>
      <c r="C1786" s="189"/>
      <c r="D1786" s="189"/>
    </row>
    <row r="1787" spans="2:4" s="173" customFormat="1" ht="18" customHeight="1">
      <c r="B1787" s="189"/>
      <c r="C1787" s="189"/>
      <c r="D1787" s="189"/>
    </row>
    <row r="1788" spans="2:4" s="173" customFormat="1" ht="18" customHeight="1">
      <c r="B1788" s="189"/>
      <c r="C1788" s="189"/>
      <c r="D1788" s="189"/>
    </row>
    <row r="1789" spans="2:4" s="173" customFormat="1" ht="18" customHeight="1">
      <c r="B1789" s="189"/>
      <c r="C1789" s="189"/>
      <c r="D1789" s="189"/>
    </row>
    <row r="1790" spans="2:4" s="173" customFormat="1" ht="18" customHeight="1">
      <c r="B1790" s="189"/>
      <c r="C1790" s="189"/>
      <c r="D1790" s="189"/>
    </row>
    <row r="1791" spans="2:4" s="173" customFormat="1" ht="18" customHeight="1">
      <c r="B1791" s="189"/>
      <c r="C1791" s="189"/>
      <c r="D1791" s="189"/>
    </row>
    <row r="1792" spans="2:4" s="173" customFormat="1" ht="18" customHeight="1">
      <c r="B1792" s="189"/>
      <c r="C1792" s="189"/>
      <c r="D1792" s="189"/>
    </row>
    <row r="1793" spans="2:4" s="173" customFormat="1" ht="18" customHeight="1">
      <c r="B1793" s="189"/>
      <c r="C1793" s="189"/>
      <c r="D1793" s="189"/>
    </row>
    <row r="1794" spans="2:4" s="173" customFormat="1" ht="18" customHeight="1">
      <c r="B1794" s="189"/>
      <c r="C1794" s="189"/>
      <c r="D1794" s="189"/>
    </row>
    <row r="1795" spans="2:4" s="173" customFormat="1" ht="18" customHeight="1">
      <c r="B1795" s="189"/>
      <c r="C1795" s="189"/>
      <c r="D1795" s="189"/>
    </row>
    <row r="1796" spans="2:4" s="173" customFormat="1" ht="18" customHeight="1">
      <c r="B1796" s="189"/>
      <c r="C1796" s="189"/>
      <c r="D1796" s="189"/>
    </row>
    <row r="1797" spans="2:4" s="173" customFormat="1" ht="18" customHeight="1">
      <c r="B1797" s="189"/>
      <c r="C1797" s="189"/>
      <c r="D1797" s="189"/>
    </row>
    <row r="1798" spans="2:4" s="173" customFormat="1" ht="18" customHeight="1">
      <c r="B1798" s="189"/>
      <c r="C1798" s="189"/>
      <c r="D1798" s="189"/>
    </row>
    <row r="1799" spans="2:4" s="173" customFormat="1" ht="18" customHeight="1">
      <c r="B1799" s="189"/>
      <c r="C1799" s="189"/>
      <c r="D1799" s="189"/>
    </row>
    <row r="1800" spans="2:4" s="173" customFormat="1" ht="18" customHeight="1">
      <c r="B1800" s="189"/>
      <c r="C1800" s="189"/>
      <c r="D1800" s="189"/>
    </row>
    <row r="1801" spans="2:4" s="173" customFormat="1" ht="18" customHeight="1">
      <c r="B1801" s="189"/>
      <c r="C1801" s="189"/>
      <c r="D1801" s="189"/>
    </row>
    <row r="1802" spans="2:4" s="173" customFormat="1" ht="18" customHeight="1">
      <c r="B1802" s="189"/>
      <c r="C1802" s="189"/>
      <c r="D1802" s="189"/>
    </row>
    <row r="1803" spans="2:4" s="173" customFormat="1" ht="18" customHeight="1">
      <c r="B1803" s="189"/>
      <c r="C1803" s="189"/>
      <c r="D1803" s="189"/>
    </row>
    <row r="1804" spans="2:4" s="173" customFormat="1" ht="18" customHeight="1">
      <c r="B1804" s="189"/>
      <c r="C1804" s="189"/>
      <c r="D1804" s="189"/>
    </row>
    <row r="1805" spans="2:4" s="173" customFormat="1" ht="18" customHeight="1">
      <c r="B1805" s="189"/>
      <c r="C1805" s="189"/>
      <c r="D1805" s="189"/>
    </row>
    <row r="1806" spans="2:4" s="173" customFormat="1" ht="18" customHeight="1">
      <c r="B1806" s="189"/>
      <c r="C1806" s="189"/>
      <c r="D1806" s="189"/>
    </row>
    <row r="1807" spans="2:4" s="173" customFormat="1" ht="18" customHeight="1">
      <c r="B1807" s="189"/>
      <c r="C1807" s="189"/>
      <c r="D1807" s="189"/>
    </row>
    <row r="1808" spans="2:4" s="173" customFormat="1" ht="18" customHeight="1">
      <c r="B1808" s="189"/>
      <c r="C1808" s="189"/>
      <c r="D1808" s="189"/>
    </row>
    <row r="1809" spans="2:4" s="173" customFormat="1" ht="18" customHeight="1">
      <c r="B1809" s="189"/>
      <c r="C1809" s="189"/>
      <c r="D1809" s="189"/>
    </row>
    <row r="1810" spans="2:4" s="173" customFormat="1" ht="18" customHeight="1">
      <c r="B1810" s="189"/>
      <c r="C1810" s="189"/>
      <c r="D1810" s="189"/>
    </row>
    <row r="1811" spans="2:4" s="173" customFormat="1" ht="18" customHeight="1">
      <c r="B1811" s="189"/>
      <c r="C1811" s="189"/>
      <c r="D1811" s="189"/>
    </row>
    <row r="1812" spans="2:4" s="173" customFormat="1" ht="18" customHeight="1">
      <c r="B1812" s="189"/>
      <c r="C1812" s="189"/>
      <c r="D1812" s="189"/>
    </row>
    <row r="1813" spans="2:4" s="173" customFormat="1" ht="18" customHeight="1">
      <c r="B1813" s="189"/>
      <c r="C1813" s="189"/>
      <c r="D1813" s="189"/>
    </row>
    <row r="1814" spans="2:4" s="173" customFormat="1" ht="18" customHeight="1">
      <c r="B1814" s="189"/>
      <c r="C1814" s="189"/>
      <c r="D1814" s="189"/>
    </row>
    <row r="1815" spans="2:4" s="173" customFormat="1" ht="18" customHeight="1">
      <c r="B1815" s="189"/>
      <c r="C1815" s="189"/>
      <c r="D1815" s="189"/>
    </row>
    <row r="1816" spans="2:4" s="173" customFormat="1" ht="18" customHeight="1">
      <c r="B1816" s="189"/>
      <c r="C1816" s="189"/>
      <c r="D1816" s="189"/>
    </row>
    <row r="1817" spans="2:4" s="173" customFormat="1" ht="18" customHeight="1">
      <c r="B1817" s="189"/>
      <c r="C1817" s="189"/>
      <c r="D1817" s="189"/>
    </row>
    <row r="1818" spans="2:4" s="173" customFormat="1" ht="18" customHeight="1">
      <c r="B1818" s="189"/>
      <c r="C1818" s="189"/>
      <c r="D1818" s="189"/>
    </row>
    <row r="1819" spans="2:4" s="173" customFormat="1" ht="18" customHeight="1">
      <c r="B1819" s="189"/>
      <c r="C1819" s="189"/>
      <c r="D1819" s="189"/>
    </row>
    <row r="1820" spans="2:4" s="173" customFormat="1" ht="18" customHeight="1">
      <c r="B1820" s="189"/>
      <c r="C1820" s="189"/>
      <c r="D1820" s="189"/>
    </row>
    <row r="1821" spans="2:4" s="173" customFormat="1" ht="18" customHeight="1">
      <c r="B1821" s="189"/>
      <c r="C1821" s="189"/>
      <c r="D1821" s="189"/>
    </row>
    <row r="1822" spans="2:4" s="173" customFormat="1" ht="18" customHeight="1">
      <c r="B1822" s="189"/>
      <c r="C1822" s="189"/>
      <c r="D1822" s="189"/>
    </row>
    <row r="1823" spans="2:4" s="173" customFormat="1" ht="18" customHeight="1">
      <c r="B1823" s="189"/>
      <c r="C1823" s="189"/>
      <c r="D1823" s="189"/>
    </row>
    <row r="1824" spans="2:4" s="173" customFormat="1" ht="18" customHeight="1">
      <c r="B1824" s="189"/>
      <c r="C1824" s="189"/>
      <c r="D1824" s="189"/>
    </row>
    <row r="1825" spans="2:4" s="173" customFormat="1" ht="18" customHeight="1">
      <c r="B1825" s="189"/>
      <c r="C1825" s="189"/>
      <c r="D1825" s="189"/>
    </row>
    <row r="1826" spans="2:4" s="173" customFormat="1" ht="18" customHeight="1">
      <c r="B1826" s="189"/>
      <c r="C1826" s="189"/>
      <c r="D1826" s="189"/>
    </row>
    <row r="1827" spans="2:4" s="173" customFormat="1" ht="18" customHeight="1">
      <c r="B1827" s="189"/>
      <c r="C1827" s="189"/>
      <c r="D1827" s="189"/>
    </row>
    <row r="1828" spans="2:4" s="173" customFormat="1" ht="18" customHeight="1">
      <c r="B1828" s="189"/>
      <c r="C1828" s="189"/>
      <c r="D1828" s="189"/>
    </row>
    <row r="1829" spans="2:4" s="173" customFormat="1" ht="18" customHeight="1">
      <c r="B1829" s="189"/>
      <c r="C1829" s="189"/>
      <c r="D1829" s="189"/>
    </row>
    <row r="1830" spans="2:4" s="173" customFormat="1" ht="18" customHeight="1">
      <c r="B1830" s="189"/>
      <c r="C1830" s="189"/>
      <c r="D1830" s="189"/>
    </row>
    <row r="1831" spans="2:4" s="173" customFormat="1" ht="18" customHeight="1">
      <c r="B1831" s="189"/>
      <c r="C1831" s="189"/>
      <c r="D1831" s="189"/>
    </row>
    <row r="1832" spans="2:4" s="173" customFormat="1" ht="18" customHeight="1">
      <c r="B1832" s="189"/>
      <c r="C1832" s="189"/>
      <c r="D1832" s="189"/>
    </row>
    <row r="1833" spans="2:4" s="173" customFormat="1" ht="18" customHeight="1">
      <c r="B1833" s="189"/>
      <c r="C1833" s="189"/>
      <c r="D1833" s="189"/>
    </row>
    <row r="1834" spans="2:4" s="173" customFormat="1" ht="18" customHeight="1">
      <c r="B1834" s="189"/>
      <c r="C1834" s="189"/>
      <c r="D1834" s="189"/>
    </row>
    <row r="1835" spans="2:4" s="173" customFormat="1" ht="18" customHeight="1">
      <c r="B1835" s="189"/>
      <c r="C1835" s="189"/>
      <c r="D1835" s="189"/>
    </row>
    <row r="1836" spans="2:4" s="173" customFormat="1" ht="18" customHeight="1">
      <c r="B1836" s="189"/>
      <c r="C1836" s="189"/>
      <c r="D1836" s="189"/>
    </row>
    <row r="1837" spans="2:4" s="173" customFormat="1" ht="18" customHeight="1">
      <c r="B1837" s="189"/>
      <c r="C1837" s="189"/>
      <c r="D1837" s="189"/>
    </row>
    <row r="1838" spans="2:4" s="173" customFormat="1" ht="18" customHeight="1">
      <c r="B1838" s="189"/>
      <c r="C1838" s="189"/>
      <c r="D1838" s="189"/>
    </row>
    <row r="1839" spans="2:4" s="173" customFormat="1" ht="18" customHeight="1">
      <c r="B1839" s="189"/>
      <c r="C1839" s="189"/>
      <c r="D1839" s="189"/>
    </row>
    <row r="1840" spans="2:4" s="173" customFormat="1" ht="18" customHeight="1">
      <c r="B1840" s="189"/>
      <c r="C1840" s="189"/>
      <c r="D1840" s="189"/>
    </row>
    <row r="1841" spans="2:4" s="173" customFormat="1" ht="18" customHeight="1">
      <c r="B1841" s="189"/>
      <c r="C1841" s="189"/>
      <c r="D1841" s="189"/>
    </row>
    <row r="1842" spans="2:4" s="173" customFormat="1" ht="18" customHeight="1">
      <c r="B1842" s="189"/>
      <c r="C1842" s="189"/>
      <c r="D1842" s="189"/>
    </row>
    <row r="1843" spans="2:4" s="173" customFormat="1" ht="18" customHeight="1">
      <c r="B1843" s="189"/>
      <c r="C1843" s="189"/>
      <c r="D1843" s="189"/>
    </row>
    <row r="1844" spans="2:4" s="173" customFormat="1" ht="18" customHeight="1">
      <c r="B1844" s="189"/>
      <c r="C1844" s="189"/>
      <c r="D1844" s="189"/>
    </row>
    <row r="1845" spans="2:4" s="173" customFormat="1" ht="18" customHeight="1">
      <c r="B1845" s="189"/>
      <c r="C1845" s="189"/>
      <c r="D1845" s="189"/>
    </row>
    <row r="1846" spans="2:4" s="173" customFormat="1" ht="18" customHeight="1">
      <c r="B1846" s="189"/>
      <c r="C1846" s="189"/>
      <c r="D1846" s="189"/>
    </row>
    <row r="1847" spans="2:4" s="173" customFormat="1" ht="18" customHeight="1">
      <c r="B1847" s="189"/>
      <c r="C1847" s="189"/>
      <c r="D1847" s="189"/>
    </row>
    <row r="1848" spans="2:4" s="173" customFormat="1" ht="18" customHeight="1">
      <c r="B1848" s="189"/>
      <c r="C1848" s="189"/>
      <c r="D1848" s="189"/>
    </row>
    <row r="1849" spans="2:4" s="173" customFormat="1" ht="18" customHeight="1">
      <c r="B1849" s="189"/>
      <c r="C1849" s="189"/>
      <c r="D1849" s="189"/>
    </row>
    <row r="1850" spans="2:4" s="173" customFormat="1" ht="18" customHeight="1">
      <c r="B1850" s="189"/>
      <c r="C1850" s="189"/>
      <c r="D1850" s="189"/>
    </row>
    <row r="1851" spans="2:4" s="173" customFormat="1" ht="18" customHeight="1">
      <c r="B1851" s="189"/>
      <c r="C1851" s="189"/>
      <c r="D1851" s="189"/>
    </row>
    <row r="1852" spans="2:4" s="173" customFormat="1" ht="18" customHeight="1">
      <c r="B1852" s="189"/>
      <c r="C1852" s="189"/>
      <c r="D1852" s="189"/>
    </row>
    <row r="1853" spans="2:4" s="173" customFormat="1" ht="18" customHeight="1">
      <c r="B1853" s="189"/>
      <c r="C1853" s="189"/>
      <c r="D1853" s="189"/>
    </row>
    <row r="1854" spans="2:4" s="173" customFormat="1" ht="18" customHeight="1">
      <c r="B1854" s="189"/>
      <c r="C1854" s="189"/>
      <c r="D1854" s="189"/>
    </row>
    <row r="1855" spans="2:4" s="173" customFormat="1" ht="18" customHeight="1">
      <c r="B1855" s="189"/>
      <c r="C1855" s="189"/>
      <c r="D1855" s="189"/>
    </row>
    <row r="1856" spans="2:4" s="173" customFormat="1" ht="18" customHeight="1">
      <c r="B1856" s="189"/>
      <c r="C1856" s="189"/>
      <c r="D1856" s="189"/>
    </row>
    <row r="1857" spans="2:4" s="173" customFormat="1" ht="18" customHeight="1">
      <c r="B1857" s="189"/>
      <c r="C1857" s="189"/>
      <c r="D1857" s="189"/>
    </row>
    <row r="1858" spans="2:4" s="173" customFormat="1" ht="18" customHeight="1">
      <c r="B1858" s="189"/>
      <c r="C1858" s="189"/>
      <c r="D1858" s="189"/>
    </row>
    <row r="1859" spans="2:4" s="173" customFormat="1" ht="18" customHeight="1">
      <c r="B1859" s="189"/>
      <c r="C1859" s="189"/>
      <c r="D1859" s="189"/>
    </row>
    <row r="1860" spans="2:4" s="173" customFormat="1" ht="18" customHeight="1">
      <c r="B1860" s="189"/>
      <c r="C1860" s="189"/>
      <c r="D1860" s="189"/>
    </row>
    <row r="1861" spans="2:4" s="173" customFormat="1" ht="18" customHeight="1">
      <c r="B1861" s="189"/>
      <c r="C1861" s="189"/>
      <c r="D1861" s="189"/>
    </row>
    <row r="1862" spans="2:4" s="173" customFormat="1" ht="18" customHeight="1">
      <c r="B1862" s="189"/>
      <c r="C1862" s="189"/>
      <c r="D1862" s="189"/>
    </row>
    <row r="1863" spans="2:4" s="173" customFormat="1" ht="18" customHeight="1">
      <c r="B1863" s="189"/>
      <c r="C1863" s="189"/>
      <c r="D1863" s="189"/>
    </row>
    <row r="1864" spans="2:4" s="173" customFormat="1" ht="18" customHeight="1">
      <c r="B1864" s="189"/>
      <c r="C1864" s="189"/>
      <c r="D1864" s="189"/>
    </row>
    <row r="1865" spans="2:4" s="173" customFormat="1" ht="18" customHeight="1">
      <c r="B1865" s="189"/>
      <c r="C1865" s="189"/>
      <c r="D1865" s="189"/>
    </row>
    <row r="1866" spans="2:4" s="173" customFormat="1" ht="18" customHeight="1">
      <c r="B1866" s="189"/>
      <c r="C1866" s="189"/>
      <c r="D1866" s="189"/>
    </row>
    <row r="1867" spans="2:4" s="173" customFormat="1" ht="18" customHeight="1">
      <c r="B1867" s="189"/>
      <c r="C1867" s="189"/>
      <c r="D1867" s="189"/>
    </row>
    <row r="1868" spans="2:4" s="173" customFormat="1" ht="18" customHeight="1">
      <c r="B1868" s="189"/>
      <c r="C1868" s="189"/>
      <c r="D1868" s="189"/>
    </row>
    <row r="1869" spans="2:4" s="173" customFormat="1" ht="18" customHeight="1">
      <c r="B1869" s="189"/>
      <c r="C1869" s="189"/>
      <c r="D1869" s="189"/>
    </row>
    <row r="1870" spans="2:4" s="173" customFormat="1" ht="18" customHeight="1">
      <c r="B1870" s="189"/>
      <c r="C1870" s="189"/>
      <c r="D1870" s="189"/>
    </row>
    <row r="1871" spans="2:4" s="173" customFormat="1" ht="18" customHeight="1">
      <c r="B1871" s="189"/>
      <c r="C1871" s="189"/>
      <c r="D1871" s="189"/>
    </row>
    <row r="1872" spans="2:4" s="173" customFormat="1" ht="18" customHeight="1">
      <c r="B1872" s="189"/>
      <c r="C1872" s="189"/>
      <c r="D1872" s="189"/>
    </row>
    <row r="1873" spans="2:4" s="173" customFormat="1" ht="18" customHeight="1">
      <c r="B1873" s="189"/>
      <c r="C1873" s="189"/>
      <c r="D1873" s="189"/>
    </row>
    <row r="1874" spans="2:4" s="173" customFormat="1" ht="18" customHeight="1">
      <c r="B1874" s="189"/>
      <c r="C1874" s="189"/>
      <c r="D1874" s="189"/>
    </row>
    <row r="1875" spans="2:4" s="173" customFormat="1" ht="18" customHeight="1">
      <c r="B1875" s="189"/>
      <c r="C1875" s="189"/>
      <c r="D1875" s="189"/>
    </row>
    <row r="1876" spans="2:4" s="173" customFormat="1" ht="18" customHeight="1">
      <c r="B1876" s="189"/>
      <c r="C1876" s="189"/>
      <c r="D1876" s="189"/>
    </row>
    <row r="1877" spans="2:4" s="173" customFormat="1" ht="18" customHeight="1">
      <c r="B1877" s="189"/>
      <c r="C1877" s="189"/>
      <c r="D1877" s="189"/>
    </row>
    <row r="1878" spans="2:4" s="173" customFormat="1" ht="18" customHeight="1">
      <c r="B1878" s="189"/>
      <c r="C1878" s="189"/>
      <c r="D1878" s="189"/>
    </row>
    <row r="1879" spans="2:4" s="173" customFormat="1" ht="18" customHeight="1">
      <c r="B1879" s="189"/>
      <c r="C1879" s="189"/>
      <c r="D1879" s="189"/>
    </row>
    <row r="1880" spans="2:4" s="173" customFormat="1" ht="18" customHeight="1">
      <c r="B1880" s="189"/>
      <c r="C1880" s="189"/>
      <c r="D1880" s="189"/>
    </row>
    <row r="1881" spans="2:4" s="173" customFormat="1" ht="18" customHeight="1">
      <c r="B1881" s="189"/>
      <c r="C1881" s="189"/>
      <c r="D1881" s="189"/>
    </row>
    <row r="1882" spans="2:4" s="173" customFormat="1" ht="18" customHeight="1">
      <c r="B1882" s="189"/>
      <c r="C1882" s="189"/>
      <c r="D1882" s="189"/>
    </row>
    <row r="1883" spans="2:4" s="173" customFormat="1" ht="18" customHeight="1">
      <c r="B1883" s="189"/>
      <c r="C1883" s="189"/>
      <c r="D1883" s="189"/>
    </row>
    <row r="1884" spans="2:4" s="173" customFormat="1" ht="18" customHeight="1">
      <c r="B1884" s="189"/>
      <c r="C1884" s="189"/>
      <c r="D1884" s="189"/>
    </row>
    <row r="1885" spans="2:4" s="173" customFormat="1" ht="18" customHeight="1">
      <c r="B1885" s="189"/>
      <c r="C1885" s="189"/>
      <c r="D1885" s="189"/>
    </row>
    <row r="1886" spans="2:4" s="173" customFormat="1" ht="18" customHeight="1">
      <c r="B1886" s="189"/>
      <c r="C1886" s="189"/>
      <c r="D1886" s="189"/>
    </row>
    <row r="1887" spans="2:4" s="173" customFormat="1" ht="18" customHeight="1">
      <c r="B1887" s="189"/>
      <c r="C1887" s="189"/>
      <c r="D1887" s="189"/>
    </row>
    <row r="1888" spans="2:4" s="173" customFormat="1" ht="18" customHeight="1">
      <c r="B1888" s="189"/>
      <c r="C1888" s="189"/>
      <c r="D1888" s="189"/>
    </row>
    <row r="1889" spans="2:4" s="173" customFormat="1" ht="18" customHeight="1">
      <c r="B1889" s="189"/>
      <c r="C1889" s="189"/>
      <c r="D1889" s="189"/>
    </row>
    <row r="1890" spans="2:4" s="173" customFormat="1" ht="18" customHeight="1">
      <c r="B1890" s="189"/>
      <c r="C1890" s="189"/>
      <c r="D1890" s="189"/>
    </row>
    <row r="1891" spans="2:4" s="173" customFormat="1" ht="18" customHeight="1">
      <c r="B1891" s="189"/>
      <c r="C1891" s="189"/>
      <c r="D1891" s="189"/>
    </row>
    <row r="1892" spans="2:4" s="173" customFormat="1" ht="18" customHeight="1">
      <c r="B1892" s="189"/>
      <c r="C1892" s="189"/>
      <c r="D1892" s="189"/>
    </row>
    <row r="1893" spans="2:4" s="173" customFormat="1" ht="18" customHeight="1">
      <c r="B1893" s="189"/>
      <c r="C1893" s="189"/>
      <c r="D1893" s="189"/>
    </row>
    <row r="1894" spans="2:4" s="173" customFormat="1" ht="18" customHeight="1">
      <c r="B1894" s="189"/>
      <c r="C1894" s="189"/>
      <c r="D1894" s="189"/>
    </row>
    <row r="1895" spans="2:4" s="173" customFormat="1" ht="18" customHeight="1">
      <c r="B1895" s="189"/>
      <c r="C1895" s="189"/>
      <c r="D1895" s="189"/>
    </row>
    <row r="1896" spans="2:4" s="173" customFormat="1" ht="18" customHeight="1">
      <c r="B1896" s="189"/>
      <c r="C1896" s="189"/>
      <c r="D1896" s="189"/>
    </row>
    <row r="1897" spans="2:4" s="173" customFormat="1" ht="18" customHeight="1">
      <c r="B1897" s="189"/>
      <c r="C1897" s="189"/>
      <c r="D1897" s="189"/>
    </row>
    <row r="1898" spans="2:4" s="173" customFormat="1" ht="18" customHeight="1">
      <c r="B1898" s="189"/>
      <c r="C1898" s="189"/>
      <c r="D1898" s="189"/>
    </row>
    <row r="1899" spans="2:4" s="173" customFormat="1" ht="18" customHeight="1">
      <c r="B1899" s="189"/>
      <c r="C1899" s="189"/>
      <c r="D1899" s="189"/>
    </row>
    <row r="1900" spans="2:4" s="173" customFormat="1" ht="18" customHeight="1">
      <c r="B1900" s="189"/>
      <c r="C1900" s="189"/>
      <c r="D1900" s="189"/>
    </row>
    <row r="1901" spans="2:4" s="173" customFormat="1" ht="18" customHeight="1">
      <c r="B1901" s="189"/>
      <c r="C1901" s="189"/>
      <c r="D1901" s="189"/>
    </row>
    <row r="1902" spans="2:4" s="173" customFormat="1" ht="18" customHeight="1">
      <c r="B1902" s="189"/>
      <c r="C1902" s="189"/>
      <c r="D1902" s="189"/>
    </row>
    <row r="1903" spans="2:4" s="173" customFormat="1" ht="18" customHeight="1">
      <c r="B1903" s="189"/>
      <c r="C1903" s="189"/>
      <c r="D1903" s="189"/>
    </row>
    <row r="1904" spans="2:4" s="173" customFormat="1" ht="18" customHeight="1">
      <c r="B1904" s="189"/>
      <c r="C1904" s="189"/>
      <c r="D1904" s="189"/>
    </row>
    <row r="1905" spans="2:4" s="173" customFormat="1" ht="18" customHeight="1">
      <c r="B1905" s="189"/>
      <c r="C1905" s="189"/>
      <c r="D1905" s="189"/>
    </row>
    <row r="1906" spans="2:4" s="173" customFormat="1" ht="18" customHeight="1">
      <c r="B1906" s="189"/>
      <c r="C1906" s="189"/>
      <c r="D1906" s="189"/>
    </row>
    <row r="1907" spans="2:4" s="173" customFormat="1" ht="18" customHeight="1">
      <c r="B1907" s="189"/>
      <c r="C1907" s="189"/>
      <c r="D1907" s="189"/>
    </row>
    <row r="1908" spans="2:4" s="173" customFormat="1" ht="18" customHeight="1">
      <c r="B1908" s="189"/>
      <c r="C1908" s="189"/>
      <c r="D1908" s="189"/>
    </row>
    <row r="1909" spans="2:4" s="173" customFormat="1" ht="18" customHeight="1">
      <c r="B1909" s="189"/>
      <c r="C1909" s="189"/>
      <c r="D1909" s="189"/>
    </row>
    <row r="1910" spans="2:4" s="173" customFormat="1" ht="18" customHeight="1">
      <c r="B1910" s="189"/>
      <c r="C1910" s="189"/>
      <c r="D1910" s="189"/>
    </row>
    <row r="1911" spans="2:4" s="173" customFormat="1" ht="18" customHeight="1">
      <c r="B1911" s="189"/>
      <c r="C1911" s="189"/>
      <c r="D1911" s="189"/>
    </row>
    <row r="1912" spans="2:4" s="173" customFormat="1" ht="18" customHeight="1">
      <c r="B1912" s="189"/>
      <c r="C1912" s="189"/>
      <c r="D1912" s="189"/>
    </row>
    <row r="1913" spans="2:4" s="173" customFormat="1" ht="18" customHeight="1">
      <c r="B1913" s="189"/>
      <c r="C1913" s="189"/>
      <c r="D1913" s="189"/>
    </row>
    <row r="1914" spans="2:4" s="173" customFormat="1" ht="18" customHeight="1">
      <c r="B1914" s="189"/>
      <c r="C1914" s="189"/>
      <c r="D1914" s="189"/>
    </row>
    <row r="1915" spans="2:4" s="173" customFormat="1" ht="18" customHeight="1">
      <c r="B1915" s="189"/>
      <c r="C1915" s="189"/>
      <c r="D1915" s="189"/>
    </row>
    <row r="1916" spans="2:4" s="173" customFormat="1" ht="18" customHeight="1">
      <c r="B1916" s="189"/>
      <c r="C1916" s="189"/>
      <c r="D1916" s="189"/>
    </row>
    <row r="1917" spans="2:4" s="173" customFormat="1" ht="18" customHeight="1">
      <c r="B1917" s="189"/>
      <c r="C1917" s="189"/>
      <c r="D1917" s="189"/>
    </row>
    <row r="1918" spans="2:4" s="173" customFormat="1" ht="18" customHeight="1">
      <c r="B1918" s="189"/>
      <c r="C1918" s="189"/>
      <c r="D1918" s="189"/>
    </row>
    <row r="1919" spans="2:4" s="173" customFormat="1" ht="18" customHeight="1">
      <c r="B1919" s="189"/>
      <c r="C1919" s="189"/>
      <c r="D1919" s="189"/>
    </row>
    <row r="1920" spans="2:4" s="173" customFormat="1" ht="18" customHeight="1">
      <c r="B1920" s="189"/>
      <c r="C1920" s="189"/>
      <c r="D1920" s="189"/>
    </row>
    <row r="1921" spans="2:4" s="173" customFormat="1" ht="18" customHeight="1">
      <c r="B1921" s="189"/>
      <c r="C1921" s="189"/>
      <c r="D1921" s="189"/>
    </row>
    <row r="1922" spans="2:4" s="173" customFormat="1" ht="18" customHeight="1">
      <c r="B1922" s="189"/>
      <c r="C1922" s="189"/>
      <c r="D1922" s="189"/>
    </row>
    <row r="1923" spans="2:4" s="173" customFormat="1" ht="18" customHeight="1">
      <c r="B1923" s="189"/>
      <c r="C1923" s="189"/>
      <c r="D1923" s="189"/>
    </row>
    <row r="1924" spans="2:4" s="173" customFormat="1" ht="18" customHeight="1">
      <c r="B1924" s="189"/>
      <c r="C1924" s="189"/>
      <c r="D1924" s="189"/>
    </row>
    <row r="1925" spans="2:4" s="173" customFormat="1" ht="18" customHeight="1">
      <c r="B1925" s="189"/>
      <c r="C1925" s="189"/>
      <c r="D1925" s="189"/>
    </row>
    <row r="1926" spans="2:4" s="173" customFormat="1" ht="18" customHeight="1">
      <c r="B1926" s="189"/>
      <c r="C1926" s="189"/>
      <c r="D1926" s="189"/>
    </row>
    <row r="1927" spans="2:4" s="173" customFormat="1" ht="18" customHeight="1">
      <c r="B1927" s="189"/>
      <c r="C1927" s="189"/>
      <c r="D1927" s="189"/>
    </row>
    <row r="1928" spans="2:4" s="173" customFormat="1" ht="18" customHeight="1">
      <c r="B1928" s="189"/>
      <c r="C1928" s="189"/>
      <c r="D1928" s="189"/>
    </row>
    <row r="1929" spans="2:4" s="173" customFormat="1" ht="18" customHeight="1">
      <c r="B1929" s="189"/>
      <c r="C1929" s="189"/>
      <c r="D1929" s="189"/>
    </row>
    <row r="1930" spans="2:4" s="173" customFormat="1" ht="18" customHeight="1">
      <c r="B1930" s="189"/>
      <c r="C1930" s="189"/>
      <c r="D1930" s="189"/>
    </row>
    <row r="1931" spans="2:4" s="173" customFormat="1" ht="18" customHeight="1">
      <c r="B1931" s="189"/>
      <c r="C1931" s="189"/>
      <c r="D1931" s="189"/>
    </row>
    <row r="1932" spans="2:4" s="173" customFormat="1" ht="18" customHeight="1">
      <c r="B1932" s="189"/>
      <c r="C1932" s="189"/>
      <c r="D1932" s="189"/>
    </row>
    <row r="1933" spans="2:4" s="173" customFormat="1" ht="18" customHeight="1">
      <c r="B1933" s="189"/>
      <c r="C1933" s="189"/>
      <c r="D1933" s="189"/>
    </row>
    <row r="1934" spans="2:4" s="173" customFormat="1" ht="18" customHeight="1">
      <c r="B1934" s="189"/>
      <c r="C1934" s="189"/>
      <c r="D1934" s="189"/>
    </row>
    <row r="1935" spans="2:4" s="173" customFormat="1" ht="18" customHeight="1">
      <c r="B1935" s="189"/>
      <c r="C1935" s="189"/>
      <c r="D1935" s="189"/>
    </row>
    <row r="1936" spans="2:4" s="173" customFormat="1" ht="18" customHeight="1">
      <c r="B1936" s="189"/>
      <c r="C1936" s="189"/>
      <c r="D1936" s="189"/>
    </row>
    <row r="1937" spans="2:4" s="173" customFormat="1" ht="18" customHeight="1">
      <c r="B1937" s="189"/>
      <c r="C1937" s="189"/>
      <c r="D1937" s="189"/>
    </row>
    <row r="1938" spans="2:4" s="173" customFormat="1" ht="18" customHeight="1">
      <c r="B1938" s="189"/>
      <c r="C1938" s="189"/>
      <c r="D1938" s="189"/>
    </row>
    <row r="1939" spans="2:4" s="173" customFormat="1" ht="18" customHeight="1">
      <c r="B1939" s="189"/>
      <c r="C1939" s="189"/>
      <c r="D1939" s="189"/>
    </row>
    <row r="1940" spans="2:4" s="173" customFormat="1" ht="18" customHeight="1">
      <c r="B1940" s="189"/>
      <c r="C1940" s="189"/>
      <c r="D1940" s="189"/>
    </row>
    <row r="1941" spans="2:4" s="173" customFormat="1" ht="18" customHeight="1">
      <c r="B1941" s="189"/>
      <c r="C1941" s="189"/>
      <c r="D1941" s="189"/>
    </row>
    <row r="1942" spans="2:4" s="173" customFormat="1" ht="18" customHeight="1">
      <c r="B1942" s="189"/>
      <c r="C1942" s="189"/>
      <c r="D1942" s="189"/>
    </row>
    <row r="1943" spans="2:4" s="173" customFormat="1" ht="18" customHeight="1">
      <c r="B1943" s="189"/>
      <c r="C1943" s="189"/>
      <c r="D1943" s="189"/>
    </row>
    <row r="1944" spans="2:4" s="173" customFormat="1" ht="18" customHeight="1">
      <c r="B1944" s="189"/>
      <c r="C1944" s="189"/>
      <c r="D1944" s="189"/>
    </row>
    <row r="1945" spans="2:4" s="173" customFormat="1" ht="18" customHeight="1">
      <c r="B1945" s="189"/>
      <c r="C1945" s="189"/>
      <c r="D1945" s="189"/>
    </row>
    <row r="1946" spans="2:4" s="173" customFormat="1" ht="18" customHeight="1">
      <c r="B1946" s="189"/>
      <c r="C1946" s="189"/>
      <c r="D1946" s="189"/>
    </row>
    <row r="1947" spans="2:4" s="173" customFormat="1" ht="18" customHeight="1">
      <c r="B1947" s="189"/>
      <c r="C1947" s="189"/>
      <c r="D1947" s="189"/>
    </row>
    <row r="1948" spans="2:4" s="173" customFormat="1" ht="18" customHeight="1">
      <c r="B1948" s="189"/>
      <c r="C1948" s="189"/>
      <c r="D1948" s="189"/>
    </row>
    <row r="1949" spans="2:4" s="173" customFormat="1" ht="18" customHeight="1">
      <c r="B1949" s="189"/>
      <c r="C1949" s="189"/>
      <c r="D1949" s="189"/>
    </row>
    <row r="1950" spans="2:4" s="173" customFormat="1" ht="18" customHeight="1">
      <c r="B1950" s="189"/>
      <c r="C1950" s="189"/>
      <c r="D1950" s="189"/>
    </row>
    <row r="1951" spans="2:4" s="173" customFormat="1" ht="18" customHeight="1">
      <c r="B1951" s="189"/>
      <c r="C1951" s="189"/>
      <c r="D1951" s="189"/>
    </row>
    <row r="1952" spans="2:4" s="173" customFormat="1" ht="18" customHeight="1">
      <c r="B1952" s="189"/>
      <c r="C1952" s="189"/>
      <c r="D1952" s="189"/>
    </row>
    <row r="1953" spans="2:4" s="173" customFormat="1" ht="18" customHeight="1">
      <c r="B1953" s="189"/>
      <c r="C1953" s="189"/>
      <c r="D1953" s="189"/>
    </row>
    <row r="1954" spans="2:4" s="173" customFormat="1" ht="18" customHeight="1">
      <c r="B1954" s="189"/>
      <c r="C1954" s="189"/>
      <c r="D1954" s="189"/>
    </row>
    <row r="1955" spans="2:4" s="173" customFormat="1" ht="18" customHeight="1">
      <c r="B1955" s="189"/>
      <c r="C1955" s="189"/>
      <c r="D1955" s="189"/>
    </row>
    <row r="1956" spans="2:4" s="173" customFormat="1" ht="18" customHeight="1">
      <c r="B1956" s="189"/>
      <c r="C1956" s="189"/>
      <c r="D1956" s="189"/>
    </row>
    <row r="1957" spans="2:4" s="173" customFormat="1" ht="18" customHeight="1">
      <c r="B1957" s="189"/>
      <c r="C1957" s="189"/>
      <c r="D1957" s="189"/>
    </row>
    <row r="1958" spans="2:4" s="173" customFormat="1" ht="18" customHeight="1">
      <c r="B1958" s="189"/>
      <c r="C1958" s="189"/>
      <c r="D1958" s="189"/>
    </row>
    <row r="1959" spans="2:4" s="173" customFormat="1" ht="18" customHeight="1">
      <c r="B1959" s="189"/>
      <c r="C1959" s="189"/>
      <c r="D1959" s="189"/>
    </row>
    <row r="1960" spans="2:4" s="173" customFormat="1" ht="18" customHeight="1">
      <c r="B1960" s="189"/>
      <c r="C1960" s="189"/>
      <c r="D1960" s="189"/>
    </row>
    <row r="1961" spans="2:4" s="173" customFormat="1" ht="18" customHeight="1">
      <c r="B1961" s="189"/>
      <c r="C1961" s="189"/>
      <c r="D1961" s="189"/>
    </row>
    <row r="1962" spans="2:4" s="173" customFormat="1" ht="18" customHeight="1">
      <c r="B1962" s="189"/>
      <c r="C1962" s="189"/>
      <c r="D1962" s="189"/>
    </row>
    <row r="1963" spans="2:4" s="173" customFormat="1" ht="18" customHeight="1">
      <c r="B1963" s="189"/>
      <c r="C1963" s="189"/>
      <c r="D1963" s="189"/>
    </row>
    <row r="1964" spans="2:4" s="173" customFormat="1" ht="18" customHeight="1">
      <c r="B1964" s="189"/>
      <c r="C1964" s="189"/>
      <c r="D1964" s="189"/>
    </row>
    <row r="1965" spans="2:4" s="173" customFormat="1" ht="18" customHeight="1">
      <c r="B1965" s="189"/>
      <c r="C1965" s="189"/>
      <c r="D1965" s="189"/>
    </row>
    <row r="1966" spans="2:4" s="173" customFormat="1" ht="18" customHeight="1">
      <c r="B1966" s="189"/>
      <c r="C1966" s="189"/>
      <c r="D1966" s="189"/>
    </row>
    <row r="1967" spans="2:4" s="173" customFormat="1" ht="18" customHeight="1">
      <c r="B1967" s="189"/>
      <c r="C1967" s="189"/>
      <c r="D1967" s="189"/>
    </row>
    <row r="1968" spans="2:4" s="173" customFormat="1" ht="18" customHeight="1">
      <c r="B1968" s="189"/>
      <c r="C1968" s="189"/>
      <c r="D1968" s="189"/>
    </row>
    <row r="1969" spans="2:4" s="173" customFormat="1" ht="18" customHeight="1">
      <c r="B1969" s="189"/>
      <c r="C1969" s="189"/>
      <c r="D1969" s="189"/>
    </row>
    <row r="1970" spans="2:4" s="173" customFormat="1" ht="18" customHeight="1">
      <c r="B1970" s="189"/>
      <c r="C1970" s="189"/>
      <c r="D1970" s="189"/>
    </row>
    <row r="1971" spans="2:4" s="173" customFormat="1" ht="18" customHeight="1">
      <c r="B1971" s="189"/>
      <c r="C1971" s="189"/>
      <c r="D1971" s="189"/>
    </row>
    <row r="1972" spans="2:4" s="173" customFormat="1" ht="18" customHeight="1">
      <c r="B1972" s="189"/>
      <c r="C1972" s="189"/>
      <c r="D1972" s="189"/>
    </row>
    <row r="1973" spans="2:4" s="173" customFormat="1" ht="18" customHeight="1">
      <c r="B1973" s="189"/>
      <c r="C1973" s="189"/>
      <c r="D1973" s="189"/>
    </row>
    <row r="1974" spans="2:4" s="173" customFormat="1" ht="18" customHeight="1">
      <c r="B1974" s="189"/>
      <c r="C1974" s="189"/>
      <c r="D1974" s="189"/>
    </row>
    <row r="1975" spans="2:4" s="173" customFormat="1" ht="18" customHeight="1">
      <c r="B1975" s="189"/>
      <c r="C1975" s="189"/>
      <c r="D1975" s="189"/>
    </row>
    <row r="1976" spans="2:4" s="173" customFormat="1" ht="18" customHeight="1">
      <c r="B1976" s="189"/>
      <c r="C1976" s="189"/>
      <c r="D1976" s="189"/>
    </row>
    <row r="1977" spans="2:4" s="173" customFormat="1" ht="18" customHeight="1">
      <c r="B1977" s="189"/>
      <c r="C1977" s="189"/>
      <c r="D1977" s="189"/>
    </row>
    <row r="1978" spans="2:4" s="173" customFormat="1" ht="18" customHeight="1">
      <c r="B1978" s="189"/>
      <c r="C1978" s="189"/>
      <c r="D1978" s="189"/>
    </row>
    <row r="1979" spans="2:4" s="173" customFormat="1" ht="18" customHeight="1">
      <c r="B1979" s="189"/>
      <c r="C1979" s="189"/>
      <c r="D1979" s="189"/>
    </row>
    <row r="1980" spans="2:4" s="173" customFormat="1" ht="18" customHeight="1">
      <c r="B1980" s="189"/>
      <c r="C1980" s="189"/>
      <c r="D1980" s="189"/>
    </row>
    <row r="1981" spans="2:4" s="173" customFormat="1" ht="18" customHeight="1">
      <c r="B1981" s="189"/>
      <c r="C1981" s="189"/>
      <c r="D1981" s="189"/>
    </row>
    <row r="1982" spans="2:4" s="173" customFormat="1" ht="18" customHeight="1">
      <c r="B1982" s="189"/>
      <c r="C1982" s="189"/>
      <c r="D1982" s="189"/>
    </row>
    <row r="1983" spans="2:4" s="173" customFormat="1" ht="18" customHeight="1">
      <c r="B1983" s="189"/>
      <c r="C1983" s="189"/>
      <c r="D1983" s="189"/>
    </row>
    <row r="1984" spans="2:4" s="173" customFormat="1" ht="18" customHeight="1">
      <c r="B1984" s="189"/>
      <c r="C1984" s="189"/>
      <c r="D1984" s="189"/>
    </row>
    <row r="1985" spans="2:4" s="173" customFormat="1" ht="18" customHeight="1">
      <c r="B1985" s="189"/>
      <c r="C1985" s="189"/>
      <c r="D1985" s="189"/>
    </row>
    <row r="1986" spans="2:4" s="173" customFormat="1" ht="18" customHeight="1">
      <c r="B1986" s="189"/>
      <c r="C1986" s="189"/>
      <c r="D1986" s="189"/>
    </row>
    <row r="1987" spans="2:4" s="173" customFormat="1" ht="18" customHeight="1">
      <c r="B1987" s="189"/>
      <c r="C1987" s="189"/>
      <c r="D1987" s="189"/>
    </row>
    <row r="1988" spans="2:4" s="173" customFormat="1" ht="18" customHeight="1">
      <c r="B1988" s="189"/>
      <c r="C1988" s="189"/>
      <c r="D1988" s="189"/>
    </row>
    <row r="1989" spans="2:4" s="173" customFormat="1" ht="18" customHeight="1">
      <c r="B1989" s="189"/>
      <c r="C1989" s="189"/>
      <c r="D1989" s="189"/>
    </row>
    <row r="1990" spans="2:4" s="173" customFormat="1" ht="18" customHeight="1">
      <c r="B1990" s="189"/>
      <c r="C1990" s="189"/>
      <c r="D1990" s="189"/>
    </row>
    <row r="1991" spans="2:4" s="173" customFormat="1" ht="18" customHeight="1">
      <c r="B1991" s="189"/>
      <c r="C1991" s="189"/>
      <c r="D1991" s="189"/>
    </row>
    <row r="1992" spans="2:4" s="173" customFormat="1" ht="18" customHeight="1">
      <c r="B1992" s="189"/>
      <c r="C1992" s="189"/>
      <c r="D1992" s="189"/>
    </row>
    <row r="1993" spans="2:4" s="173" customFormat="1" ht="18" customHeight="1">
      <c r="B1993" s="189"/>
      <c r="C1993" s="189"/>
      <c r="D1993" s="189"/>
    </row>
    <row r="1994" spans="2:4" s="173" customFormat="1" ht="18" customHeight="1">
      <c r="B1994" s="189"/>
      <c r="C1994" s="189"/>
      <c r="D1994" s="189"/>
    </row>
    <row r="1995" spans="2:4" s="173" customFormat="1" ht="18" customHeight="1">
      <c r="B1995" s="189"/>
      <c r="C1995" s="189"/>
      <c r="D1995" s="189"/>
    </row>
    <row r="1996" spans="2:4" s="173" customFormat="1" ht="18" customHeight="1">
      <c r="B1996" s="189"/>
      <c r="C1996" s="189"/>
      <c r="D1996" s="189"/>
    </row>
    <row r="1997" spans="2:4" s="173" customFormat="1" ht="18" customHeight="1">
      <c r="B1997" s="189"/>
      <c r="C1997" s="189"/>
      <c r="D1997" s="189"/>
    </row>
    <row r="1998" spans="2:4" s="173" customFormat="1" ht="18" customHeight="1">
      <c r="B1998" s="189"/>
      <c r="C1998" s="189"/>
      <c r="D1998" s="189"/>
    </row>
    <row r="1999" spans="2:4" s="173" customFormat="1" ht="18" customHeight="1">
      <c r="B1999" s="189"/>
      <c r="C1999" s="189"/>
      <c r="D1999" s="189"/>
    </row>
    <row r="2000" spans="2:4" s="173" customFormat="1" ht="18" customHeight="1">
      <c r="B2000" s="189"/>
      <c r="C2000" s="189"/>
      <c r="D2000" s="189"/>
    </row>
    <row r="2001" spans="2:4" s="173" customFormat="1" ht="18" customHeight="1">
      <c r="B2001" s="189"/>
      <c r="C2001" s="189"/>
      <c r="D2001" s="189"/>
    </row>
    <row r="2002" spans="2:4" s="173" customFormat="1" ht="18" customHeight="1">
      <c r="B2002" s="189"/>
      <c r="C2002" s="189"/>
      <c r="D2002" s="189"/>
    </row>
    <row r="2003" spans="2:4" s="173" customFormat="1" ht="18" customHeight="1">
      <c r="B2003" s="189"/>
      <c r="C2003" s="189"/>
      <c r="D2003" s="189"/>
    </row>
    <row r="2004" spans="2:4" s="173" customFormat="1" ht="18" customHeight="1">
      <c r="B2004" s="189"/>
      <c r="C2004" s="189"/>
      <c r="D2004" s="189"/>
    </row>
    <row r="2005" spans="2:4" s="173" customFormat="1" ht="18" customHeight="1">
      <c r="B2005" s="189"/>
      <c r="C2005" s="189"/>
      <c r="D2005" s="189"/>
    </row>
    <row r="2006" spans="2:4" s="173" customFormat="1" ht="18" customHeight="1">
      <c r="B2006" s="189"/>
      <c r="C2006" s="189"/>
      <c r="D2006" s="189"/>
    </row>
    <row r="2007" spans="2:4" s="173" customFormat="1" ht="18" customHeight="1">
      <c r="B2007" s="189"/>
      <c r="C2007" s="189"/>
      <c r="D2007" s="189"/>
    </row>
    <row r="2008" spans="2:4" s="173" customFormat="1" ht="18" customHeight="1">
      <c r="B2008" s="189"/>
      <c r="C2008" s="189"/>
      <c r="D2008" s="189"/>
    </row>
    <row r="2009" spans="2:4" s="173" customFormat="1" ht="18" customHeight="1">
      <c r="B2009" s="189"/>
      <c r="C2009" s="189"/>
      <c r="D2009" s="189"/>
    </row>
    <row r="2010" spans="2:4" s="173" customFormat="1" ht="18" customHeight="1">
      <c r="B2010" s="189"/>
      <c r="C2010" s="189"/>
      <c r="D2010" s="189"/>
    </row>
    <row r="2011" spans="2:4" s="173" customFormat="1" ht="18" customHeight="1">
      <c r="B2011" s="189"/>
      <c r="C2011" s="189"/>
      <c r="D2011" s="189"/>
    </row>
    <row r="2012" spans="2:4" s="173" customFormat="1" ht="18" customHeight="1">
      <c r="B2012" s="189"/>
      <c r="C2012" s="189"/>
      <c r="D2012" s="189"/>
    </row>
    <row r="2013" spans="2:4" s="173" customFormat="1" ht="18" customHeight="1">
      <c r="B2013" s="189"/>
      <c r="C2013" s="189"/>
      <c r="D2013" s="189"/>
    </row>
    <row r="2014" spans="2:4" s="173" customFormat="1" ht="18" customHeight="1">
      <c r="B2014" s="189"/>
      <c r="C2014" s="189"/>
      <c r="D2014" s="189"/>
    </row>
    <row r="2015" spans="2:4" s="173" customFormat="1" ht="18" customHeight="1">
      <c r="B2015" s="189"/>
      <c r="C2015" s="189"/>
      <c r="D2015" s="189"/>
    </row>
    <row r="2016" spans="2:4" s="173" customFormat="1" ht="18" customHeight="1">
      <c r="B2016" s="189"/>
      <c r="C2016" s="189"/>
      <c r="D2016" s="189"/>
    </row>
    <row r="2017" spans="2:4" s="173" customFormat="1" ht="18" customHeight="1">
      <c r="B2017" s="189"/>
      <c r="C2017" s="189"/>
      <c r="D2017" s="189"/>
    </row>
    <row r="2018" spans="2:4" s="173" customFormat="1" ht="18" customHeight="1">
      <c r="B2018" s="189"/>
      <c r="C2018" s="189"/>
      <c r="D2018" s="189"/>
    </row>
    <row r="2019" spans="2:4" s="173" customFormat="1" ht="18" customHeight="1">
      <c r="B2019" s="189"/>
      <c r="C2019" s="189"/>
      <c r="D2019" s="189"/>
    </row>
    <row r="2020" spans="2:4" s="173" customFormat="1" ht="18" customHeight="1">
      <c r="B2020" s="189"/>
      <c r="C2020" s="189"/>
      <c r="D2020" s="189"/>
    </row>
    <row r="2021" spans="2:4" s="173" customFormat="1" ht="18" customHeight="1">
      <c r="B2021" s="189"/>
      <c r="C2021" s="189"/>
      <c r="D2021" s="189"/>
    </row>
    <row r="2022" spans="2:4" s="173" customFormat="1" ht="18" customHeight="1">
      <c r="B2022" s="189"/>
      <c r="C2022" s="189"/>
      <c r="D2022" s="189"/>
    </row>
    <row r="2023" spans="2:4" s="173" customFormat="1" ht="18" customHeight="1">
      <c r="B2023" s="189"/>
      <c r="C2023" s="189"/>
      <c r="D2023" s="189"/>
    </row>
    <row r="2024" spans="2:4" s="173" customFormat="1" ht="18" customHeight="1">
      <c r="B2024" s="189"/>
      <c r="C2024" s="189"/>
      <c r="D2024" s="189"/>
    </row>
    <row r="2025" spans="2:4" s="173" customFormat="1" ht="18" customHeight="1">
      <c r="B2025" s="189"/>
      <c r="C2025" s="189"/>
      <c r="D2025" s="189"/>
    </row>
    <row r="2026" spans="2:4" s="173" customFormat="1" ht="18" customHeight="1">
      <c r="B2026" s="189"/>
      <c r="C2026" s="189"/>
      <c r="D2026" s="189"/>
    </row>
    <row r="2027" spans="2:4" s="173" customFormat="1" ht="18" customHeight="1">
      <c r="B2027" s="189"/>
      <c r="C2027" s="189"/>
      <c r="D2027" s="189"/>
    </row>
    <row r="2028" spans="2:4" s="173" customFormat="1" ht="18" customHeight="1">
      <c r="B2028" s="189"/>
      <c r="C2028" s="189"/>
      <c r="D2028" s="189"/>
    </row>
    <row r="2029" spans="2:4" s="173" customFormat="1" ht="18" customHeight="1">
      <c r="B2029" s="189"/>
      <c r="C2029" s="189"/>
      <c r="D2029" s="189"/>
    </row>
    <row r="2030" spans="2:4" s="173" customFormat="1" ht="18" customHeight="1">
      <c r="B2030" s="189"/>
      <c r="C2030" s="189"/>
      <c r="D2030" s="189"/>
    </row>
    <row r="2031" spans="2:4" s="173" customFormat="1" ht="18" customHeight="1">
      <c r="B2031" s="189"/>
      <c r="C2031" s="189"/>
      <c r="D2031" s="189"/>
    </row>
    <row r="2032" spans="2:4" s="173" customFormat="1" ht="18" customHeight="1">
      <c r="B2032" s="189"/>
      <c r="C2032" s="189"/>
      <c r="D2032" s="189"/>
    </row>
    <row r="2033" spans="2:4" s="173" customFormat="1" ht="18" customHeight="1">
      <c r="B2033" s="189"/>
      <c r="C2033" s="189"/>
      <c r="D2033" s="189"/>
    </row>
    <row r="2034" spans="2:4" s="173" customFormat="1" ht="18" customHeight="1">
      <c r="B2034" s="189"/>
      <c r="C2034" s="189"/>
      <c r="D2034" s="189"/>
    </row>
    <row r="2035" spans="2:4" s="173" customFormat="1" ht="18" customHeight="1">
      <c r="B2035" s="189"/>
      <c r="C2035" s="189"/>
      <c r="D2035" s="189"/>
    </row>
    <row r="2036" spans="2:4" s="173" customFormat="1" ht="18" customHeight="1">
      <c r="B2036" s="189"/>
      <c r="C2036" s="189"/>
      <c r="D2036" s="189"/>
    </row>
    <row r="2037" spans="2:4" s="173" customFormat="1" ht="18" customHeight="1">
      <c r="B2037" s="189"/>
      <c r="C2037" s="189"/>
      <c r="D2037" s="189"/>
    </row>
    <row r="2038" spans="2:4" s="173" customFormat="1" ht="18" customHeight="1">
      <c r="B2038" s="189"/>
      <c r="C2038" s="189"/>
      <c r="D2038" s="189"/>
    </row>
    <row r="2039" spans="2:4" s="173" customFormat="1" ht="18" customHeight="1">
      <c r="B2039" s="189"/>
      <c r="C2039" s="189"/>
      <c r="D2039" s="189"/>
    </row>
    <row r="2040" spans="2:4" s="173" customFormat="1" ht="18" customHeight="1">
      <c r="B2040" s="189"/>
      <c r="C2040" s="189"/>
      <c r="D2040" s="189"/>
    </row>
    <row r="2041" spans="2:4" s="173" customFormat="1" ht="18" customHeight="1">
      <c r="B2041" s="189"/>
      <c r="C2041" s="189"/>
      <c r="D2041" s="189"/>
    </row>
    <row r="2042" spans="2:4" s="173" customFormat="1" ht="18" customHeight="1">
      <c r="B2042" s="189"/>
      <c r="C2042" s="189"/>
      <c r="D2042" s="189"/>
    </row>
    <row r="2043" spans="2:4" s="173" customFormat="1" ht="18" customHeight="1">
      <c r="B2043" s="189"/>
      <c r="C2043" s="189"/>
      <c r="D2043" s="189"/>
    </row>
    <row r="2044" spans="2:4" s="173" customFormat="1" ht="18" customHeight="1">
      <c r="B2044" s="189"/>
      <c r="C2044" s="189"/>
      <c r="D2044" s="189"/>
    </row>
    <row r="2045" spans="2:4" s="173" customFormat="1" ht="18" customHeight="1">
      <c r="B2045" s="189"/>
      <c r="C2045" s="189"/>
      <c r="D2045" s="189"/>
    </row>
    <row r="2046" spans="2:4" s="173" customFormat="1" ht="18" customHeight="1">
      <c r="B2046" s="189"/>
      <c r="C2046" s="189"/>
      <c r="D2046" s="189"/>
    </row>
    <row r="2047" spans="2:4" s="173" customFormat="1" ht="18" customHeight="1">
      <c r="B2047" s="189"/>
      <c r="C2047" s="189"/>
      <c r="D2047" s="189"/>
    </row>
    <row r="2048" spans="2:4" s="173" customFormat="1" ht="18" customHeight="1">
      <c r="B2048" s="189"/>
      <c r="C2048" s="189"/>
      <c r="D2048" s="189"/>
    </row>
    <row r="2049" spans="2:4" s="173" customFormat="1" ht="18" customHeight="1">
      <c r="B2049" s="189"/>
      <c r="C2049" s="189"/>
      <c r="D2049" s="189"/>
    </row>
    <row r="2050" spans="2:4" s="173" customFormat="1" ht="18" customHeight="1">
      <c r="B2050" s="189"/>
      <c r="C2050" s="189"/>
      <c r="D2050" s="189"/>
    </row>
    <row r="2051" spans="2:4" s="173" customFormat="1" ht="18" customHeight="1">
      <c r="B2051" s="189"/>
      <c r="C2051" s="189"/>
      <c r="D2051" s="189"/>
    </row>
    <row r="2052" spans="2:4" s="173" customFormat="1" ht="18" customHeight="1">
      <c r="B2052" s="189"/>
      <c r="C2052" s="189"/>
      <c r="D2052" s="189"/>
    </row>
    <row r="2053" spans="2:4" s="173" customFormat="1" ht="18" customHeight="1">
      <c r="B2053" s="189"/>
      <c r="C2053" s="189"/>
      <c r="D2053" s="189"/>
    </row>
    <row r="2054" spans="2:4" s="173" customFormat="1" ht="18" customHeight="1">
      <c r="B2054" s="189"/>
      <c r="C2054" s="189"/>
      <c r="D2054" s="189"/>
    </row>
    <row r="2055" spans="2:4" s="173" customFormat="1" ht="18" customHeight="1">
      <c r="B2055" s="189"/>
      <c r="C2055" s="189"/>
      <c r="D2055" s="189"/>
    </row>
    <row r="2056" spans="2:4" s="173" customFormat="1" ht="18" customHeight="1">
      <c r="B2056" s="189"/>
      <c r="C2056" s="189"/>
      <c r="D2056" s="189"/>
    </row>
    <row r="2057" spans="2:4" s="173" customFormat="1" ht="18" customHeight="1">
      <c r="B2057" s="189"/>
      <c r="C2057" s="189"/>
      <c r="D2057" s="189"/>
    </row>
    <row r="2058" spans="2:4" s="173" customFormat="1" ht="18" customHeight="1">
      <c r="B2058" s="189"/>
      <c r="C2058" s="189"/>
      <c r="D2058" s="189"/>
    </row>
    <row r="2059" spans="2:4" s="173" customFormat="1" ht="18" customHeight="1">
      <c r="B2059" s="189"/>
      <c r="C2059" s="189"/>
      <c r="D2059" s="189"/>
    </row>
    <row r="2060" spans="2:4" s="173" customFormat="1" ht="18" customHeight="1">
      <c r="B2060" s="189"/>
      <c r="C2060" s="189"/>
      <c r="D2060" s="189"/>
    </row>
    <row r="2061" spans="2:4" s="173" customFormat="1" ht="18" customHeight="1">
      <c r="B2061" s="189"/>
      <c r="C2061" s="189"/>
      <c r="D2061" s="189"/>
    </row>
    <row r="2062" spans="2:4" s="173" customFormat="1" ht="18" customHeight="1">
      <c r="B2062" s="189"/>
      <c r="C2062" s="189"/>
      <c r="D2062" s="189"/>
    </row>
    <row r="2063" spans="2:4" s="173" customFormat="1" ht="18" customHeight="1">
      <c r="B2063" s="189"/>
      <c r="C2063" s="189"/>
      <c r="D2063" s="189"/>
    </row>
    <row r="2064" spans="2:4" s="173" customFormat="1" ht="18" customHeight="1">
      <c r="B2064" s="189"/>
      <c r="C2064" s="189"/>
      <c r="D2064" s="189"/>
    </row>
    <row r="2065" spans="2:4" s="173" customFormat="1" ht="18" customHeight="1">
      <c r="B2065" s="189"/>
      <c r="C2065" s="189"/>
      <c r="D2065" s="189"/>
    </row>
    <row r="2066" spans="2:4" s="173" customFormat="1" ht="18" customHeight="1">
      <c r="B2066" s="189"/>
      <c r="C2066" s="189"/>
      <c r="D2066" s="189"/>
    </row>
    <row r="2067" spans="2:4" s="173" customFormat="1" ht="18" customHeight="1">
      <c r="B2067" s="189"/>
      <c r="C2067" s="189"/>
      <c r="D2067" s="189"/>
    </row>
    <row r="2068" spans="2:4" s="173" customFormat="1" ht="18" customHeight="1">
      <c r="B2068" s="189"/>
      <c r="C2068" s="189"/>
      <c r="D2068" s="189"/>
    </row>
    <row r="2069" spans="2:4" s="173" customFormat="1" ht="18" customHeight="1">
      <c r="B2069" s="189"/>
      <c r="C2069" s="189"/>
      <c r="D2069" s="189"/>
    </row>
    <row r="2070" spans="2:4" s="173" customFormat="1" ht="18" customHeight="1">
      <c r="B2070" s="189"/>
      <c r="C2070" s="189"/>
      <c r="D2070" s="189"/>
    </row>
    <row r="2071" spans="2:4" s="173" customFormat="1" ht="18" customHeight="1">
      <c r="B2071" s="189"/>
      <c r="C2071" s="189"/>
      <c r="D2071" s="189"/>
    </row>
    <row r="2072" spans="2:4" s="173" customFormat="1" ht="18" customHeight="1">
      <c r="B2072" s="189"/>
      <c r="C2072" s="189"/>
      <c r="D2072" s="189"/>
    </row>
    <row r="2073" spans="2:4" s="173" customFormat="1" ht="18" customHeight="1">
      <c r="B2073" s="189"/>
      <c r="C2073" s="189"/>
      <c r="D2073" s="189"/>
    </row>
    <row r="2074" spans="2:4" s="173" customFormat="1" ht="18" customHeight="1">
      <c r="B2074" s="189"/>
      <c r="C2074" s="189"/>
      <c r="D2074" s="189"/>
    </row>
    <row r="2075" spans="2:4" s="173" customFormat="1" ht="18" customHeight="1">
      <c r="B2075" s="189"/>
      <c r="C2075" s="189"/>
      <c r="D2075" s="189"/>
    </row>
    <row r="2076" spans="2:4" s="173" customFormat="1" ht="18" customHeight="1">
      <c r="B2076" s="189"/>
      <c r="C2076" s="189"/>
      <c r="D2076" s="189"/>
    </row>
    <row r="2077" spans="2:4" s="173" customFormat="1" ht="18" customHeight="1">
      <c r="B2077" s="189"/>
      <c r="C2077" s="189"/>
      <c r="D2077" s="189"/>
    </row>
    <row r="2078" spans="2:4" s="173" customFormat="1" ht="18" customHeight="1">
      <c r="B2078" s="189"/>
      <c r="C2078" s="189"/>
      <c r="D2078" s="189"/>
    </row>
    <row r="2079" spans="2:4" s="173" customFormat="1" ht="18" customHeight="1">
      <c r="B2079" s="189"/>
      <c r="C2079" s="189"/>
      <c r="D2079" s="189"/>
    </row>
    <row r="2080" spans="2:4" s="173" customFormat="1" ht="18" customHeight="1">
      <c r="B2080" s="189"/>
      <c r="C2080" s="189"/>
      <c r="D2080" s="189"/>
    </row>
    <row r="2081" spans="2:4" s="173" customFormat="1" ht="18" customHeight="1">
      <c r="B2081" s="189"/>
      <c r="C2081" s="189"/>
      <c r="D2081" s="189"/>
    </row>
    <row r="2082" spans="2:4" s="173" customFormat="1" ht="18" customHeight="1">
      <c r="B2082" s="189"/>
      <c r="C2082" s="189"/>
      <c r="D2082" s="189"/>
    </row>
    <row r="2083" spans="2:4" s="173" customFormat="1" ht="18" customHeight="1">
      <c r="B2083" s="189"/>
      <c r="C2083" s="189"/>
      <c r="D2083" s="189"/>
    </row>
    <row r="2084" spans="2:4" s="173" customFormat="1" ht="18" customHeight="1">
      <c r="B2084" s="189"/>
      <c r="C2084" s="189"/>
      <c r="D2084" s="189"/>
    </row>
    <row r="2085" spans="2:4" s="173" customFormat="1" ht="18" customHeight="1">
      <c r="B2085" s="189"/>
      <c r="C2085" s="189"/>
      <c r="D2085" s="189"/>
    </row>
    <row r="2086" spans="2:4" s="173" customFormat="1" ht="18" customHeight="1">
      <c r="B2086" s="189"/>
      <c r="C2086" s="189"/>
      <c r="D2086" s="189"/>
    </row>
    <row r="2087" spans="2:4" s="173" customFormat="1" ht="18" customHeight="1">
      <c r="B2087" s="189"/>
      <c r="C2087" s="189"/>
      <c r="D2087" s="189"/>
    </row>
    <row r="2088" spans="2:4" s="173" customFormat="1" ht="18" customHeight="1">
      <c r="B2088" s="189"/>
      <c r="C2088" s="189"/>
      <c r="D2088" s="189"/>
    </row>
    <row r="2089" spans="2:4" s="173" customFormat="1" ht="18" customHeight="1">
      <c r="B2089" s="189"/>
      <c r="C2089" s="189"/>
      <c r="D2089" s="189"/>
    </row>
    <row r="2090" spans="2:4" s="173" customFormat="1" ht="18" customHeight="1">
      <c r="B2090" s="189"/>
      <c r="C2090" s="189"/>
      <c r="D2090" s="189"/>
    </row>
    <row r="2091" spans="2:4" s="173" customFormat="1" ht="18" customHeight="1">
      <c r="B2091" s="189"/>
      <c r="C2091" s="189"/>
      <c r="D2091" s="189"/>
    </row>
    <row r="2092" spans="2:4" s="173" customFormat="1" ht="18" customHeight="1">
      <c r="B2092" s="189"/>
      <c r="C2092" s="189"/>
      <c r="D2092" s="189"/>
    </row>
    <row r="2093" spans="2:4" s="173" customFormat="1" ht="18" customHeight="1">
      <c r="B2093" s="189"/>
      <c r="C2093" s="189"/>
      <c r="D2093" s="189"/>
    </row>
    <row r="2094" spans="2:4" s="173" customFormat="1" ht="18" customHeight="1">
      <c r="B2094" s="189"/>
      <c r="C2094" s="189"/>
      <c r="D2094" s="189"/>
    </row>
    <row r="2095" spans="2:4" s="173" customFormat="1" ht="18" customHeight="1">
      <c r="B2095" s="189"/>
      <c r="C2095" s="189"/>
      <c r="D2095" s="189"/>
    </row>
    <row r="2096" spans="2:4" s="173" customFormat="1" ht="18" customHeight="1">
      <c r="B2096" s="189"/>
      <c r="C2096" s="189"/>
      <c r="D2096" s="189"/>
    </row>
    <row r="2097" spans="2:4" s="173" customFormat="1" ht="18" customHeight="1">
      <c r="B2097" s="189"/>
      <c r="C2097" s="189"/>
      <c r="D2097" s="189"/>
    </row>
    <row r="2098" spans="2:4" s="173" customFormat="1" ht="18" customHeight="1">
      <c r="B2098" s="189"/>
      <c r="C2098" s="189"/>
      <c r="D2098" s="189"/>
    </row>
    <row r="2099" spans="2:4" s="173" customFormat="1" ht="18" customHeight="1">
      <c r="B2099" s="189"/>
      <c r="C2099" s="189"/>
      <c r="D2099" s="189"/>
    </row>
    <row r="2100" spans="2:4" s="173" customFormat="1" ht="18" customHeight="1">
      <c r="B2100" s="189"/>
      <c r="C2100" s="189"/>
      <c r="D2100" s="189"/>
    </row>
    <row r="2101" spans="2:4" s="173" customFormat="1" ht="18" customHeight="1">
      <c r="B2101" s="189"/>
      <c r="C2101" s="189"/>
      <c r="D2101" s="189"/>
    </row>
    <row r="2102" spans="2:4" s="173" customFormat="1" ht="18" customHeight="1">
      <c r="B2102" s="189"/>
      <c r="C2102" s="189"/>
      <c r="D2102" s="189"/>
    </row>
    <row r="2103" spans="2:4" s="173" customFormat="1" ht="18" customHeight="1">
      <c r="B2103" s="189"/>
      <c r="C2103" s="189"/>
      <c r="D2103" s="189"/>
    </row>
    <row r="2104" spans="2:4" s="173" customFormat="1" ht="18" customHeight="1">
      <c r="B2104" s="189"/>
      <c r="C2104" s="189"/>
      <c r="D2104" s="189"/>
    </row>
    <row r="2105" spans="2:4" s="173" customFormat="1" ht="18" customHeight="1">
      <c r="B2105" s="189"/>
      <c r="C2105" s="189"/>
      <c r="D2105" s="189"/>
    </row>
    <row r="2106" spans="2:4" s="173" customFormat="1" ht="18" customHeight="1">
      <c r="B2106" s="189"/>
      <c r="C2106" s="189"/>
      <c r="D2106" s="189"/>
    </row>
    <row r="2107" spans="2:4" s="173" customFormat="1" ht="18" customHeight="1">
      <c r="B2107" s="189"/>
      <c r="C2107" s="189"/>
      <c r="D2107" s="189"/>
    </row>
    <row r="2108" spans="2:4" s="173" customFormat="1" ht="18" customHeight="1">
      <c r="B2108" s="189"/>
      <c r="C2108" s="189"/>
      <c r="D2108" s="189"/>
    </row>
    <row r="2109" spans="2:4" s="173" customFormat="1" ht="18" customHeight="1">
      <c r="B2109" s="189"/>
      <c r="C2109" s="189"/>
      <c r="D2109" s="189"/>
    </row>
    <row r="2110" spans="2:4" s="173" customFormat="1" ht="18" customHeight="1">
      <c r="B2110" s="189"/>
      <c r="C2110" s="189"/>
      <c r="D2110" s="189"/>
    </row>
    <row r="2111" spans="2:4" s="173" customFormat="1" ht="18" customHeight="1">
      <c r="B2111" s="189"/>
      <c r="C2111" s="189"/>
      <c r="D2111" s="189"/>
    </row>
    <row r="2112" spans="2:4" s="173" customFormat="1" ht="18" customHeight="1">
      <c r="B2112" s="189"/>
      <c r="C2112" s="189"/>
      <c r="D2112" s="189"/>
    </row>
    <row r="2113" spans="2:4" s="173" customFormat="1" ht="18" customHeight="1">
      <c r="B2113" s="189"/>
      <c r="C2113" s="189"/>
      <c r="D2113" s="189"/>
    </row>
    <row r="2114" spans="2:4" s="173" customFormat="1" ht="18" customHeight="1">
      <c r="B2114" s="189"/>
      <c r="C2114" s="189"/>
      <c r="D2114" s="189"/>
    </row>
    <row r="2115" spans="2:4" s="173" customFormat="1" ht="18" customHeight="1">
      <c r="B2115" s="189"/>
      <c r="C2115" s="189"/>
      <c r="D2115" s="189"/>
    </row>
    <row r="2116" spans="2:4" s="173" customFormat="1" ht="18" customHeight="1">
      <c r="B2116" s="189"/>
      <c r="C2116" s="189"/>
      <c r="D2116" s="189"/>
    </row>
    <row r="2117" spans="2:4" s="173" customFormat="1" ht="18" customHeight="1">
      <c r="B2117" s="189"/>
      <c r="C2117" s="189"/>
      <c r="D2117" s="189"/>
    </row>
    <row r="2118" spans="2:4" s="173" customFormat="1" ht="18" customHeight="1">
      <c r="B2118" s="189"/>
      <c r="C2118" s="189"/>
      <c r="D2118" s="189"/>
    </row>
    <row r="2119" spans="2:4" s="173" customFormat="1" ht="18" customHeight="1">
      <c r="B2119" s="189"/>
      <c r="C2119" s="189"/>
      <c r="D2119" s="189"/>
    </row>
    <row r="2120" spans="2:4" s="173" customFormat="1" ht="18" customHeight="1">
      <c r="B2120" s="189"/>
      <c r="C2120" s="189"/>
      <c r="D2120" s="189"/>
    </row>
    <row r="2121" spans="2:4" s="173" customFormat="1" ht="18" customHeight="1">
      <c r="B2121" s="189"/>
      <c r="C2121" s="189"/>
      <c r="D2121" s="189"/>
    </row>
    <row r="2122" spans="2:4" s="173" customFormat="1" ht="18" customHeight="1">
      <c r="B2122" s="189"/>
      <c r="C2122" s="189"/>
      <c r="D2122" s="189"/>
    </row>
    <row r="2123" spans="2:4" s="173" customFormat="1" ht="18" customHeight="1">
      <c r="B2123" s="189"/>
      <c r="C2123" s="189"/>
      <c r="D2123" s="189"/>
    </row>
    <row r="2124" spans="2:4" s="173" customFormat="1" ht="18" customHeight="1">
      <c r="B2124" s="189"/>
      <c r="C2124" s="189"/>
      <c r="D2124" s="189"/>
    </row>
    <row r="2125" spans="2:4" s="173" customFormat="1" ht="18" customHeight="1">
      <c r="B2125" s="189"/>
      <c r="C2125" s="189"/>
      <c r="D2125" s="189"/>
    </row>
    <row r="2126" spans="2:4" s="173" customFormat="1" ht="18" customHeight="1">
      <c r="B2126" s="189"/>
      <c r="C2126" s="189"/>
      <c r="D2126" s="189"/>
    </row>
    <row r="2127" spans="2:4" s="173" customFormat="1" ht="18" customHeight="1">
      <c r="B2127" s="189"/>
      <c r="C2127" s="189"/>
      <c r="D2127" s="189"/>
    </row>
    <row r="2128" spans="2:4" s="173" customFormat="1" ht="18" customHeight="1">
      <c r="B2128" s="189"/>
      <c r="C2128" s="189"/>
      <c r="D2128" s="189"/>
    </row>
    <row r="2129" spans="2:4" s="173" customFormat="1" ht="18" customHeight="1">
      <c r="B2129" s="189"/>
      <c r="C2129" s="189"/>
      <c r="D2129" s="189"/>
    </row>
    <row r="2130" spans="2:4" s="173" customFormat="1" ht="18" customHeight="1">
      <c r="B2130" s="189"/>
      <c r="C2130" s="189"/>
      <c r="D2130" s="189"/>
    </row>
    <row r="2131" spans="2:4" s="173" customFormat="1" ht="18" customHeight="1">
      <c r="B2131" s="189"/>
      <c r="C2131" s="189"/>
      <c r="D2131" s="189"/>
    </row>
    <row r="2132" spans="2:4" s="173" customFormat="1" ht="18" customHeight="1">
      <c r="B2132" s="189"/>
      <c r="C2132" s="189"/>
      <c r="D2132" s="189"/>
    </row>
    <row r="2133" spans="2:4" s="173" customFormat="1" ht="18" customHeight="1">
      <c r="B2133" s="189"/>
      <c r="C2133" s="189"/>
      <c r="D2133" s="189"/>
    </row>
    <row r="2134" spans="2:4" s="173" customFormat="1" ht="18" customHeight="1">
      <c r="B2134" s="189"/>
      <c r="C2134" s="189"/>
      <c r="D2134" s="189"/>
    </row>
    <row r="2135" spans="2:4" s="173" customFormat="1" ht="18" customHeight="1">
      <c r="B2135" s="189"/>
      <c r="C2135" s="189"/>
      <c r="D2135" s="189"/>
    </row>
    <row r="2136" spans="2:4" s="173" customFormat="1" ht="18" customHeight="1">
      <c r="B2136" s="189"/>
      <c r="C2136" s="189"/>
      <c r="D2136" s="189"/>
    </row>
    <row r="2137" spans="2:4" s="173" customFormat="1" ht="18" customHeight="1">
      <c r="B2137" s="189"/>
      <c r="C2137" s="189"/>
      <c r="D2137" s="189"/>
    </row>
    <row r="2138" spans="2:4" s="173" customFormat="1" ht="18" customHeight="1">
      <c r="B2138" s="189"/>
      <c r="C2138" s="189"/>
      <c r="D2138" s="189"/>
    </row>
    <row r="2139" spans="2:4" s="173" customFormat="1" ht="18" customHeight="1">
      <c r="B2139" s="189"/>
      <c r="C2139" s="189"/>
      <c r="D2139" s="189"/>
    </row>
    <row r="2140" spans="2:4" s="173" customFormat="1" ht="18" customHeight="1">
      <c r="B2140" s="189"/>
      <c r="C2140" s="189"/>
      <c r="D2140" s="189"/>
    </row>
    <row r="2141" spans="2:4" s="173" customFormat="1" ht="18" customHeight="1">
      <c r="B2141" s="189"/>
      <c r="C2141" s="189"/>
      <c r="D2141" s="189"/>
    </row>
    <row r="2142" spans="2:4" s="173" customFormat="1" ht="18" customHeight="1">
      <c r="B2142" s="189"/>
      <c r="C2142" s="189"/>
      <c r="D2142" s="189"/>
    </row>
    <row r="2143" spans="2:4" s="173" customFormat="1" ht="18" customHeight="1">
      <c r="B2143" s="189"/>
      <c r="C2143" s="189"/>
      <c r="D2143" s="189"/>
    </row>
    <row r="2144" spans="2:4" s="173" customFormat="1" ht="18" customHeight="1">
      <c r="B2144" s="189"/>
      <c r="C2144" s="189"/>
      <c r="D2144" s="189"/>
    </row>
    <row r="2145" spans="2:4" s="173" customFormat="1" ht="18" customHeight="1">
      <c r="B2145" s="189"/>
      <c r="C2145" s="189"/>
      <c r="D2145" s="189"/>
    </row>
    <row r="2146" spans="2:4" s="173" customFormat="1" ht="18" customHeight="1">
      <c r="B2146" s="189"/>
      <c r="C2146" s="189"/>
      <c r="D2146" s="189"/>
    </row>
    <row r="2147" spans="2:4" s="173" customFormat="1" ht="18" customHeight="1">
      <c r="B2147" s="189"/>
      <c r="C2147" s="189"/>
      <c r="D2147" s="189"/>
    </row>
    <row r="2148" spans="2:4" s="173" customFormat="1" ht="18" customHeight="1">
      <c r="B2148" s="189"/>
      <c r="C2148" s="189"/>
      <c r="D2148" s="189"/>
    </row>
    <row r="2149" spans="2:4" s="173" customFormat="1" ht="18" customHeight="1">
      <c r="B2149" s="189"/>
      <c r="C2149" s="189"/>
      <c r="D2149" s="189"/>
    </row>
    <row r="2150" spans="2:4" s="173" customFormat="1" ht="18" customHeight="1">
      <c r="B2150" s="189"/>
      <c r="C2150" s="189"/>
      <c r="D2150" s="189"/>
    </row>
    <row r="2151" spans="2:4" s="173" customFormat="1" ht="18" customHeight="1">
      <c r="B2151" s="189"/>
      <c r="C2151" s="189"/>
      <c r="D2151" s="189"/>
    </row>
    <row r="2152" spans="2:4" s="173" customFormat="1" ht="18" customHeight="1">
      <c r="B2152" s="189"/>
      <c r="C2152" s="189"/>
      <c r="D2152" s="189"/>
    </row>
    <row r="2153" spans="2:4" s="173" customFormat="1" ht="18" customHeight="1">
      <c r="B2153" s="189"/>
      <c r="C2153" s="189"/>
      <c r="D2153" s="189"/>
    </row>
    <row r="2154" spans="2:4" s="173" customFormat="1" ht="18" customHeight="1">
      <c r="B2154" s="189"/>
      <c r="C2154" s="189"/>
      <c r="D2154" s="189"/>
    </row>
    <row r="2155" spans="2:4" s="173" customFormat="1" ht="18" customHeight="1">
      <c r="B2155" s="189"/>
      <c r="C2155" s="189"/>
      <c r="D2155" s="189"/>
    </row>
    <row r="2156" spans="2:4" s="173" customFormat="1" ht="18" customHeight="1">
      <c r="B2156" s="189"/>
      <c r="C2156" s="189"/>
      <c r="D2156" s="189"/>
    </row>
    <row r="2157" spans="2:4" s="173" customFormat="1" ht="18" customHeight="1">
      <c r="B2157" s="189"/>
      <c r="C2157" s="189"/>
      <c r="D2157" s="189"/>
    </row>
    <row r="2158" spans="2:4" s="173" customFormat="1" ht="18" customHeight="1">
      <c r="B2158" s="189"/>
      <c r="C2158" s="189"/>
      <c r="D2158" s="189"/>
    </row>
    <row r="2159" spans="2:4" s="173" customFormat="1" ht="18" customHeight="1">
      <c r="B2159" s="189"/>
      <c r="C2159" s="189"/>
      <c r="D2159" s="189"/>
    </row>
    <row r="2160" spans="2:4" s="173" customFormat="1" ht="18" customHeight="1">
      <c r="B2160" s="189"/>
      <c r="C2160" s="189"/>
      <c r="D2160" s="189"/>
    </row>
    <row r="2161" spans="2:4" s="173" customFormat="1" ht="18" customHeight="1">
      <c r="B2161" s="189"/>
      <c r="C2161" s="189"/>
      <c r="D2161" s="189"/>
    </row>
    <row r="2162" spans="2:4" s="173" customFormat="1" ht="18" customHeight="1">
      <c r="B2162" s="189"/>
      <c r="C2162" s="189"/>
      <c r="D2162" s="189"/>
    </row>
    <row r="2163" spans="2:4" s="173" customFormat="1" ht="18" customHeight="1">
      <c r="B2163" s="189"/>
      <c r="C2163" s="189"/>
      <c r="D2163" s="189"/>
    </row>
    <row r="2164" spans="2:4" s="173" customFormat="1" ht="18" customHeight="1">
      <c r="B2164" s="189"/>
      <c r="C2164" s="189"/>
      <c r="D2164" s="189"/>
    </row>
    <row r="2165" spans="2:4" s="173" customFormat="1" ht="18" customHeight="1">
      <c r="B2165" s="189"/>
      <c r="C2165" s="189"/>
      <c r="D2165" s="189"/>
    </row>
    <row r="2166" spans="2:4" s="173" customFormat="1" ht="18" customHeight="1">
      <c r="B2166" s="189"/>
      <c r="C2166" s="189"/>
      <c r="D2166" s="189"/>
    </row>
    <row r="2167" spans="2:4" s="173" customFormat="1" ht="18" customHeight="1">
      <c r="B2167" s="189"/>
      <c r="C2167" s="189"/>
      <c r="D2167" s="189"/>
    </row>
    <row r="2168" spans="2:4" s="173" customFormat="1" ht="18" customHeight="1">
      <c r="B2168" s="189"/>
      <c r="C2168" s="189"/>
      <c r="D2168" s="189"/>
    </row>
    <row r="2169" spans="2:4" s="173" customFormat="1" ht="18" customHeight="1">
      <c r="B2169" s="189"/>
      <c r="C2169" s="189"/>
      <c r="D2169" s="189"/>
    </row>
    <row r="2170" spans="2:4" s="173" customFormat="1" ht="18" customHeight="1">
      <c r="B2170" s="189"/>
      <c r="C2170" s="189"/>
      <c r="D2170" s="189"/>
    </row>
    <row r="2171" spans="2:4" s="173" customFormat="1" ht="18" customHeight="1">
      <c r="B2171" s="189"/>
      <c r="C2171" s="189"/>
      <c r="D2171" s="189"/>
    </row>
    <row r="2172" spans="2:4" s="173" customFormat="1" ht="18" customHeight="1">
      <c r="B2172" s="189"/>
      <c r="C2172" s="189"/>
      <c r="D2172" s="189"/>
    </row>
    <row r="2173" spans="2:4" s="173" customFormat="1" ht="18" customHeight="1">
      <c r="B2173" s="189"/>
      <c r="C2173" s="189"/>
      <c r="D2173" s="189"/>
    </row>
    <row r="2174" spans="2:4" s="173" customFormat="1" ht="18" customHeight="1">
      <c r="B2174" s="189"/>
      <c r="C2174" s="189"/>
      <c r="D2174" s="189"/>
    </row>
    <row r="2175" spans="2:4" s="173" customFormat="1" ht="18" customHeight="1">
      <c r="B2175" s="189"/>
      <c r="C2175" s="189"/>
      <c r="D2175" s="189"/>
    </row>
    <row r="2176" spans="2:4" s="173" customFormat="1" ht="18" customHeight="1">
      <c r="B2176" s="189"/>
      <c r="C2176" s="189"/>
      <c r="D2176" s="189"/>
    </row>
    <row r="2177" spans="1:6" s="173" customFormat="1" ht="18" customHeight="1">
      <c r="B2177" s="189"/>
      <c r="C2177" s="189"/>
      <c r="D2177" s="189"/>
    </row>
    <row r="2178" spans="1:6" s="173" customFormat="1" ht="18" customHeight="1">
      <c r="B2178" s="189"/>
      <c r="C2178" s="189"/>
      <c r="D2178" s="189"/>
    </row>
    <row r="2179" spans="1:6" s="173" customFormat="1" ht="18" customHeight="1">
      <c r="B2179" s="189"/>
      <c r="C2179" s="189"/>
      <c r="D2179" s="189"/>
    </row>
    <row r="2180" spans="1:6" s="173" customFormat="1" ht="18" customHeight="1">
      <c r="B2180" s="189"/>
      <c r="C2180" s="189"/>
      <c r="D2180" s="189"/>
    </row>
    <row r="2181" spans="1:6" s="173" customFormat="1" ht="18" customHeight="1">
      <c r="B2181" s="189"/>
      <c r="C2181" s="189"/>
      <c r="D2181" s="189"/>
    </row>
    <row r="2182" spans="1:6" s="173" customFormat="1" ht="18" customHeight="1">
      <c r="B2182" s="189"/>
      <c r="C2182" s="189"/>
      <c r="D2182" s="189"/>
    </row>
    <row r="2183" spans="1:6" s="173" customFormat="1" ht="18" customHeight="1">
      <c r="B2183" s="189"/>
      <c r="C2183" s="189"/>
      <c r="D2183" s="189"/>
      <c r="E2183" s="174"/>
      <c r="F2183" s="174"/>
    </row>
    <row r="2184" spans="1:6" s="173" customFormat="1" ht="18" customHeight="1">
      <c r="B2184" s="189"/>
      <c r="C2184" s="189"/>
      <c r="D2184" s="189"/>
      <c r="E2184" s="174"/>
      <c r="F2184" s="174"/>
    </row>
    <row r="2185" spans="1:6" s="173" customFormat="1" ht="18" customHeight="1">
      <c r="B2185" s="189"/>
      <c r="C2185" s="189"/>
      <c r="D2185" s="189"/>
      <c r="E2185" s="174"/>
      <c r="F2185" s="174"/>
    </row>
    <row r="2186" spans="1:6" s="173" customFormat="1" ht="18" customHeight="1">
      <c r="B2186" s="189"/>
      <c r="C2186" s="189"/>
      <c r="D2186" s="189"/>
      <c r="E2186" s="174"/>
      <c r="F2186" s="174"/>
    </row>
    <row r="2187" spans="1:6" ht="18" customHeight="1">
      <c r="A2187" s="173"/>
      <c r="B2187" s="189"/>
      <c r="C2187" s="189"/>
      <c r="D2187" s="189"/>
    </row>
    <row r="2188" spans="1:6" ht="18" customHeight="1">
      <c r="A2188" s="173"/>
      <c r="B2188" s="189"/>
      <c r="C2188" s="189"/>
      <c r="D2188" s="189"/>
    </row>
    <row r="2189" spans="1:6" ht="18" customHeight="1">
      <c r="A2189" s="173"/>
      <c r="B2189" s="189"/>
      <c r="C2189" s="189"/>
      <c r="D2189" s="189"/>
    </row>
    <row r="2190" spans="1:6" ht="18" customHeight="1">
      <c r="A2190" s="173"/>
      <c r="B2190" s="189"/>
      <c r="C2190" s="189"/>
      <c r="D2190" s="189"/>
    </row>
    <row r="2191" spans="1:6" ht="18" customHeight="1">
      <c r="A2191" s="173"/>
      <c r="B2191" s="189"/>
      <c r="C2191" s="189"/>
      <c r="D2191" s="189"/>
    </row>
    <row r="2192" spans="1:6" ht="18" customHeight="1">
      <c r="A2192" s="173"/>
      <c r="B2192" s="189"/>
      <c r="C2192" s="189"/>
      <c r="D2192" s="189"/>
    </row>
    <row r="2193" spans="1:4" ht="18" customHeight="1">
      <c r="A2193" s="173"/>
      <c r="B2193" s="189"/>
      <c r="C2193" s="189"/>
      <c r="D2193" s="189"/>
    </row>
    <row r="2194" spans="1:4" ht="18" customHeight="1">
      <c r="A2194" s="173"/>
      <c r="B2194" s="189"/>
      <c r="C2194" s="189"/>
      <c r="D2194" s="189"/>
    </row>
    <row r="2195" spans="1:4" ht="18" customHeight="1">
      <c r="A2195" s="173"/>
      <c r="B2195" s="189"/>
      <c r="C2195" s="189"/>
      <c r="D2195" s="189"/>
    </row>
    <row r="2196" spans="1:4" ht="18" customHeight="1">
      <c r="A2196" s="173"/>
      <c r="B2196" s="189"/>
      <c r="C2196" s="189"/>
      <c r="D2196" s="189"/>
    </row>
    <row r="2197" spans="1:4" ht="18" customHeight="1">
      <c r="A2197" s="173"/>
      <c r="B2197" s="189"/>
      <c r="C2197" s="189"/>
      <c r="D2197" s="189"/>
    </row>
    <row r="2198" spans="1:4" ht="18" customHeight="1">
      <c r="A2198" s="173"/>
      <c r="B2198" s="189"/>
      <c r="C2198" s="189"/>
      <c r="D2198" s="189"/>
    </row>
    <row r="2199" spans="1:4" ht="18" customHeight="1">
      <c r="A2199" s="173"/>
      <c r="B2199" s="189"/>
      <c r="C2199" s="189"/>
      <c r="D2199" s="189"/>
    </row>
    <row r="2200" spans="1:4" ht="18" customHeight="1">
      <c r="A2200" s="173"/>
      <c r="B2200" s="189"/>
      <c r="C2200" s="189"/>
      <c r="D2200" s="189"/>
    </row>
    <row r="2201" spans="1:4" ht="18" customHeight="1">
      <c r="A2201" s="173"/>
      <c r="B2201" s="189"/>
      <c r="C2201" s="189"/>
      <c r="D2201" s="189"/>
    </row>
    <row r="2202" spans="1:4" ht="18" customHeight="1">
      <c r="A2202" s="173"/>
      <c r="B2202" s="189"/>
      <c r="C2202" s="189"/>
      <c r="D2202" s="189"/>
    </row>
    <row r="2203" spans="1:4" ht="18" customHeight="1">
      <c r="A2203" s="173"/>
      <c r="B2203" s="189"/>
      <c r="C2203" s="189"/>
      <c r="D2203" s="189"/>
    </row>
    <row r="2204" spans="1:4" ht="18" customHeight="1">
      <c r="A2204" s="173"/>
      <c r="B2204" s="189"/>
      <c r="C2204" s="189"/>
      <c r="D2204" s="189"/>
    </row>
    <row r="2205" spans="1:4" ht="18" customHeight="1">
      <c r="A2205" s="173"/>
      <c r="B2205" s="189"/>
      <c r="C2205" s="189"/>
      <c r="D2205" s="189"/>
    </row>
    <row r="2206" spans="1:4" ht="18" customHeight="1">
      <c r="A2206" s="173"/>
      <c r="B2206" s="189"/>
      <c r="C2206" s="189"/>
      <c r="D2206" s="189"/>
    </row>
    <row r="2207" spans="1:4" ht="18" customHeight="1">
      <c r="A2207" s="173"/>
      <c r="B2207" s="189"/>
      <c r="C2207" s="189"/>
      <c r="D2207" s="189"/>
    </row>
    <row r="2208" spans="1:4" ht="18" customHeight="1">
      <c r="A2208" s="173"/>
      <c r="B2208" s="189"/>
      <c r="C2208" s="189"/>
      <c r="D2208" s="189"/>
    </row>
    <row r="2209" spans="1:4" ht="18" customHeight="1">
      <c r="A2209" s="173"/>
      <c r="B2209" s="189"/>
      <c r="C2209" s="189"/>
      <c r="D2209" s="189"/>
    </row>
    <row r="2210" spans="1:4" ht="18" customHeight="1">
      <c r="A2210" s="173"/>
      <c r="B2210" s="189"/>
      <c r="C2210" s="189"/>
      <c r="D2210" s="189"/>
    </row>
    <row r="2211" spans="1:4" ht="18" customHeight="1">
      <c r="A2211" s="173"/>
      <c r="B2211" s="189"/>
      <c r="C2211" s="189"/>
      <c r="D2211" s="189"/>
    </row>
    <row r="2212" spans="1:4" ht="18" customHeight="1">
      <c r="A2212" s="173"/>
      <c r="B2212" s="189"/>
      <c r="C2212" s="189"/>
      <c r="D2212" s="189"/>
    </row>
    <row r="2213" spans="1:4" ht="18" customHeight="1">
      <c r="A2213" s="173"/>
      <c r="B2213" s="189"/>
      <c r="C2213" s="189"/>
      <c r="D2213" s="189"/>
    </row>
    <row r="2214" spans="1:4" ht="18" customHeight="1">
      <c r="A2214" s="173"/>
      <c r="B2214" s="189"/>
      <c r="C2214" s="189"/>
      <c r="D2214" s="189"/>
    </row>
    <row r="2215" spans="1:4" ht="18" customHeight="1">
      <c r="A2215" s="173"/>
      <c r="B2215" s="189"/>
      <c r="C2215" s="189"/>
      <c r="D2215" s="189"/>
    </row>
    <row r="2216" spans="1:4" ht="18" customHeight="1">
      <c r="A2216" s="173"/>
      <c r="B2216" s="189"/>
      <c r="C2216" s="189"/>
      <c r="D2216" s="189"/>
    </row>
    <row r="2217" spans="1:4" ht="18" customHeight="1">
      <c r="A2217" s="173"/>
      <c r="B2217" s="189"/>
      <c r="C2217" s="189"/>
      <c r="D2217" s="189"/>
    </row>
    <row r="2218" spans="1:4" ht="18" customHeight="1">
      <c r="A2218" s="173"/>
      <c r="B2218" s="189"/>
      <c r="C2218" s="189"/>
      <c r="D2218" s="189"/>
    </row>
    <row r="2219" spans="1:4" ht="18" customHeight="1">
      <c r="A2219" s="173"/>
      <c r="B2219" s="189"/>
      <c r="C2219" s="189"/>
      <c r="D2219" s="189"/>
    </row>
    <row r="2220" spans="1:4" ht="18" customHeight="1">
      <c r="A2220" s="173"/>
      <c r="B2220" s="189"/>
      <c r="C2220" s="189"/>
      <c r="D2220" s="189"/>
    </row>
    <row r="2221" spans="1:4" ht="18" customHeight="1">
      <c r="A2221" s="173"/>
      <c r="B2221" s="189"/>
      <c r="C2221" s="189"/>
      <c r="D2221" s="189"/>
    </row>
    <row r="2222" spans="1:4" ht="18" customHeight="1">
      <c r="A2222" s="173"/>
      <c r="B2222" s="189"/>
      <c r="C2222" s="189"/>
      <c r="D2222" s="189"/>
    </row>
    <row r="2223" spans="1:4" ht="18" customHeight="1">
      <c r="A2223" s="173"/>
      <c r="B2223" s="189"/>
      <c r="C2223" s="189"/>
      <c r="D2223" s="189"/>
    </row>
    <row r="2224" spans="1:4" ht="18" customHeight="1">
      <c r="A2224" s="173"/>
      <c r="B2224" s="189"/>
      <c r="C2224" s="189"/>
      <c r="D2224" s="189"/>
    </row>
    <row r="2225" spans="1:4" ht="18" customHeight="1">
      <c r="A2225" s="173"/>
      <c r="B2225" s="189"/>
      <c r="C2225" s="189"/>
      <c r="D2225" s="189"/>
    </row>
    <row r="2226" spans="1:4" ht="18" customHeight="1">
      <c r="A2226" s="173"/>
      <c r="B2226" s="189"/>
      <c r="C2226" s="189"/>
      <c r="D2226" s="189"/>
    </row>
    <row r="2227" spans="1:4" ht="18" customHeight="1">
      <c r="A2227" s="173"/>
      <c r="B2227" s="189"/>
      <c r="C2227" s="189"/>
      <c r="D2227" s="189"/>
    </row>
    <row r="2228" spans="1:4" ht="18" customHeight="1">
      <c r="A2228" s="173"/>
      <c r="B2228" s="189"/>
      <c r="C2228" s="189"/>
      <c r="D2228" s="189"/>
    </row>
    <row r="2229" spans="1:4" ht="18" customHeight="1">
      <c r="A2229" s="173"/>
      <c r="B2229" s="189"/>
      <c r="C2229" s="189"/>
      <c r="D2229" s="189"/>
    </row>
    <row r="2230" spans="1:4" ht="18" customHeight="1">
      <c r="A2230" s="173"/>
      <c r="B2230" s="189"/>
      <c r="C2230" s="189"/>
      <c r="D2230" s="189"/>
    </row>
    <row r="2231" spans="1:4" ht="18" customHeight="1">
      <c r="A2231" s="173"/>
      <c r="B2231" s="189"/>
      <c r="C2231" s="189"/>
      <c r="D2231" s="189"/>
    </row>
    <row r="2232" spans="1:4" ht="18" customHeight="1">
      <c r="A2232" s="173"/>
      <c r="B2232" s="189"/>
      <c r="C2232" s="189"/>
      <c r="D2232" s="189"/>
    </row>
    <row r="2233" spans="1:4" ht="18" customHeight="1">
      <c r="A2233" s="173"/>
      <c r="B2233" s="189"/>
      <c r="C2233" s="189"/>
      <c r="D2233" s="189"/>
    </row>
    <row r="2234" spans="1:4" ht="18" customHeight="1">
      <c r="A2234" s="173"/>
      <c r="B2234" s="189"/>
      <c r="C2234" s="189"/>
      <c r="D2234" s="189"/>
    </row>
    <row r="2235" spans="1:4" ht="18" customHeight="1">
      <c r="A2235" s="173"/>
      <c r="B2235" s="189"/>
      <c r="C2235" s="189"/>
      <c r="D2235" s="189"/>
    </row>
    <row r="2236" spans="1:4" ht="18" customHeight="1">
      <c r="A2236" s="173"/>
      <c r="B2236" s="189"/>
      <c r="C2236" s="189"/>
      <c r="D2236" s="189"/>
    </row>
    <row r="2237" spans="1:4" ht="18" customHeight="1">
      <c r="A2237" s="173"/>
      <c r="B2237" s="189"/>
      <c r="C2237" s="189"/>
      <c r="D2237" s="189"/>
    </row>
    <row r="2238" spans="1:4" ht="18" customHeight="1">
      <c r="A2238" s="173"/>
      <c r="B2238" s="189"/>
      <c r="C2238" s="189"/>
      <c r="D2238" s="189"/>
    </row>
    <row r="2239" spans="1:4" ht="18" customHeight="1">
      <c r="A2239" s="173"/>
      <c r="B2239" s="189"/>
      <c r="C2239" s="189"/>
      <c r="D2239" s="189"/>
    </row>
    <row r="2240" spans="1:4" ht="18" customHeight="1">
      <c r="A2240" s="173"/>
      <c r="B2240" s="189"/>
      <c r="C2240" s="189"/>
      <c r="D2240" s="189"/>
    </row>
    <row r="2241" spans="1:4" ht="18" customHeight="1">
      <c r="A2241" s="173"/>
      <c r="B2241" s="189"/>
      <c r="C2241" s="189"/>
      <c r="D2241" s="189"/>
    </row>
    <row r="2242" spans="1:4" ht="18" customHeight="1">
      <c r="A2242" s="173"/>
      <c r="B2242" s="189"/>
      <c r="C2242" s="189"/>
      <c r="D2242" s="189"/>
    </row>
    <row r="2243" spans="1:4" ht="18" customHeight="1">
      <c r="A2243" s="173"/>
      <c r="B2243" s="189"/>
      <c r="C2243" s="189"/>
      <c r="D2243" s="189"/>
    </row>
    <row r="2244" spans="1:4" ht="18" customHeight="1">
      <c r="A2244" s="173"/>
      <c r="B2244" s="189"/>
      <c r="C2244" s="189"/>
      <c r="D2244" s="189"/>
    </row>
    <row r="2245" spans="1:4" ht="18" customHeight="1">
      <c r="A2245" s="173"/>
      <c r="B2245" s="189"/>
      <c r="C2245" s="189"/>
      <c r="D2245" s="189"/>
    </row>
    <row r="2246" spans="1:4" ht="18" customHeight="1">
      <c r="A2246" s="173"/>
      <c r="B2246" s="189"/>
      <c r="C2246" s="189"/>
      <c r="D2246" s="189"/>
    </row>
    <row r="2247" spans="1:4" ht="18" customHeight="1">
      <c r="A2247" s="173"/>
      <c r="B2247" s="189"/>
      <c r="C2247" s="189"/>
      <c r="D2247" s="189"/>
    </row>
    <row r="2248" spans="1:4" ht="18" customHeight="1">
      <c r="A2248" s="173"/>
      <c r="B2248" s="189"/>
      <c r="C2248" s="189"/>
      <c r="D2248" s="189"/>
    </row>
    <row r="2249" spans="1:4" ht="18" customHeight="1">
      <c r="A2249" s="173"/>
      <c r="B2249" s="189"/>
      <c r="C2249" s="189"/>
      <c r="D2249" s="189"/>
    </row>
    <row r="2250" spans="1:4" ht="18" customHeight="1">
      <c r="A2250" s="173"/>
      <c r="B2250" s="189"/>
      <c r="C2250" s="189"/>
      <c r="D2250" s="189"/>
    </row>
    <row r="2251" spans="1:4" ht="18" customHeight="1">
      <c r="A2251" s="173"/>
      <c r="B2251" s="189"/>
      <c r="C2251" s="189"/>
      <c r="D2251" s="189"/>
    </row>
    <row r="2252" spans="1:4" ht="18" customHeight="1">
      <c r="A2252" s="173"/>
      <c r="B2252" s="189"/>
      <c r="C2252" s="189"/>
      <c r="D2252" s="189"/>
    </row>
    <row r="2253" spans="1:4" ht="18" customHeight="1">
      <c r="A2253" s="173"/>
      <c r="B2253" s="189"/>
      <c r="C2253" s="189"/>
      <c r="D2253" s="189"/>
    </row>
    <row r="2254" spans="1:4" ht="18" customHeight="1">
      <c r="A2254" s="173"/>
      <c r="B2254" s="189"/>
      <c r="C2254" s="189"/>
      <c r="D2254" s="189"/>
    </row>
    <row r="2255" spans="1:4" ht="18" customHeight="1">
      <c r="A2255" s="173"/>
      <c r="B2255" s="189"/>
      <c r="C2255" s="189"/>
      <c r="D2255" s="189"/>
    </row>
    <row r="2256" spans="1:4" ht="18" customHeight="1">
      <c r="A2256" s="173"/>
      <c r="B2256" s="189"/>
      <c r="C2256" s="189"/>
      <c r="D2256" s="189"/>
    </row>
    <row r="2257" spans="1:4" ht="18" customHeight="1">
      <c r="A2257" s="173"/>
      <c r="B2257" s="189"/>
      <c r="C2257" s="189"/>
      <c r="D2257" s="189"/>
    </row>
    <row r="2258" spans="1:4" ht="18" customHeight="1">
      <c r="A2258" s="173"/>
      <c r="B2258" s="189"/>
      <c r="C2258" s="189"/>
      <c r="D2258" s="189"/>
    </row>
    <row r="2259" spans="1:4" ht="18" customHeight="1">
      <c r="A2259" s="173"/>
      <c r="B2259" s="189"/>
      <c r="C2259" s="189"/>
      <c r="D2259" s="189"/>
    </row>
    <row r="2260" spans="1:4" ht="18" customHeight="1">
      <c r="A2260" s="173"/>
      <c r="B2260" s="189"/>
      <c r="C2260" s="189"/>
      <c r="D2260" s="189"/>
    </row>
    <row r="2261" spans="1:4" ht="18" customHeight="1">
      <c r="A2261" s="173"/>
      <c r="B2261" s="189"/>
      <c r="C2261" s="189"/>
      <c r="D2261" s="189"/>
    </row>
    <row r="2262" spans="1:4" ht="18" customHeight="1">
      <c r="A2262" s="173"/>
      <c r="B2262" s="189"/>
      <c r="C2262" s="189"/>
      <c r="D2262" s="189"/>
    </row>
    <row r="2263" spans="1:4" ht="18" customHeight="1">
      <c r="A2263" s="173"/>
      <c r="B2263" s="189"/>
      <c r="C2263" s="189"/>
      <c r="D2263" s="189"/>
    </row>
    <row r="2264" spans="1:4" ht="18" customHeight="1">
      <c r="A2264" s="173"/>
      <c r="B2264" s="189"/>
      <c r="C2264" s="189"/>
      <c r="D2264" s="189"/>
    </row>
    <row r="2265" spans="1:4" ht="18" customHeight="1">
      <c r="A2265" s="173"/>
      <c r="B2265" s="189"/>
      <c r="C2265" s="189"/>
      <c r="D2265" s="189"/>
    </row>
    <row r="2266" spans="1:4" ht="18" customHeight="1">
      <c r="A2266" s="173"/>
      <c r="B2266" s="189"/>
      <c r="C2266" s="189"/>
      <c r="D2266" s="189"/>
    </row>
    <row r="2267" spans="1:4" ht="18" customHeight="1">
      <c r="A2267" s="173"/>
      <c r="B2267" s="189"/>
      <c r="C2267" s="189"/>
      <c r="D2267" s="189"/>
    </row>
    <row r="2268" spans="1:4" ht="18" customHeight="1">
      <c r="A2268" s="173"/>
      <c r="B2268" s="189"/>
      <c r="C2268" s="189"/>
      <c r="D2268" s="189"/>
    </row>
    <row r="2269" spans="1:4" ht="18" customHeight="1">
      <c r="A2269" s="173"/>
      <c r="B2269" s="189"/>
      <c r="C2269" s="189"/>
      <c r="D2269" s="189"/>
    </row>
    <row r="2270" spans="1:4" ht="18" customHeight="1">
      <c r="A2270" s="173"/>
      <c r="B2270" s="189"/>
      <c r="C2270" s="189"/>
      <c r="D2270" s="189"/>
    </row>
    <row r="2271" spans="1:4" ht="18" customHeight="1">
      <c r="A2271" s="173"/>
      <c r="B2271" s="189"/>
      <c r="C2271" s="189"/>
      <c r="D2271" s="189"/>
    </row>
    <row r="2272" spans="1:4" ht="18" customHeight="1">
      <c r="A2272" s="173"/>
      <c r="B2272" s="189"/>
      <c r="C2272" s="189"/>
      <c r="D2272" s="189"/>
    </row>
    <row r="2273" spans="1:4" ht="18" customHeight="1">
      <c r="A2273" s="173"/>
      <c r="B2273" s="189"/>
      <c r="C2273" s="189"/>
      <c r="D2273" s="189"/>
    </row>
    <row r="2274" spans="1:4" ht="18" customHeight="1">
      <c r="A2274" s="173"/>
      <c r="B2274" s="189"/>
      <c r="C2274" s="189"/>
      <c r="D2274" s="189"/>
    </row>
    <row r="2275" spans="1:4" ht="18" customHeight="1">
      <c r="A2275" s="173"/>
      <c r="B2275" s="189"/>
      <c r="C2275" s="189"/>
      <c r="D2275" s="189"/>
    </row>
    <row r="2276" spans="1:4" ht="18" customHeight="1">
      <c r="A2276" s="173"/>
      <c r="B2276" s="189"/>
      <c r="C2276" s="189"/>
      <c r="D2276" s="189"/>
    </row>
    <row r="2277" spans="1:4" ht="18" customHeight="1">
      <c r="A2277" s="173"/>
      <c r="B2277" s="189"/>
      <c r="C2277" s="189"/>
      <c r="D2277" s="189"/>
    </row>
    <row r="2278" spans="1:4" ht="18" customHeight="1">
      <c r="A2278" s="173"/>
      <c r="B2278" s="189"/>
      <c r="C2278" s="189"/>
      <c r="D2278" s="189"/>
    </row>
    <row r="2279" spans="1:4" ht="18" customHeight="1">
      <c r="A2279" s="173"/>
      <c r="B2279" s="189"/>
      <c r="C2279" s="189"/>
      <c r="D2279" s="189"/>
    </row>
    <row r="2280" spans="1:4" ht="18" customHeight="1">
      <c r="A2280" s="173"/>
      <c r="B2280" s="189"/>
      <c r="C2280" s="189"/>
      <c r="D2280" s="189"/>
    </row>
    <row r="2281" spans="1:4" ht="18" customHeight="1">
      <c r="A2281" s="173"/>
      <c r="B2281" s="189"/>
      <c r="C2281" s="189"/>
      <c r="D2281" s="189"/>
    </row>
    <row r="2282" spans="1:4" ht="18" customHeight="1">
      <c r="A2282" s="173"/>
      <c r="B2282" s="189"/>
      <c r="C2282" s="189"/>
      <c r="D2282" s="189"/>
    </row>
    <row r="2283" spans="1:4" ht="18" customHeight="1">
      <c r="A2283" s="173"/>
      <c r="B2283" s="189"/>
      <c r="C2283" s="189"/>
      <c r="D2283" s="189"/>
    </row>
    <row r="2284" spans="1:4" ht="18" customHeight="1">
      <c r="A2284" s="173"/>
      <c r="B2284" s="189"/>
      <c r="C2284" s="189"/>
      <c r="D2284" s="189"/>
    </row>
    <row r="2285" spans="1:4" ht="18" customHeight="1">
      <c r="A2285" s="173"/>
      <c r="B2285" s="189"/>
      <c r="C2285" s="189"/>
      <c r="D2285" s="189"/>
    </row>
    <row r="2286" spans="1:4" ht="18" customHeight="1">
      <c r="A2286" s="173"/>
      <c r="B2286" s="189"/>
      <c r="C2286" s="189"/>
      <c r="D2286" s="189"/>
    </row>
    <row r="2287" spans="1:4" ht="18" customHeight="1">
      <c r="A2287" s="173"/>
      <c r="B2287" s="189"/>
      <c r="C2287" s="189"/>
      <c r="D2287" s="189"/>
    </row>
    <row r="2288" spans="1:4" ht="18" customHeight="1">
      <c r="A2288" s="173"/>
      <c r="B2288" s="189"/>
      <c r="C2288" s="189"/>
      <c r="D2288" s="189"/>
    </row>
    <row r="2289" spans="1:4" ht="18" customHeight="1">
      <c r="A2289" s="173"/>
      <c r="B2289" s="189"/>
      <c r="C2289" s="189"/>
      <c r="D2289" s="189"/>
    </row>
    <row r="2290" spans="1:4" ht="18" customHeight="1">
      <c r="A2290" s="173"/>
      <c r="B2290" s="189"/>
      <c r="C2290" s="189"/>
      <c r="D2290" s="189"/>
    </row>
    <row r="2291" spans="1:4" ht="18" customHeight="1">
      <c r="A2291" s="173"/>
      <c r="B2291" s="189"/>
      <c r="C2291" s="189"/>
      <c r="D2291" s="189"/>
    </row>
    <row r="2292" spans="1:4" ht="18" customHeight="1">
      <c r="A2292" s="173"/>
      <c r="B2292" s="189"/>
      <c r="C2292" s="189"/>
      <c r="D2292" s="189"/>
    </row>
    <row r="2293" spans="1:4" ht="18" customHeight="1">
      <c r="A2293" s="173"/>
      <c r="B2293" s="189"/>
      <c r="C2293" s="189"/>
      <c r="D2293" s="189"/>
    </row>
    <row r="2294" spans="1:4" ht="18" customHeight="1">
      <c r="A2294" s="173"/>
      <c r="B2294" s="189"/>
      <c r="C2294" s="189"/>
      <c r="D2294" s="189"/>
    </row>
    <row r="2295" spans="1:4" ht="18" customHeight="1">
      <c r="A2295" s="173"/>
      <c r="B2295" s="189"/>
      <c r="C2295" s="189"/>
      <c r="D2295" s="189"/>
    </row>
    <row r="2296" spans="1:4" ht="18" customHeight="1">
      <c r="A2296" s="173"/>
      <c r="B2296" s="189"/>
      <c r="C2296" s="189"/>
      <c r="D2296" s="189"/>
    </row>
    <row r="2297" spans="1:4" ht="18" customHeight="1">
      <c r="A2297" s="173"/>
      <c r="B2297" s="189"/>
      <c r="C2297" s="189"/>
      <c r="D2297" s="189"/>
    </row>
    <row r="2298" spans="1:4" ht="18" customHeight="1">
      <c r="A2298" s="173"/>
      <c r="B2298" s="189"/>
      <c r="C2298" s="189"/>
      <c r="D2298" s="189"/>
    </row>
    <row r="2299" spans="1:4" ht="18" customHeight="1">
      <c r="A2299" s="173"/>
      <c r="B2299" s="189"/>
      <c r="C2299" s="189"/>
      <c r="D2299" s="189"/>
    </row>
    <row r="2300" spans="1:4" ht="18" customHeight="1">
      <c r="A2300" s="173"/>
      <c r="B2300" s="189"/>
      <c r="C2300" s="189"/>
      <c r="D2300" s="189"/>
    </row>
    <row r="2301" spans="1:4" ht="18" customHeight="1">
      <c r="A2301" s="173"/>
      <c r="B2301" s="189"/>
      <c r="C2301" s="189"/>
      <c r="D2301" s="189"/>
    </row>
    <row r="2302" spans="1:4" ht="18" customHeight="1">
      <c r="A2302" s="173"/>
      <c r="B2302" s="189"/>
      <c r="C2302" s="189"/>
      <c r="D2302" s="189"/>
    </row>
    <row r="2303" spans="1:4" ht="18" customHeight="1">
      <c r="A2303" s="173"/>
      <c r="B2303" s="189"/>
      <c r="C2303" s="189"/>
      <c r="D2303" s="189"/>
    </row>
    <row r="2304" spans="1:4" ht="18" customHeight="1">
      <c r="A2304" s="173"/>
      <c r="B2304" s="189"/>
      <c r="C2304" s="189"/>
      <c r="D2304" s="189"/>
    </row>
    <row r="2305" spans="1:4" ht="18" customHeight="1">
      <c r="A2305" s="173"/>
      <c r="B2305" s="189"/>
      <c r="C2305" s="189"/>
      <c r="D2305" s="189"/>
    </row>
    <row r="2306" spans="1:4" ht="18" customHeight="1">
      <c r="A2306" s="173"/>
      <c r="B2306" s="189"/>
      <c r="C2306" s="189"/>
      <c r="D2306" s="189"/>
    </row>
    <row r="2307" spans="1:4" ht="18" customHeight="1">
      <c r="A2307" s="173"/>
      <c r="B2307" s="189"/>
      <c r="C2307" s="189"/>
      <c r="D2307" s="189"/>
    </row>
    <row r="2308" spans="1:4" ht="18" customHeight="1">
      <c r="A2308" s="173"/>
      <c r="B2308" s="189"/>
      <c r="C2308" s="189"/>
      <c r="D2308" s="189"/>
    </row>
    <row r="2309" spans="1:4" ht="18" customHeight="1">
      <c r="A2309" s="173"/>
      <c r="B2309" s="189"/>
      <c r="C2309" s="189"/>
      <c r="D2309" s="189"/>
    </row>
    <row r="2310" spans="1:4" ht="18" customHeight="1">
      <c r="A2310" s="173"/>
      <c r="B2310" s="189"/>
      <c r="C2310" s="189"/>
      <c r="D2310" s="189"/>
    </row>
    <row r="2311" spans="1:4" ht="18" customHeight="1">
      <c r="A2311" s="173"/>
      <c r="B2311" s="189"/>
      <c r="C2311" s="189"/>
      <c r="D2311" s="189"/>
    </row>
    <row r="2312" spans="1:4" ht="18" customHeight="1">
      <c r="A2312" s="173"/>
      <c r="B2312" s="189"/>
      <c r="C2312" s="189"/>
      <c r="D2312" s="189"/>
    </row>
    <row r="2313" spans="1:4" ht="18" customHeight="1">
      <c r="A2313" s="173"/>
      <c r="B2313" s="189"/>
      <c r="C2313" s="189"/>
      <c r="D2313" s="189"/>
    </row>
    <row r="2314" spans="1:4" ht="18" customHeight="1">
      <c r="A2314" s="173"/>
      <c r="B2314" s="189"/>
      <c r="C2314" s="189"/>
      <c r="D2314" s="189"/>
    </row>
    <row r="2315" spans="1:4" ht="18" customHeight="1">
      <c r="A2315" s="173"/>
      <c r="B2315" s="189"/>
      <c r="C2315" s="189"/>
      <c r="D2315" s="189"/>
    </row>
    <row r="2316" spans="1:4" ht="18" customHeight="1">
      <c r="A2316" s="173"/>
      <c r="B2316" s="189"/>
      <c r="C2316" s="189"/>
      <c r="D2316" s="189"/>
    </row>
    <row r="2317" spans="1:4" ht="18" customHeight="1">
      <c r="A2317" s="173"/>
      <c r="B2317" s="189"/>
      <c r="C2317" s="189"/>
      <c r="D2317" s="189"/>
    </row>
    <row r="2318" spans="1:4" ht="18" customHeight="1">
      <c r="A2318" s="173"/>
      <c r="B2318" s="189"/>
      <c r="C2318" s="189"/>
      <c r="D2318" s="189"/>
    </row>
    <row r="2319" spans="1:4" ht="18" customHeight="1">
      <c r="A2319" s="173"/>
      <c r="B2319" s="189"/>
      <c r="C2319" s="189"/>
      <c r="D2319" s="189"/>
    </row>
    <row r="2320" spans="1:4" ht="18" customHeight="1">
      <c r="A2320" s="173"/>
      <c r="B2320" s="189"/>
      <c r="C2320" s="189"/>
      <c r="D2320" s="189"/>
    </row>
    <row r="2321" spans="1:4" ht="18" customHeight="1">
      <c r="A2321" s="173"/>
      <c r="B2321" s="189"/>
      <c r="C2321" s="189"/>
      <c r="D2321" s="189"/>
    </row>
    <row r="2322" spans="1:4" ht="18" customHeight="1">
      <c r="A2322" s="173"/>
      <c r="B2322" s="189"/>
      <c r="C2322" s="189"/>
      <c r="D2322" s="189"/>
    </row>
    <row r="2323" spans="1:4" ht="18" customHeight="1">
      <c r="A2323" s="173"/>
      <c r="B2323" s="189"/>
      <c r="C2323" s="189"/>
      <c r="D2323" s="189"/>
    </row>
    <row r="2324" spans="1:4" ht="18" customHeight="1">
      <c r="A2324" s="173"/>
      <c r="B2324" s="189"/>
      <c r="C2324" s="189"/>
      <c r="D2324" s="189"/>
    </row>
    <row r="2325" spans="1:4" ht="18" customHeight="1">
      <c r="A2325" s="173"/>
      <c r="B2325" s="189"/>
      <c r="C2325" s="189"/>
      <c r="D2325" s="189"/>
    </row>
    <row r="2326" spans="1:4" ht="18" customHeight="1">
      <c r="A2326" s="173"/>
      <c r="B2326" s="189"/>
      <c r="C2326" s="189"/>
      <c r="D2326" s="189"/>
    </row>
    <row r="2327" spans="1:4" ht="18" customHeight="1">
      <c r="A2327" s="173"/>
      <c r="B2327" s="189"/>
      <c r="C2327" s="189"/>
      <c r="D2327" s="189"/>
    </row>
    <row r="2328" spans="1:4" ht="18" customHeight="1">
      <c r="A2328" s="173"/>
      <c r="B2328" s="189"/>
      <c r="C2328" s="189"/>
      <c r="D2328" s="189"/>
    </row>
    <row r="2329" spans="1:4" ht="18" customHeight="1">
      <c r="A2329" s="173"/>
      <c r="B2329" s="189"/>
      <c r="C2329" s="189"/>
      <c r="D2329" s="189"/>
    </row>
    <row r="2330" spans="1:4" ht="18" customHeight="1">
      <c r="A2330" s="173"/>
      <c r="B2330" s="189"/>
      <c r="C2330" s="189"/>
      <c r="D2330" s="189"/>
    </row>
    <row r="2331" spans="1:4" ht="18" customHeight="1">
      <c r="A2331" s="173"/>
      <c r="B2331" s="189"/>
      <c r="C2331" s="189"/>
      <c r="D2331" s="189"/>
    </row>
    <row r="2332" spans="1:4" ht="18" customHeight="1">
      <c r="A2332" s="173"/>
      <c r="B2332" s="189"/>
      <c r="C2332" s="189"/>
      <c r="D2332" s="189"/>
    </row>
    <row r="2333" spans="1:4" ht="18" customHeight="1">
      <c r="A2333" s="173"/>
      <c r="B2333" s="189"/>
      <c r="C2333" s="189"/>
      <c r="D2333" s="189"/>
    </row>
    <row r="2334" spans="1:4" ht="18" customHeight="1">
      <c r="A2334" s="173"/>
      <c r="B2334" s="189"/>
      <c r="C2334" s="189"/>
      <c r="D2334" s="189"/>
    </row>
    <row r="2335" spans="1:4" ht="18" customHeight="1">
      <c r="A2335" s="173"/>
      <c r="B2335" s="189"/>
      <c r="C2335" s="189"/>
      <c r="D2335" s="189"/>
    </row>
    <row r="2336" spans="1:4" ht="18" customHeight="1">
      <c r="A2336" s="173"/>
      <c r="B2336" s="189"/>
      <c r="C2336" s="189"/>
      <c r="D2336" s="189"/>
    </row>
    <row r="2337" spans="1:4" ht="18" customHeight="1">
      <c r="A2337" s="173"/>
      <c r="B2337" s="189"/>
      <c r="C2337" s="189"/>
      <c r="D2337" s="189"/>
    </row>
    <row r="2338" spans="1:4" ht="18" customHeight="1">
      <c r="A2338" s="173"/>
      <c r="B2338" s="189"/>
      <c r="C2338" s="189"/>
      <c r="D2338" s="189"/>
    </row>
    <row r="2339" spans="1:4" ht="18" customHeight="1">
      <c r="A2339" s="173"/>
      <c r="B2339" s="189"/>
      <c r="C2339" s="189"/>
      <c r="D2339" s="189"/>
    </row>
    <row r="2340" spans="1:4" ht="18" customHeight="1">
      <c r="A2340" s="173"/>
      <c r="B2340" s="189"/>
      <c r="C2340" s="189"/>
      <c r="D2340" s="189"/>
    </row>
    <row r="2341" spans="1:4" ht="18" customHeight="1">
      <c r="A2341" s="173"/>
      <c r="B2341" s="189"/>
      <c r="C2341" s="189"/>
      <c r="D2341" s="189"/>
    </row>
    <row r="2342" spans="1:4" ht="18" customHeight="1">
      <c r="A2342" s="173"/>
      <c r="B2342" s="189"/>
      <c r="C2342" s="189"/>
      <c r="D2342" s="189"/>
    </row>
    <row r="2343" spans="1:4" ht="18" customHeight="1">
      <c r="A2343" s="173"/>
      <c r="B2343" s="189"/>
      <c r="C2343" s="189"/>
      <c r="D2343" s="189"/>
    </row>
    <row r="2344" spans="1:4" ht="18" customHeight="1">
      <c r="A2344" s="173"/>
      <c r="B2344" s="189"/>
      <c r="C2344" s="189"/>
      <c r="D2344" s="189"/>
    </row>
    <row r="2345" spans="1:4" ht="18" customHeight="1">
      <c r="A2345" s="173"/>
      <c r="B2345" s="189"/>
      <c r="C2345" s="189"/>
      <c r="D2345" s="189"/>
    </row>
    <row r="2346" spans="1:4" ht="18" customHeight="1">
      <c r="A2346" s="173"/>
      <c r="B2346" s="189"/>
      <c r="C2346" s="189"/>
      <c r="D2346" s="189"/>
    </row>
    <row r="2347" spans="1:4" ht="18" customHeight="1">
      <c r="A2347" s="173"/>
      <c r="B2347" s="189"/>
      <c r="C2347" s="189"/>
      <c r="D2347" s="189"/>
    </row>
    <row r="2348" spans="1:4" ht="18" customHeight="1">
      <c r="A2348" s="173"/>
      <c r="B2348" s="189"/>
      <c r="C2348" s="189"/>
      <c r="D2348" s="189"/>
    </row>
    <row r="2349" spans="1:4" ht="18" customHeight="1">
      <c r="A2349" s="173"/>
      <c r="B2349" s="189"/>
      <c r="C2349" s="189"/>
      <c r="D2349" s="189"/>
    </row>
    <row r="2350" spans="1:4" ht="18" customHeight="1">
      <c r="A2350" s="173"/>
      <c r="B2350" s="189"/>
      <c r="C2350" s="189"/>
      <c r="D2350" s="189"/>
    </row>
    <row r="2351" spans="1:4" ht="18" customHeight="1">
      <c r="A2351" s="173"/>
      <c r="B2351" s="189"/>
      <c r="C2351" s="189"/>
      <c r="D2351" s="189"/>
    </row>
    <row r="2352" spans="1:4" ht="18" customHeight="1">
      <c r="A2352" s="173"/>
      <c r="B2352" s="189"/>
      <c r="C2352" s="189"/>
      <c r="D2352" s="189"/>
    </row>
    <row r="2353" spans="1:4" ht="18" customHeight="1">
      <c r="A2353" s="173"/>
      <c r="B2353" s="189"/>
      <c r="C2353" s="189"/>
      <c r="D2353" s="189"/>
    </row>
    <row r="2354" spans="1:4" ht="18" customHeight="1">
      <c r="A2354" s="173"/>
      <c r="B2354" s="189"/>
      <c r="C2354" s="189"/>
      <c r="D2354" s="189"/>
    </row>
    <row r="2355" spans="1:4" ht="18" customHeight="1">
      <c r="A2355" s="173"/>
      <c r="B2355" s="189"/>
      <c r="C2355" s="189"/>
      <c r="D2355" s="189"/>
    </row>
    <row r="2356" spans="1:4" ht="18" customHeight="1">
      <c r="A2356" s="173"/>
      <c r="B2356" s="189"/>
      <c r="C2356" s="189"/>
      <c r="D2356" s="189"/>
    </row>
    <row r="2357" spans="1:4" ht="18" customHeight="1">
      <c r="A2357" s="173"/>
      <c r="B2357" s="189"/>
      <c r="C2357" s="189"/>
      <c r="D2357" s="189"/>
    </row>
    <row r="2358" spans="1:4" ht="18" customHeight="1">
      <c r="A2358" s="173"/>
      <c r="B2358" s="189"/>
      <c r="C2358" s="189"/>
      <c r="D2358" s="189"/>
    </row>
    <row r="2359" spans="1:4" ht="18" customHeight="1">
      <c r="A2359" s="173"/>
      <c r="B2359" s="189"/>
      <c r="C2359" s="189"/>
      <c r="D2359" s="189"/>
    </row>
    <row r="2360" spans="1:4" ht="18" customHeight="1">
      <c r="A2360" s="173"/>
      <c r="B2360" s="189"/>
      <c r="C2360" s="189"/>
      <c r="D2360" s="189"/>
    </row>
    <row r="2361" spans="1:4" ht="18" customHeight="1">
      <c r="A2361" s="173"/>
      <c r="B2361" s="189"/>
      <c r="C2361" s="189"/>
      <c r="D2361" s="189"/>
    </row>
    <row r="2362" spans="1:4" ht="18" customHeight="1">
      <c r="A2362" s="173"/>
      <c r="B2362" s="189"/>
      <c r="C2362" s="189"/>
      <c r="D2362" s="189"/>
    </row>
    <row r="2363" spans="1:4" ht="18" customHeight="1">
      <c r="A2363" s="173"/>
      <c r="B2363" s="189"/>
      <c r="C2363" s="189"/>
      <c r="D2363" s="189"/>
    </row>
    <row r="2364" spans="1:4" ht="18" customHeight="1">
      <c r="A2364" s="173"/>
      <c r="B2364" s="189"/>
      <c r="C2364" s="189"/>
      <c r="D2364" s="189"/>
    </row>
    <row r="2365" spans="1:4" ht="18" customHeight="1">
      <c r="A2365" s="173"/>
      <c r="B2365" s="189"/>
      <c r="C2365" s="189"/>
      <c r="D2365" s="189"/>
    </row>
    <row r="2366" spans="1:4" ht="18" customHeight="1">
      <c r="A2366" s="173"/>
      <c r="B2366" s="189"/>
      <c r="C2366" s="189"/>
      <c r="D2366" s="189"/>
    </row>
    <row r="2367" spans="1:4" ht="18" customHeight="1">
      <c r="A2367" s="173"/>
      <c r="B2367" s="189"/>
      <c r="C2367" s="189"/>
      <c r="D2367" s="189"/>
    </row>
    <row r="2368" spans="1:4" ht="18" customHeight="1">
      <c r="A2368" s="173"/>
      <c r="B2368" s="189"/>
      <c r="C2368" s="189"/>
      <c r="D2368" s="189"/>
    </row>
    <row r="2369" spans="1:4" ht="18" customHeight="1">
      <c r="A2369" s="173"/>
      <c r="B2369" s="189"/>
      <c r="C2369" s="189"/>
      <c r="D2369" s="189"/>
    </row>
    <row r="2370" spans="1:4" ht="18" customHeight="1">
      <c r="A2370" s="173"/>
      <c r="B2370" s="189"/>
      <c r="C2370" s="189"/>
      <c r="D2370" s="189"/>
    </row>
    <row r="2371" spans="1:4" ht="18" customHeight="1">
      <c r="A2371" s="173"/>
      <c r="B2371" s="189"/>
      <c r="C2371" s="189"/>
      <c r="D2371" s="189"/>
    </row>
    <row r="2372" spans="1:4" ht="18" customHeight="1">
      <c r="A2372" s="173"/>
      <c r="B2372" s="189"/>
      <c r="C2372" s="189"/>
      <c r="D2372" s="189"/>
    </row>
    <row r="2373" spans="1:4" ht="18" customHeight="1">
      <c r="A2373" s="173"/>
      <c r="B2373" s="189"/>
      <c r="C2373" s="189"/>
      <c r="D2373" s="189"/>
    </row>
    <row r="2374" spans="1:4" ht="18" customHeight="1">
      <c r="A2374" s="173"/>
      <c r="B2374" s="189"/>
      <c r="C2374" s="189"/>
      <c r="D2374" s="189"/>
    </row>
    <row r="2375" spans="1:4" ht="18" customHeight="1">
      <c r="A2375" s="173"/>
      <c r="B2375" s="189"/>
      <c r="C2375" s="189"/>
      <c r="D2375" s="189"/>
    </row>
    <row r="2376" spans="1:4" ht="18" customHeight="1">
      <c r="A2376" s="173"/>
      <c r="B2376" s="189"/>
      <c r="C2376" s="189"/>
      <c r="D2376" s="189"/>
    </row>
    <row r="2377" spans="1:4" ht="18" customHeight="1">
      <c r="A2377" s="173"/>
      <c r="B2377" s="189"/>
      <c r="C2377" s="189"/>
      <c r="D2377" s="189"/>
    </row>
    <row r="2378" spans="1:4" ht="18" customHeight="1">
      <c r="A2378" s="173"/>
      <c r="B2378" s="189"/>
      <c r="C2378" s="189"/>
      <c r="D2378" s="189"/>
    </row>
    <row r="2379" spans="1:4" ht="18" customHeight="1">
      <c r="A2379" s="173"/>
      <c r="B2379" s="189"/>
      <c r="C2379" s="189"/>
      <c r="D2379" s="189"/>
    </row>
    <row r="2380" spans="1:4" ht="18" customHeight="1">
      <c r="A2380" s="173"/>
      <c r="B2380" s="189"/>
      <c r="C2380" s="189"/>
      <c r="D2380" s="189"/>
    </row>
    <row r="2381" spans="1:4" ht="18" customHeight="1">
      <c r="A2381" s="173"/>
      <c r="B2381" s="189"/>
      <c r="C2381" s="189"/>
      <c r="D2381" s="189"/>
    </row>
    <row r="2382" spans="1:4" ht="18" customHeight="1">
      <c r="A2382" s="173"/>
      <c r="B2382" s="189"/>
      <c r="C2382" s="189"/>
      <c r="D2382" s="189"/>
    </row>
    <row r="2383" spans="1:4" ht="18" customHeight="1">
      <c r="A2383" s="173"/>
      <c r="B2383" s="189"/>
      <c r="C2383" s="189"/>
      <c r="D2383" s="189"/>
    </row>
    <row r="2384" spans="1:4" ht="18" customHeight="1">
      <c r="A2384" s="173"/>
      <c r="B2384" s="189"/>
      <c r="C2384" s="189"/>
      <c r="D2384" s="189"/>
    </row>
    <row r="2385" spans="1:4" ht="18" customHeight="1">
      <c r="A2385" s="173"/>
      <c r="B2385" s="189"/>
      <c r="C2385" s="189"/>
      <c r="D2385" s="189"/>
    </row>
    <row r="2386" spans="1:4" ht="18" customHeight="1">
      <c r="A2386" s="173"/>
      <c r="B2386" s="189"/>
      <c r="C2386" s="189"/>
      <c r="D2386" s="189"/>
    </row>
    <row r="2387" spans="1:4" ht="18" customHeight="1">
      <c r="A2387" s="173"/>
      <c r="B2387" s="189"/>
      <c r="C2387" s="189"/>
      <c r="D2387" s="189"/>
    </row>
    <row r="2388" spans="1:4" ht="18" customHeight="1">
      <c r="A2388" s="173"/>
      <c r="B2388" s="189"/>
      <c r="C2388" s="189"/>
      <c r="D2388" s="189"/>
    </row>
    <row r="2389" spans="1:4" ht="18" customHeight="1">
      <c r="A2389" s="173"/>
      <c r="B2389" s="189"/>
      <c r="C2389" s="189"/>
      <c r="D2389" s="189"/>
    </row>
    <row r="2390" spans="1:4" ht="18" customHeight="1">
      <c r="A2390" s="173"/>
      <c r="B2390" s="189"/>
      <c r="C2390" s="189"/>
      <c r="D2390" s="189"/>
    </row>
    <row r="2391" spans="1:4" ht="18" customHeight="1">
      <c r="A2391" s="173"/>
      <c r="B2391" s="189"/>
      <c r="C2391" s="189"/>
      <c r="D2391" s="189"/>
    </row>
    <row r="2392" spans="1:4" ht="18" customHeight="1">
      <c r="A2392" s="173"/>
      <c r="B2392" s="189"/>
      <c r="C2392" s="189"/>
      <c r="D2392" s="189"/>
    </row>
    <row r="2393" spans="1:4" ht="18" customHeight="1">
      <c r="A2393" s="173"/>
      <c r="B2393" s="189"/>
      <c r="C2393" s="189"/>
      <c r="D2393" s="189"/>
    </row>
    <row r="2394" spans="1:4" ht="18" customHeight="1">
      <c r="A2394" s="173"/>
      <c r="B2394" s="189"/>
      <c r="C2394" s="189"/>
      <c r="D2394" s="189"/>
    </row>
    <row r="2395" spans="1:4" ht="18" customHeight="1">
      <c r="A2395" s="173"/>
      <c r="B2395" s="189"/>
      <c r="C2395" s="189"/>
      <c r="D2395" s="189"/>
    </row>
    <row r="2396" spans="1:4" ht="18" customHeight="1">
      <c r="A2396" s="173"/>
      <c r="B2396" s="189"/>
      <c r="C2396" s="189"/>
      <c r="D2396" s="189"/>
    </row>
    <row r="2397" spans="1:4" ht="18" customHeight="1">
      <c r="A2397" s="173"/>
      <c r="B2397" s="189"/>
      <c r="C2397" s="189"/>
      <c r="D2397" s="189"/>
    </row>
    <row r="2398" spans="1:4" ht="18" customHeight="1">
      <c r="A2398" s="173"/>
      <c r="B2398" s="189"/>
      <c r="C2398" s="189"/>
      <c r="D2398" s="189"/>
    </row>
    <row r="2399" spans="1:4" ht="18" customHeight="1">
      <c r="A2399" s="173"/>
      <c r="B2399" s="189"/>
      <c r="C2399" s="189"/>
      <c r="D2399" s="189"/>
    </row>
    <row r="2400" spans="1:4" ht="18" customHeight="1">
      <c r="A2400" s="173"/>
      <c r="B2400" s="189"/>
      <c r="C2400" s="189"/>
      <c r="D2400" s="189"/>
    </row>
    <row r="2401" spans="1:4" ht="18" customHeight="1">
      <c r="A2401" s="173"/>
      <c r="B2401" s="189"/>
      <c r="C2401" s="189"/>
      <c r="D2401" s="189"/>
    </row>
    <row r="2402" spans="1:4" ht="18" customHeight="1">
      <c r="A2402" s="173"/>
      <c r="B2402" s="189"/>
      <c r="C2402" s="189"/>
      <c r="D2402" s="189"/>
    </row>
    <row r="2403" spans="1:4" ht="18" customHeight="1">
      <c r="A2403" s="173"/>
      <c r="B2403" s="189"/>
      <c r="C2403" s="189"/>
      <c r="D2403" s="189"/>
    </row>
    <row r="2404" spans="1:4" ht="18" customHeight="1">
      <c r="A2404" s="173"/>
      <c r="B2404" s="189"/>
      <c r="C2404" s="189"/>
      <c r="D2404" s="189"/>
    </row>
    <row r="2405" spans="1:4" ht="18" customHeight="1">
      <c r="A2405" s="173"/>
      <c r="B2405" s="189"/>
      <c r="C2405" s="189"/>
      <c r="D2405" s="189"/>
    </row>
    <row r="2406" spans="1:4" ht="18" customHeight="1">
      <c r="A2406" s="173"/>
      <c r="B2406" s="189"/>
      <c r="C2406" s="189"/>
      <c r="D2406" s="189"/>
    </row>
    <row r="2407" spans="1:4" ht="18" customHeight="1">
      <c r="A2407" s="173"/>
      <c r="B2407" s="189"/>
      <c r="C2407" s="189"/>
      <c r="D2407" s="189"/>
    </row>
    <row r="2408" spans="1:4" ht="18" customHeight="1">
      <c r="A2408" s="173"/>
      <c r="B2408" s="189"/>
      <c r="C2408" s="189"/>
      <c r="D2408" s="189"/>
    </row>
    <row r="2409" spans="1:4" ht="18" customHeight="1">
      <c r="A2409" s="173"/>
      <c r="B2409" s="189"/>
      <c r="C2409" s="189"/>
      <c r="D2409" s="189"/>
    </row>
    <row r="2410" spans="1:4" ht="18" customHeight="1">
      <c r="A2410" s="173"/>
      <c r="B2410" s="189"/>
      <c r="C2410" s="189"/>
      <c r="D2410" s="189"/>
    </row>
    <row r="2411" spans="1:4" ht="18" customHeight="1">
      <c r="A2411" s="173"/>
      <c r="B2411" s="189"/>
      <c r="C2411" s="189"/>
      <c r="D2411" s="189"/>
    </row>
    <row r="2412" spans="1:4" ht="18" customHeight="1">
      <c r="A2412" s="173"/>
      <c r="B2412" s="189"/>
      <c r="C2412" s="189"/>
      <c r="D2412" s="189"/>
    </row>
    <row r="2413" spans="1:4" ht="18" customHeight="1">
      <c r="A2413" s="173"/>
      <c r="B2413" s="189"/>
      <c r="C2413" s="189"/>
      <c r="D2413" s="189"/>
    </row>
    <row r="2414" spans="1:4" ht="18" customHeight="1">
      <c r="A2414" s="173"/>
      <c r="B2414" s="189"/>
      <c r="C2414" s="189"/>
      <c r="D2414" s="189"/>
    </row>
    <row r="2415" spans="1:4" ht="18" customHeight="1">
      <c r="A2415" s="173"/>
      <c r="B2415" s="189"/>
      <c r="C2415" s="189"/>
      <c r="D2415" s="189"/>
    </row>
    <row r="2416" spans="1:4" ht="18" customHeight="1">
      <c r="A2416" s="173"/>
      <c r="B2416" s="189"/>
      <c r="C2416" s="189"/>
      <c r="D2416" s="189"/>
    </row>
    <row r="2417" spans="1:4" ht="18" customHeight="1">
      <c r="A2417" s="173"/>
      <c r="B2417" s="189"/>
      <c r="C2417" s="189"/>
      <c r="D2417" s="189"/>
    </row>
    <row r="2418" spans="1:4" ht="18" customHeight="1">
      <c r="A2418" s="173"/>
      <c r="B2418" s="189"/>
      <c r="C2418" s="189"/>
      <c r="D2418" s="189"/>
    </row>
    <row r="2419" spans="1:4" ht="18" customHeight="1">
      <c r="A2419" s="173"/>
      <c r="B2419" s="189"/>
      <c r="C2419" s="189"/>
      <c r="D2419" s="189"/>
    </row>
    <row r="2420" spans="1:4" ht="18" customHeight="1">
      <c r="A2420" s="173"/>
      <c r="B2420" s="189"/>
      <c r="C2420" s="189"/>
      <c r="D2420" s="189"/>
    </row>
    <row r="2421" spans="1:4" ht="18" customHeight="1">
      <c r="A2421" s="173"/>
      <c r="B2421" s="189"/>
      <c r="C2421" s="189"/>
      <c r="D2421" s="189"/>
    </row>
    <row r="2422" spans="1:4" ht="18" customHeight="1">
      <c r="A2422" s="173"/>
      <c r="B2422" s="189"/>
      <c r="C2422" s="189"/>
      <c r="D2422" s="189"/>
    </row>
    <row r="2423" spans="1:4" ht="18" customHeight="1">
      <c r="A2423" s="173"/>
      <c r="B2423" s="189"/>
      <c r="C2423" s="189"/>
      <c r="D2423" s="189"/>
    </row>
    <row r="2424" spans="1:4" ht="18" customHeight="1">
      <c r="A2424" s="173"/>
      <c r="B2424" s="189"/>
      <c r="C2424" s="189"/>
      <c r="D2424" s="189"/>
    </row>
    <row r="2425" spans="1:4" ht="18" customHeight="1">
      <c r="A2425" s="173"/>
      <c r="B2425" s="189"/>
      <c r="C2425" s="189"/>
      <c r="D2425" s="189"/>
    </row>
    <row r="2426" spans="1:4" ht="18" customHeight="1">
      <c r="A2426" s="173"/>
      <c r="B2426" s="189"/>
      <c r="C2426" s="189"/>
      <c r="D2426" s="189"/>
    </row>
    <row r="2427" spans="1:4" ht="18" customHeight="1">
      <c r="A2427" s="173"/>
      <c r="B2427" s="189"/>
      <c r="C2427" s="189"/>
      <c r="D2427" s="189"/>
    </row>
    <row r="2428" spans="1:4" ht="18" customHeight="1">
      <c r="A2428" s="173"/>
      <c r="B2428" s="189"/>
      <c r="C2428" s="189"/>
      <c r="D2428" s="189"/>
    </row>
    <row r="2429" spans="1:4" ht="18" customHeight="1">
      <c r="A2429" s="173"/>
      <c r="B2429" s="189"/>
      <c r="C2429" s="189"/>
      <c r="D2429" s="189"/>
    </row>
    <row r="2430" spans="1:4" ht="18" customHeight="1">
      <c r="A2430" s="173"/>
      <c r="B2430" s="189"/>
      <c r="C2430" s="189"/>
      <c r="D2430" s="189"/>
    </row>
    <row r="2431" spans="1:4" ht="18" customHeight="1">
      <c r="A2431" s="173"/>
      <c r="B2431" s="189"/>
      <c r="C2431" s="189"/>
      <c r="D2431" s="189"/>
    </row>
    <row r="2432" spans="1:4" ht="18" customHeight="1">
      <c r="A2432" s="173"/>
      <c r="B2432" s="189"/>
      <c r="C2432" s="189"/>
      <c r="D2432" s="189"/>
    </row>
    <row r="2433" spans="1:4" ht="18" customHeight="1">
      <c r="A2433" s="173"/>
      <c r="B2433" s="189"/>
      <c r="C2433" s="189"/>
      <c r="D2433" s="189"/>
    </row>
    <row r="2434" spans="1:4" ht="18" customHeight="1">
      <c r="A2434" s="173"/>
      <c r="B2434" s="189"/>
      <c r="C2434" s="189"/>
      <c r="D2434" s="189"/>
    </row>
    <row r="2435" spans="1:4" ht="18" customHeight="1">
      <c r="A2435" s="173"/>
      <c r="B2435" s="189"/>
      <c r="C2435" s="189"/>
      <c r="D2435" s="189"/>
    </row>
    <row r="2436" spans="1:4" ht="18" customHeight="1">
      <c r="A2436" s="173"/>
      <c r="B2436" s="189"/>
      <c r="C2436" s="189"/>
      <c r="D2436" s="189"/>
    </row>
    <row r="2437" spans="1:4" ht="18" customHeight="1">
      <c r="A2437" s="173"/>
      <c r="B2437" s="189"/>
      <c r="C2437" s="189"/>
      <c r="D2437" s="189"/>
    </row>
    <row r="2438" spans="1:4" ht="18" customHeight="1">
      <c r="A2438" s="173"/>
      <c r="B2438" s="189"/>
      <c r="C2438" s="189"/>
      <c r="D2438" s="189"/>
    </row>
    <row r="2439" spans="1:4" ht="18" customHeight="1">
      <c r="A2439" s="173"/>
      <c r="B2439" s="189"/>
      <c r="C2439" s="189"/>
      <c r="D2439" s="189"/>
    </row>
    <row r="2440" spans="1:4" ht="18" customHeight="1">
      <c r="A2440" s="173"/>
      <c r="B2440" s="189"/>
      <c r="C2440" s="189"/>
      <c r="D2440" s="189"/>
    </row>
    <row r="2441" spans="1:4" ht="18" customHeight="1">
      <c r="A2441" s="173"/>
      <c r="B2441" s="189"/>
      <c r="C2441" s="189"/>
      <c r="D2441" s="189"/>
    </row>
    <row r="2442" spans="1:4" ht="18" customHeight="1">
      <c r="A2442" s="173"/>
      <c r="B2442" s="189"/>
      <c r="C2442" s="189"/>
      <c r="D2442" s="189"/>
    </row>
    <row r="2443" spans="1:4" ht="18" customHeight="1">
      <c r="A2443" s="173"/>
      <c r="B2443" s="189"/>
      <c r="C2443" s="189"/>
      <c r="D2443" s="189"/>
    </row>
    <row r="2444" spans="1:4" ht="18" customHeight="1">
      <c r="A2444" s="173"/>
      <c r="B2444" s="189"/>
      <c r="C2444" s="189"/>
      <c r="D2444" s="189"/>
    </row>
    <row r="2445" spans="1:4" ht="18" customHeight="1">
      <c r="A2445" s="173"/>
      <c r="B2445" s="189"/>
      <c r="C2445" s="189"/>
      <c r="D2445" s="189"/>
    </row>
    <row r="2446" spans="1:4" ht="18" customHeight="1">
      <c r="A2446" s="173"/>
      <c r="B2446" s="189"/>
      <c r="C2446" s="189"/>
      <c r="D2446" s="189"/>
    </row>
    <row r="2447" spans="1:4" ht="18" customHeight="1">
      <c r="A2447" s="173"/>
      <c r="B2447" s="189"/>
      <c r="C2447" s="189"/>
      <c r="D2447" s="189"/>
    </row>
    <row r="2448" spans="1:4" ht="18" customHeight="1">
      <c r="A2448" s="173"/>
      <c r="B2448" s="189"/>
      <c r="C2448" s="189"/>
      <c r="D2448" s="189"/>
    </row>
    <row r="2449" spans="1:4" ht="18" customHeight="1">
      <c r="A2449" s="173"/>
      <c r="B2449" s="189"/>
      <c r="C2449" s="189"/>
      <c r="D2449" s="189"/>
    </row>
    <row r="2450" spans="1:4" ht="18" customHeight="1">
      <c r="A2450" s="173"/>
      <c r="B2450" s="189"/>
      <c r="C2450" s="189"/>
      <c r="D2450" s="189"/>
    </row>
    <row r="2451" spans="1:4" ht="18" customHeight="1">
      <c r="A2451" s="173"/>
      <c r="B2451" s="189"/>
      <c r="C2451" s="189"/>
      <c r="D2451" s="189"/>
    </row>
    <row r="2452" spans="1:4" ht="18" customHeight="1">
      <c r="A2452" s="173"/>
      <c r="B2452" s="189"/>
      <c r="C2452" s="189"/>
      <c r="D2452" s="189"/>
    </row>
    <row r="2453" spans="1:4" ht="18" customHeight="1">
      <c r="A2453" s="173"/>
      <c r="B2453" s="189"/>
      <c r="C2453" s="189"/>
      <c r="D2453" s="189"/>
    </row>
    <row r="2454" spans="1:4" ht="18" customHeight="1">
      <c r="A2454" s="173"/>
      <c r="B2454" s="189"/>
      <c r="C2454" s="189"/>
      <c r="D2454" s="189"/>
    </row>
    <row r="2455" spans="1:4" ht="18" customHeight="1">
      <c r="A2455" s="173"/>
      <c r="B2455" s="189"/>
      <c r="C2455" s="189"/>
      <c r="D2455" s="189"/>
    </row>
    <row r="2456" spans="1:4" ht="18" customHeight="1">
      <c r="A2456" s="173"/>
      <c r="B2456" s="189"/>
      <c r="C2456" s="189"/>
      <c r="D2456" s="189"/>
    </row>
    <row r="2457" spans="1:4" ht="18" customHeight="1">
      <c r="A2457" s="173"/>
      <c r="B2457" s="189"/>
      <c r="C2457" s="189"/>
      <c r="D2457" s="189"/>
    </row>
    <row r="2458" spans="1:4" ht="18" customHeight="1">
      <c r="A2458" s="173"/>
      <c r="B2458" s="189"/>
      <c r="C2458" s="189"/>
      <c r="D2458" s="189"/>
    </row>
    <row r="2459" spans="1:4" ht="18" customHeight="1">
      <c r="A2459" s="173"/>
      <c r="B2459" s="189"/>
      <c r="C2459" s="189"/>
      <c r="D2459" s="189"/>
    </row>
    <row r="2460" spans="1:4" ht="18" customHeight="1">
      <c r="A2460" s="173"/>
      <c r="B2460" s="189"/>
      <c r="C2460" s="189"/>
      <c r="D2460" s="189"/>
    </row>
    <row r="2461" spans="1:4" ht="18" customHeight="1">
      <c r="A2461" s="173"/>
      <c r="B2461" s="189"/>
      <c r="C2461" s="189"/>
      <c r="D2461" s="189"/>
    </row>
    <row r="2462" spans="1:4" ht="18" customHeight="1">
      <c r="A2462" s="173"/>
      <c r="B2462" s="189"/>
      <c r="C2462" s="189"/>
      <c r="D2462" s="189"/>
    </row>
    <row r="2463" spans="1:4" ht="18" customHeight="1">
      <c r="A2463" s="173"/>
      <c r="B2463" s="189"/>
      <c r="C2463" s="189"/>
      <c r="D2463" s="189"/>
    </row>
    <row r="2464" spans="1:4" ht="18" customHeight="1">
      <c r="A2464" s="173"/>
      <c r="B2464" s="189"/>
      <c r="C2464" s="189"/>
      <c r="D2464" s="189"/>
    </row>
    <row r="2465" spans="1:4" ht="18" customHeight="1">
      <c r="A2465" s="173"/>
      <c r="B2465" s="189"/>
      <c r="C2465" s="189"/>
      <c r="D2465" s="189"/>
    </row>
    <row r="2466" spans="1:4" ht="18" customHeight="1">
      <c r="A2466" s="173"/>
      <c r="B2466" s="189"/>
      <c r="C2466" s="189"/>
      <c r="D2466" s="189"/>
    </row>
    <row r="2467" spans="1:4" ht="18" customHeight="1">
      <c r="A2467" s="173"/>
      <c r="B2467" s="189"/>
      <c r="C2467" s="189"/>
      <c r="D2467" s="189"/>
    </row>
    <row r="2468" spans="1:4" ht="18" customHeight="1">
      <c r="A2468" s="173"/>
      <c r="B2468" s="189"/>
      <c r="C2468" s="189"/>
      <c r="D2468" s="189"/>
    </row>
    <row r="2469" spans="1:4" ht="18" customHeight="1">
      <c r="A2469" s="173"/>
      <c r="B2469" s="189"/>
      <c r="C2469" s="189"/>
      <c r="D2469" s="189"/>
    </row>
    <row r="2470" spans="1:4" ht="18" customHeight="1">
      <c r="A2470" s="173"/>
      <c r="B2470" s="189"/>
      <c r="C2470" s="189"/>
      <c r="D2470" s="189"/>
    </row>
    <row r="2471" spans="1:4" ht="18" customHeight="1">
      <c r="A2471" s="173"/>
      <c r="B2471" s="189"/>
      <c r="C2471" s="189"/>
      <c r="D2471" s="189"/>
    </row>
    <row r="2472" spans="1:4" ht="18" customHeight="1">
      <c r="A2472" s="173"/>
      <c r="B2472" s="189"/>
      <c r="C2472" s="189"/>
      <c r="D2472" s="189"/>
    </row>
    <row r="2473" spans="1:4" ht="18" customHeight="1">
      <c r="A2473" s="173"/>
      <c r="B2473" s="189"/>
      <c r="C2473" s="189"/>
      <c r="D2473" s="189"/>
    </row>
    <row r="2474" spans="1:4" ht="18" customHeight="1">
      <c r="A2474" s="173"/>
      <c r="B2474" s="189"/>
      <c r="C2474" s="189"/>
      <c r="D2474" s="189"/>
    </row>
    <row r="2475" spans="1:4" ht="18" customHeight="1">
      <c r="A2475" s="173"/>
      <c r="B2475" s="189"/>
      <c r="C2475" s="189"/>
      <c r="D2475" s="189"/>
    </row>
    <row r="2476" spans="1:4" ht="18" customHeight="1">
      <c r="A2476" s="173"/>
      <c r="B2476" s="189"/>
      <c r="C2476" s="189"/>
      <c r="D2476" s="189"/>
    </row>
    <row r="2477" spans="1:4" ht="18" customHeight="1">
      <c r="A2477" s="173"/>
      <c r="B2477" s="189"/>
      <c r="C2477" s="189"/>
      <c r="D2477" s="189"/>
    </row>
    <row r="2478" spans="1:4" ht="18" customHeight="1">
      <c r="A2478" s="173"/>
      <c r="B2478" s="189"/>
      <c r="C2478" s="189"/>
      <c r="D2478" s="189"/>
    </row>
    <row r="2479" spans="1:4" ht="18" customHeight="1">
      <c r="A2479" s="173"/>
      <c r="B2479" s="189"/>
      <c r="C2479" s="189"/>
      <c r="D2479" s="189"/>
    </row>
    <row r="2480" spans="1:4" ht="18" customHeight="1">
      <c r="A2480" s="173"/>
      <c r="B2480" s="189"/>
      <c r="C2480" s="189"/>
      <c r="D2480" s="189"/>
    </row>
    <row r="2481" spans="1:4" ht="18" customHeight="1">
      <c r="A2481" s="173"/>
      <c r="B2481" s="189"/>
      <c r="C2481" s="189"/>
      <c r="D2481" s="189"/>
    </row>
    <row r="2482" spans="1:4" ht="18" customHeight="1">
      <c r="A2482" s="173"/>
      <c r="B2482" s="189"/>
      <c r="C2482" s="189"/>
      <c r="D2482" s="189"/>
    </row>
    <row r="2483" spans="1:4" ht="18" customHeight="1">
      <c r="A2483" s="173"/>
      <c r="B2483" s="189"/>
      <c r="C2483" s="189"/>
      <c r="D2483" s="189"/>
    </row>
    <row r="2484" spans="1:4" ht="18" customHeight="1">
      <c r="A2484" s="173"/>
      <c r="B2484" s="189"/>
      <c r="C2484" s="189"/>
      <c r="D2484" s="189"/>
    </row>
    <row r="2485" spans="1:4" ht="18" customHeight="1">
      <c r="A2485" s="173"/>
      <c r="B2485" s="189"/>
      <c r="C2485" s="189"/>
      <c r="D2485" s="189"/>
    </row>
    <row r="2486" spans="1:4" ht="18" customHeight="1">
      <c r="A2486" s="173"/>
      <c r="B2486" s="189"/>
      <c r="C2486" s="189"/>
      <c r="D2486" s="189"/>
    </row>
    <row r="2487" spans="1:4" ht="18" customHeight="1">
      <c r="A2487" s="173"/>
      <c r="B2487" s="189"/>
      <c r="C2487" s="189"/>
      <c r="D2487" s="189"/>
    </row>
    <row r="2488" spans="1:4" ht="18" customHeight="1">
      <c r="A2488" s="173"/>
      <c r="B2488" s="189"/>
      <c r="C2488" s="189"/>
      <c r="D2488" s="189"/>
    </row>
    <row r="2489" spans="1:4" ht="18" customHeight="1">
      <c r="A2489" s="173"/>
      <c r="B2489" s="189"/>
      <c r="C2489" s="189"/>
      <c r="D2489" s="189"/>
    </row>
    <row r="2490" spans="1:4" ht="18" customHeight="1">
      <c r="A2490" s="173"/>
      <c r="B2490" s="189"/>
      <c r="C2490" s="189"/>
      <c r="D2490" s="189"/>
    </row>
    <row r="2491" spans="1:4" ht="18" customHeight="1">
      <c r="A2491" s="173"/>
      <c r="B2491" s="189"/>
      <c r="C2491" s="189"/>
      <c r="D2491" s="189"/>
    </row>
    <row r="2492" spans="1:4" ht="18" customHeight="1">
      <c r="A2492" s="173"/>
      <c r="B2492" s="189"/>
      <c r="C2492" s="189"/>
      <c r="D2492" s="189"/>
    </row>
    <row r="2493" spans="1:4" ht="18" customHeight="1">
      <c r="A2493" s="173"/>
      <c r="B2493" s="189"/>
      <c r="C2493" s="189"/>
      <c r="D2493" s="189"/>
    </row>
    <row r="2494" spans="1:4" ht="18" customHeight="1">
      <c r="A2494" s="173"/>
      <c r="B2494" s="189"/>
      <c r="C2494" s="189"/>
      <c r="D2494" s="189"/>
    </row>
    <row r="2495" spans="1:4" ht="18" customHeight="1">
      <c r="A2495" s="173"/>
      <c r="B2495" s="189"/>
      <c r="C2495" s="189"/>
      <c r="D2495" s="189"/>
    </row>
    <row r="2496" spans="1:4" ht="18" customHeight="1">
      <c r="A2496" s="173"/>
      <c r="B2496" s="189"/>
      <c r="C2496" s="189"/>
      <c r="D2496" s="189"/>
    </row>
    <row r="2497" spans="1:4" ht="18" customHeight="1">
      <c r="A2497" s="173"/>
      <c r="B2497" s="189"/>
      <c r="C2497" s="189"/>
      <c r="D2497" s="189"/>
    </row>
    <row r="2498" spans="1:4" ht="18" customHeight="1">
      <c r="A2498" s="173"/>
      <c r="B2498" s="189"/>
      <c r="C2498" s="189"/>
      <c r="D2498" s="189"/>
    </row>
    <row r="2499" spans="1:4" ht="18" customHeight="1">
      <c r="A2499" s="173"/>
      <c r="B2499" s="189"/>
      <c r="C2499" s="189"/>
      <c r="D2499" s="189"/>
    </row>
    <row r="2500" spans="1:4" ht="18" customHeight="1">
      <c r="A2500" s="173"/>
      <c r="B2500" s="189"/>
      <c r="C2500" s="189"/>
      <c r="D2500" s="189"/>
    </row>
    <row r="2501" spans="1:4" ht="18" customHeight="1">
      <c r="A2501" s="173"/>
      <c r="B2501" s="189"/>
      <c r="C2501" s="189"/>
      <c r="D2501" s="189"/>
    </row>
    <row r="2502" spans="1:4" ht="18" customHeight="1">
      <c r="A2502" s="173"/>
      <c r="B2502" s="189"/>
      <c r="C2502" s="189"/>
      <c r="D2502" s="189"/>
    </row>
    <row r="2503" spans="1:4" ht="18" customHeight="1">
      <c r="A2503" s="173"/>
      <c r="B2503" s="189"/>
      <c r="C2503" s="189"/>
      <c r="D2503" s="189"/>
    </row>
    <row r="2504" spans="1:4" ht="18" customHeight="1">
      <c r="A2504" s="173"/>
      <c r="B2504" s="189"/>
      <c r="C2504" s="189"/>
      <c r="D2504" s="189"/>
    </row>
    <row r="2505" spans="1:4" ht="18" customHeight="1">
      <c r="A2505" s="173"/>
      <c r="B2505" s="189"/>
      <c r="C2505" s="189"/>
      <c r="D2505" s="189"/>
    </row>
    <row r="2506" spans="1:4" ht="18" customHeight="1">
      <c r="A2506" s="173"/>
      <c r="B2506" s="189"/>
      <c r="C2506" s="189"/>
      <c r="D2506" s="189"/>
    </row>
    <row r="2507" spans="1:4" ht="18" customHeight="1">
      <c r="A2507" s="173"/>
      <c r="B2507" s="189"/>
      <c r="C2507" s="189"/>
      <c r="D2507" s="189"/>
    </row>
    <row r="2508" spans="1:4" ht="18" customHeight="1">
      <c r="A2508" s="173"/>
      <c r="B2508" s="189"/>
      <c r="C2508" s="189"/>
      <c r="D2508" s="189"/>
    </row>
    <row r="2509" spans="1:4" ht="18" customHeight="1">
      <c r="A2509" s="173"/>
      <c r="B2509" s="189"/>
      <c r="C2509" s="189"/>
      <c r="D2509" s="189"/>
    </row>
    <row r="2510" spans="1:4" ht="18" customHeight="1">
      <c r="A2510" s="173"/>
      <c r="B2510" s="189"/>
      <c r="C2510" s="189"/>
      <c r="D2510" s="189"/>
    </row>
    <row r="2511" spans="1:4" ht="18" customHeight="1">
      <c r="A2511" s="173"/>
      <c r="B2511" s="189"/>
      <c r="C2511" s="189"/>
      <c r="D2511" s="189"/>
    </row>
    <row r="2512" spans="1:4" ht="18" customHeight="1">
      <c r="A2512" s="173"/>
      <c r="B2512" s="189"/>
      <c r="C2512" s="189"/>
      <c r="D2512" s="189"/>
    </row>
    <row r="2513" spans="1:4" ht="18" customHeight="1">
      <c r="A2513" s="173"/>
      <c r="B2513" s="189"/>
      <c r="C2513" s="189"/>
      <c r="D2513" s="189"/>
    </row>
    <row r="2514" spans="1:4" ht="18" customHeight="1">
      <c r="A2514" s="173"/>
      <c r="B2514" s="189"/>
      <c r="C2514" s="189"/>
      <c r="D2514" s="189"/>
    </row>
    <row r="2515" spans="1:4" ht="18" customHeight="1">
      <c r="A2515" s="173"/>
      <c r="B2515" s="189"/>
      <c r="C2515" s="189"/>
      <c r="D2515" s="189"/>
    </row>
    <row r="2516" spans="1:4" ht="18" customHeight="1">
      <c r="A2516" s="173"/>
      <c r="B2516" s="189"/>
      <c r="C2516" s="189"/>
      <c r="D2516" s="189"/>
    </row>
    <row r="2517" spans="1:4" ht="18" customHeight="1">
      <c r="A2517" s="173"/>
      <c r="B2517" s="189"/>
      <c r="C2517" s="189"/>
      <c r="D2517" s="189"/>
    </row>
    <row r="2518" spans="1:4" ht="18" customHeight="1">
      <c r="A2518" s="173"/>
      <c r="B2518" s="189"/>
      <c r="C2518" s="189"/>
      <c r="D2518" s="189"/>
    </row>
    <row r="2519" spans="1:4" ht="18" customHeight="1">
      <c r="A2519" s="173"/>
      <c r="B2519" s="189"/>
      <c r="C2519" s="189"/>
      <c r="D2519" s="189"/>
    </row>
    <row r="2520" spans="1:4" ht="18" customHeight="1">
      <c r="A2520" s="173"/>
      <c r="B2520" s="189"/>
      <c r="C2520" s="189"/>
      <c r="D2520" s="189"/>
    </row>
    <row r="2521" spans="1:4" ht="18" customHeight="1">
      <c r="A2521" s="173"/>
      <c r="B2521" s="189"/>
      <c r="C2521" s="189"/>
      <c r="D2521" s="189"/>
    </row>
    <row r="2522" spans="1:4" ht="18" customHeight="1">
      <c r="A2522" s="173"/>
      <c r="B2522" s="189"/>
      <c r="C2522" s="189"/>
      <c r="D2522" s="189"/>
    </row>
    <row r="2523" spans="1:4" ht="18" customHeight="1">
      <c r="A2523" s="173"/>
      <c r="B2523" s="189"/>
      <c r="C2523" s="189"/>
      <c r="D2523" s="189"/>
    </row>
    <row r="2524" spans="1:4" ht="18" customHeight="1">
      <c r="A2524" s="173"/>
      <c r="B2524" s="189"/>
      <c r="C2524" s="189"/>
      <c r="D2524" s="189"/>
    </row>
    <row r="2525" spans="1:4" ht="18" customHeight="1">
      <c r="A2525" s="173"/>
      <c r="B2525" s="189"/>
      <c r="C2525" s="189"/>
      <c r="D2525" s="189"/>
    </row>
    <row r="2526" spans="1:4" ht="18" customHeight="1">
      <c r="A2526" s="173"/>
      <c r="B2526" s="189"/>
      <c r="C2526" s="189"/>
      <c r="D2526" s="189"/>
    </row>
    <row r="2527" spans="1:4" ht="18" customHeight="1">
      <c r="A2527" s="173"/>
      <c r="B2527" s="189"/>
      <c r="C2527" s="189"/>
      <c r="D2527" s="189"/>
    </row>
    <row r="2528" spans="1:4" ht="18" customHeight="1">
      <c r="A2528" s="173"/>
      <c r="B2528" s="189"/>
      <c r="C2528" s="189"/>
      <c r="D2528" s="189"/>
    </row>
    <row r="2529" spans="1:4" ht="18" customHeight="1">
      <c r="A2529" s="173"/>
      <c r="B2529" s="189"/>
      <c r="C2529" s="189"/>
      <c r="D2529" s="189"/>
    </row>
    <row r="2530" spans="1:4" ht="18" customHeight="1">
      <c r="A2530" s="173"/>
      <c r="B2530" s="189"/>
      <c r="C2530" s="189"/>
      <c r="D2530" s="189"/>
    </row>
    <row r="2531" spans="1:4" ht="18" customHeight="1">
      <c r="A2531" s="173"/>
      <c r="B2531" s="189"/>
      <c r="C2531" s="189"/>
      <c r="D2531" s="189"/>
    </row>
    <row r="2532" spans="1:4" ht="18" customHeight="1">
      <c r="A2532" s="173"/>
      <c r="B2532" s="189"/>
      <c r="C2532" s="189"/>
      <c r="D2532" s="189"/>
    </row>
    <row r="2533" spans="1:4" ht="18" customHeight="1">
      <c r="A2533" s="173"/>
      <c r="B2533" s="189"/>
      <c r="C2533" s="189"/>
      <c r="D2533" s="189"/>
    </row>
    <row r="2534" spans="1:4" ht="18" customHeight="1">
      <c r="A2534" s="173"/>
      <c r="B2534" s="189"/>
      <c r="C2534" s="189"/>
      <c r="D2534" s="189"/>
    </row>
    <row r="2535" spans="1:4" ht="18" customHeight="1">
      <c r="A2535" s="173"/>
      <c r="B2535" s="189"/>
      <c r="C2535" s="189"/>
      <c r="D2535" s="189"/>
    </row>
    <row r="2536" spans="1:4" ht="18" customHeight="1">
      <c r="A2536" s="173"/>
      <c r="B2536" s="189"/>
      <c r="C2536" s="189"/>
      <c r="D2536" s="189"/>
    </row>
    <row r="2537" spans="1:4" ht="18" customHeight="1">
      <c r="A2537" s="173"/>
      <c r="B2537" s="189"/>
      <c r="C2537" s="189"/>
      <c r="D2537" s="189"/>
    </row>
    <row r="2538" spans="1:4" ht="18" customHeight="1">
      <c r="A2538" s="173"/>
      <c r="B2538" s="189"/>
      <c r="C2538" s="189"/>
      <c r="D2538" s="189"/>
    </row>
    <row r="2539" spans="1:4" ht="18" customHeight="1">
      <c r="A2539" s="173"/>
      <c r="B2539" s="189"/>
      <c r="C2539" s="189"/>
      <c r="D2539" s="189"/>
    </row>
    <row r="2540" spans="1:4" ht="18" customHeight="1">
      <c r="A2540" s="173"/>
      <c r="B2540" s="189"/>
      <c r="C2540" s="189"/>
      <c r="D2540" s="189"/>
    </row>
    <row r="2541" spans="1:4" ht="18" customHeight="1">
      <c r="A2541" s="173"/>
      <c r="B2541" s="189"/>
      <c r="C2541" s="189"/>
      <c r="D2541" s="189"/>
    </row>
    <row r="2542" spans="1:4" ht="18" customHeight="1">
      <c r="A2542" s="173"/>
      <c r="B2542" s="189"/>
      <c r="C2542" s="189"/>
      <c r="D2542" s="189"/>
    </row>
    <row r="2543" spans="1:4" ht="18" customHeight="1">
      <c r="A2543" s="173"/>
      <c r="B2543" s="189"/>
      <c r="C2543" s="189"/>
      <c r="D2543" s="189"/>
    </row>
    <row r="2544" spans="1:4" ht="18" customHeight="1">
      <c r="A2544" s="173"/>
      <c r="B2544" s="189"/>
      <c r="C2544" s="189"/>
      <c r="D2544" s="189"/>
    </row>
    <row r="2545" spans="1:4" ht="18" customHeight="1">
      <c r="A2545" s="173"/>
      <c r="B2545" s="189"/>
      <c r="C2545" s="189"/>
      <c r="D2545" s="189"/>
    </row>
    <row r="2546" spans="1:4" ht="18" customHeight="1">
      <c r="A2546" s="173"/>
      <c r="B2546" s="189"/>
      <c r="C2546" s="189"/>
      <c r="D2546" s="189"/>
    </row>
    <row r="2547" spans="1:4" ht="18" customHeight="1">
      <c r="A2547" s="173"/>
      <c r="B2547" s="189"/>
      <c r="C2547" s="189"/>
      <c r="D2547" s="189"/>
    </row>
    <row r="2548" spans="1:4" ht="18" customHeight="1">
      <c r="A2548" s="173"/>
      <c r="B2548" s="189"/>
      <c r="C2548" s="189"/>
      <c r="D2548" s="189"/>
    </row>
    <row r="2549" spans="1:4" ht="18" customHeight="1">
      <c r="A2549" s="173"/>
      <c r="B2549" s="189"/>
      <c r="C2549" s="189"/>
      <c r="D2549" s="189"/>
    </row>
    <row r="2550" spans="1:4" ht="18" customHeight="1">
      <c r="A2550" s="173"/>
      <c r="B2550" s="189"/>
      <c r="C2550" s="189"/>
      <c r="D2550" s="189"/>
    </row>
    <row r="2551" spans="1:4" ht="18" customHeight="1">
      <c r="A2551" s="173"/>
      <c r="B2551" s="189"/>
      <c r="C2551" s="189"/>
      <c r="D2551" s="189"/>
    </row>
    <row r="2552" spans="1:4" ht="18" customHeight="1">
      <c r="A2552" s="173"/>
      <c r="B2552" s="189"/>
      <c r="C2552" s="189"/>
      <c r="D2552" s="189"/>
    </row>
    <row r="2553" spans="1:4" ht="18" customHeight="1">
      <c r="A2553" s="173"/>
      <c r="B2553" s="189"/>
      <c r="C2553" s="189"/>
      <c r="D2553" s="189"/>
    </row>
    <row r="2554" spans="1:4" ht="18" customHeight="1">
      <c r="A2554" s="173"/>
      <c r="B2554" s="189"/>
      <c r="C2554" s="189"/>
      <c r="D2554" s="189"/>
    </row>
    <row r="2555" spans="1:4" ht="18" customHeight="1">
      <c r="A2555" s="173"/>
      <c r="B2555" s="189"/>
      <c r="C2555" s="189"/>
      <c r="D2555" s="189"/>
    </row>
    <row r="2556" spans="1:4" ht="18" customHeight="1">
      <c r="A2556" s="173"/>
      <c r="B2556" s="189"/>
      <c r="C2556" s="189"/>
      <c r="D2556" s="189"/>
    </row>
    <row r="2557" spans="1:4" ht="18" customHeight="1">
      <c r="A2557" s="173"/>
      <c r="B2557" s="189"/>
      <c r="C2557" s="189"/>
      <c r="D2557" s="189"/>
    </row>
    <row r="2558" spans="1:4" ht="18" customHeight="1">
      <c r="A2558" s="173"/>
      <c r="B2558" s="189"/>
      <c r="C2558" s="189"/>
      <c r="D2558" s="189"/>
    </row>
    <row r="2559" spans="1:4" ht="18" customHeight="1">
      <c r="A2559" s="173"/>
      <c r="B2559" s="189"/>
      <c r="C2559" s="189"/>
      <c r="D2559" s="189"/>
    </row>
    <row r="2560" spans="1:4" ht="18" customHeight="1">
      <c r="A2560" s="173"/>
      <c r="B2560" s="189"/>
      <c r="C2560" s="189"/>
      <c r="D2560" s="189"/>
    </row>
    <row r="2561" spans="1:4" ht="18" customHeight="1">
      <c r="A2561" s="173"/>
      <c r="B2561" s="189"/>
      <c r="C2561" s="189"/>
      <c r="D2561" s="189"/>
    </row>
    <row r="2562" spans="1:4" ht="18" customHeight="1">
      <c r="A2562" s="173"/>
      <c r="B2562" s="189"/>
      <c r="C2562" s="189"/>
      <c r="D2562" s="189"/>
    </row>
    <row r="2563" spans="1:4" ht="18" customHeight="1">
      <c r="A2563" s="173"/>
      <c r="B2563" s="189"/>
      <c r="C2563" s="189"/>
      <c r="D2563" s="189"/>
    </row>
    <row r="2564" spans="1:4" ht="18" customHeight="1">
      <c r="A2564" s="173"/>
      <c r="B2564" s="189"/>
      <c r="C2564" s="189"/>
      <c r="D2564" s="189"/>
    </row>
    <row r="2565" spans="1:4" ht="18" customHeight="1">
      <c r="A2565" s="173"/>
      <c r="B2565" s="189"/>
      <c r="C2565" s="189"/>
      <c r="D2565" s="189"/>
    </row>
    <row r="2566" spans="1:4" ht="18" customHeight="1">
      <c r="A2566" s="173"/>
      <c r="B2566" s="189"/>
      <c r="C2566" s="189"/>
      <c r="D2566" s="189"/>
    </row>
    <row r="2567" spans="1:4" ht="18" customHeight="1">
      <c r="A2567" s="173"/>
      <c r="B2567" s="189"/>
      <c r="C2567" s="189"/>
      <c r="D2567" s="189"/>
    </row>
    <row r="2568" spans="1:4" ht="18" customHeight="1">
      <c r="A2568" s="173"/>
      <c r="B2568" s="189"/>
      <c r="C2568" s="189"/>
      <c r="D2568" s="189"/>
    </row>
    <row r="2569" spans="1:4" ht="18" customHeight="1">
      <c r="A2569" s="173"/>
      <c r="B2569" s="189"/>
      <c r="C2569" s="189"/>
      <c r="D2569" s="189"/>
    </row>
    <row r="2570" spans="1:4" ht="18" customHeight="1">
      <c r="A2570" s="173"/>
      <c r="B2570" s="189"/>
      <c r="C2570" s="189"/>
      <c r="D2570" s="189"/>
    </row>
    <row r="2571" spans="1:4" ht="18" customHeight="1">
      <c r="A2571" s="173"/>
      <c r="B2571" s="189"/>
      <c r="C2571" s="189"/>
      <c r="D2571" s="189"/>
    </row>
    <row r="2572" spans="1:4" ht="18" customHeight="1">
      <c r="A2572" s="173"/>
      <c r="B2572" s="189"/>
      <c r="C2572" s="189"/>
      <c r="D2572" s="189"/>
    </row>
    <row r="2573" spans="1:4" ht="18" customHeight="1">
      <c r="A2573" s="173"/>
      <c r="B2573" s="189"/>
      <c r="C2573" s="189"/>
      <c r="D2573" s="189"/>
    </row>
    <row r="2574" spans="1:4" ht="18" customHeight="1">
      <c r="A2574" s="173"/>
      <c r="B2574" s="189"/>
      <c r="C2574" s="189"/>
      <c r="D2574" s="189"/>
    </row>
    <row r="2575" spans="1:4" ht="18" customHeight="1">
      <c r="A2575" s="173"/>
      <c r="B2575" s="189"/>
      <c r="C2575" s="189"/>
      <c r="D2575" s="189"/>
    </row>
    <row r="2576" spans="1:4" ht="18" customHeight="1">
      <c r="A2576" s="173"/>
      <c r="B2576" s="189"/>
      <c r="C2576" s="189"/>
      <c r="D2576" s="189"/>
    </row>
    <row r="2577" spans="1:4" ht="18" customHeight="1">
      <c r="A2577" s="173"/>
      <c r="B2577" s="189"/>
      <c r="C2577" s="189"/>
      <c r="D2577" s="189"/>
    </row>
    <row r="2578" spans="1:4" ht="18" customHeight="1">
      <c r="A2578" s="173"/>
      <c r="B2578" s="189"/>
      <c r="C2578" s="189"/>
      <c r="D2578" s="189"/>
    </row>
    <row r="2579" spans="1:4" ht="18" customHeight="1">
      <c r="A2579" s="173"/>
      <c r="B2579" s="189"/>
      <c r="C2579" s="189"/>
      <c r="D2579" s="189"/>
    </row>
    <row r="2580" spans="1:4" ht="18" customHeight="1">
      <c r="A2580" s="173"/>
      <c r="B2580" s="189"/>
      <c r="C2580" s="189"/>
      <c r="D2580" s="189"/>
    </row>
    <row r="2581" spans="1:4" ht="18" customHeight="1">
      <c r="A2581" s="173"/>
      <c r="B2581" s="189"/>
      <c r="C2581" s="189"/>
      <c r="D2581" s="189"/>
    </row>
    <row r="2582" spans="1:4" ht="18" customHeight="1">
      <c r="A2582" s="173"/>
      <c r="B2582" s="189"/>
      <c r="C2582" s="189"/>
      <c r="D2582" s="189"/>
    </row>
    <row r="2583" spans="1:4" ht="18" customHeight="1">
      <c r="A2583" s="173"/>
      <c r="B2583" s="189"/>
      <c r="C2583" s="189"/>
      <c r="D2583" s="189"/>
    </row>
    <row r="2584" spans="1:4" ht="18" customHeight="1">
      <c r="A2584" s="173"/>
      <c r="B2584" s="189"/>
      <c r="C2584" s="189"/>
      <c r="D2584" s="189"/>
    </row>
    <row r="2585" spans="1:4" ht="18" customHeight="1">
      <c r="A2585" s="173"/>
      <c r="B2585" s="189"/>
      <c r="C2585" s="189"/>
      <c r="D2585" s="189"/>
    </row>
    <row r="2586" spans="1:4" ht="18" customHeight="1">
      <c r="A2586" s="173"/>
      <c r="B2586" s="189"/>
      <c r="C2586" s="189"/>
      <c r="D2586" s="189"/>
    </row>
    <row r="2587" spans="1:4" ht="18" customHeight="1">
      <c r="A2587" s="173"/>
      <c r="B2587" s="189"/>
      <c r="C2587" s="189"/>
      <c r="D2587" s="189"/>
    </row>
    <row r="2588" spans="1:4" ht="18" customHeight="1">
      <c r="A2588" s="173"/>
      <c r="B2588" s="189"/>
      <c r="C2588" s="189"/>
      <c r="D2588" s="189"/>
    </row>
    <row r="2589" spans="1:4" ht="18" customHeight="1">
      <c r="A2589" s="173"/>
      <c r="B2589" s="189"/>
      <c r="C2589" s="189"/>
      <c r="D2589" s="189"/>
    </row>
    <row r="2590" spans="1:4" ht="18" customHeight="1">
      <c r="A2590" s="173"/>
      <c r="B2590" s="189"/>
      <c r="C2590" s="189"/>
      <c r="D2590" s="189"/>
    </row>
    <row r="2591" spans="1:4" ht="18" customHeight="1">
      <c r="A2591" s="173"/>
      <c r="B2591" s="189"/>
      <c r="C2591" s="189"/>
      <c r="D2591" s="189"/>
    </row>
    <row r="2592" spans="1:4" ht="18" customHeight="1">
      <c r="A2592" s="173"/>
      <c r="B2592" s="189"/>
      <c r="C2592" s="189"/>
      <c r="D2592" s="189"/>
    </row>
    <row r="2593" spans="1:4" ht="18" customHeight="1">
      <c r="A2593" s="173"/>
      <c r="B2593" s="189"/>
      <c r="C2593" s="189"/>
      <c r="D2593" s="189"/>
    </row>
    <row r="2594" spans="1:4" ht="18" customHeight="1">
      <c r="A2594" s="173"/>
      <c r="B2594" s="189"/>
      <c r="C2594" s="189"/>
      <c r="D2594" s="189"/>
    </row>
    <row r="2595" spans="1:4" ht="18" customHeight="1">
      <c r="A2595" s="173"/>
      <c r="B2595" s="189"/>
      <c r="C2595" s="189"/>
      <c r="D2595" s="189"/>
    </row>
    <row r="2596" spans="1:4" ht="18" customHeight="1">
      <c r="A2596" s="173"/>
      <c r="B2596" s="189"/>
      <c r="C2596" s="189"/>
      <c r="D2596" s="189"/>
    </row>
    <row r="2597" spans="1:4" ht="18" customHeight="1">
      <c r="A2597" s="173"/>
      <c r="B2597" s="189"/>
      <c r="C2597" s="189"/>
      <c r="D2597" s="189"/>
    </row>
    <row r="2598" spans="1:4" ht="18" customHeight="1">
      <c r="A2598" s="173"/>
      <c r="B2598" s="189"/>
      <c r="C2598" s="189"/>
      <c r="D2598" s="189"/>
    </row>
    <row r="2599" spans="1:4" ht="18" customHeight="1">
      <c r="A2599" s="173"/>
      <c r="B2599" s="189"/>
      <c r="C2599" s="189"/>
      <c r="D2599" s="189"/>
    </row>
    <row r="2600" spans="1:4" ht="18" customHeight="1">
      <c r="A2600" s="173"/>
      <c r="B2600" s="189"/>
      <c r="C2600" s="189"/>
      <c r="D2600" s="189"/>
    </row>
    <row r="2601" spans="1:4" ht="18" customHeight="1">
      <c r="A2601" s="173"/>
      <c r="B2601" s="189"/>
      <c r="C2601" s="189"/>
      <c r="D2601" s="189"/>
    </row>
    <row r="2602" spans="1:4" ht="18" customHeight="1">
      <c r="A2602" s="173"/>
      <c r="B2602" s="189"/>
      <c r="C2602" s="189"/>
      <c r="D2602" s="189"/>
    </row>
    <row r="2603" spans="1:4" ht="18" customHeight="1">
      <c r="A2603" s="173"/>
      <c r="B2603" s="189"/>
      <c r="C2603" s="189"/>
      <c r="D2603" s="189"/>
    </row>
    <row r="2604" spans="1:4" ht="18" customHeight="1">
      <c r="A2604" s="173"/>
      <c r="B2604" s="189"/>
      <c r="C2604" s="189"/>
      <c r="D2604" s="189"/>
    </row>
    <row r="2605" spans="1:4" ht="18" customHeight="1">
      <c r="A2605" s="173"/>
      <c r="B2605" s="189"/>
      <c r="C2605" s="189"/>
      <c r="D2605" s="189"/>
    </row>
    <row r="2606" spans="1:4" ht="18" customHeight="1">
      <c r="A2606" s="173"/>
      <c r="B2606" s="189"/>
      <c r="C2606" s="189"/>
      <c r="D2606" s="189"/>
    </row>
    <row r="2607" spans="1:4" ht="18" customHeight="1">
      <c r="A2607" s="173"/>
      <c r="B2607" s="189"/>
      <c r="C2607" s="189"/>
      <c r="D2607" s="189"/>
    </row>
    <row r="2608" spans="1:4" ht="18" customHeight="1">
      <c r="A2608" s="173"/>
      <c r="B2608" s="189"/>
      <c r="C2608" s="189"/>
      <c r="D2608" s="189"/>
    </row>
    <row r="2609" spans="1:4" ht="18" customHeight="1">
      <c r="A2609" s="173"/>
      <c r="B2609" s="189"/>
      <c r="C2609" s="189"/>
      <c r="D2609" s="189"/>
    </row>
    <row r="2610" spans="1:4" ht="18" customHeight="1">
      <c r="A2610" s="173"/>
      <c r="B2610" s="189"/>
      <c r="C2610" s="189"/>
      <c r="D2610" s="189"/>
    </row>
    <row r="2611" spans="1:4" ht="18" customHeight="1">
      <c r="A2611" s="173"/>
      <c r="B2611" s="189"/>
      <c r="C2611" s="189"/>
      <c r="D2611" s="189"/>
    </row>
    <row r="2612" spans="1:4" ht="18" customHeight="1">
      <c r="A2612" s="173"/>
      <c r="B2612" s="189"/>
      <c r="C2612" s="189"/>
      <c r="D2612" s="189"/>
    </row>
    <row r="2613" spans="1:4" ht="18" customHeight="1">
      <c r="A2613" s="173"/>
      <c r="B2613" s="189"/>
      <c r="C2613" s="189"/>
      <c r="D2613" s="189"/>
    </row>
    <row r="2614" spans="1:4" ht="18" customHeight="1">
      <c r="A2614" s="173"/>
      <c r="B2614" s="189"/>
      <c r="C2614" s="189"/>
      <c r="D2614" s="189"/>
    </row>
    <row r="2615" spans="1:4" ht="18" customHeight="1">
      <c r="A2615" s="173"/>
      <c r="B2615" s="189"/>
      <c r="C2615" s="189"/>
      <c r="D2615" s="189"/>
    </row>
    <row r="2616" spans="1:4" ht="18" customHeight="1">
      <c r="A2616" s="173"/>
      <c r="B2616" s="189"/>
      <c r="C2616" s="189"/>
      <c r="D2616" s="189"/>
    </row>
    <row r="2617" spans="1:4" ht="18" customHeight="1">
      <c r="A2617" s="173"/>
      <c r="B2617" s="189"/>
      <c r="C2617" s="189"/>
      <c r="D2617" s="189"/>
    </row>
    <row r="2618" spans="1:4" ht="18" customHeight="1">
      <c r="A2618" s="173"/>
      <c r="B2618" s="189"/>
      <c r="C2618" s="189"/>
      <c r="D2618" s="189"/>
    </row>
    <row r="2619" spans="1:4" ht="18" customHeight="1">
      <c r="A2619" s="173"/>
      <c r="B2619" s="189"/>
      <c r="C2619" s="189"/>
      <c r="D2619" s="189"/>
    </row>
    <row r="2620" spans="1:4" ht="18" customHeight="1">
      <c r="A2620" s="173"/>
      <c r="B2620" s="189"/>
      <c r="C2620" s="189"/>
      <c r="D2620" s="189"/>
    </row>
    <row r="2621" spans="1:4" ht="18" customHeight="1">
      <c r="A2621" s="173"/>
      <c r="B2621" s="189"/>
      <c r="C2621" s="189"/>
      <c r="D2621" s="189"/>
    </row>
    <row r="2622" spans="1:4" ht="18" customHeight="1">
      <c r="A2622" s="173"/>
      <c r="B2622" s="189"/>
      <c r="C2622" s="189"/>
      <c r="D2622" s="189"/>
    </row>
    <row r="2623" spans="1:4" ht="18" customHeight="1">
      <c r="A2623" s="173"/>
      <c r="B2623" s="189"/>
      <c r="C2623" s="189"/>
      <c r="D2623" s="189"/>
    </row>
    <row r="2624" spans="1:4" ht="18" customHeight="1">
      <c r="A2624" s="173"/>
      <c r="B2624" s="189"/>
      <c r="C2624" s="189"/>
      <c r="D2624" s="189"/>
    </row>
    <row r="2625" spans="1:4" ht="18" customHeight="1">
      <c r="A2625" s="173"/>
      <c r="B2625" s="189"/>
      <c r="C2625" s="189"/>
      <c r="D2625" s="189"/>
    </row>
    <row r="2626" spans="1:4" ht="18" customHeight="1">
      <c r="A2626" s="173"/>
      <c r="B2626" s="189"/>
      <c r="C2626" s="189"/>
      <c r="D2626" s="189"/>
    </row>
    <row r="2627" spans="1:4" ht="18" customHeight="1">
      <c r="A2627" s="173"/>
      <c r="B2627" s="189"/>
      <c r="C2627" s="189"/>
      <c r="D2627" s="189"/>
    </row>
    <row r="2628" spans="1:4" ht="18" customHeight="1">
      <c r="A2628" s="173"/>
      <c r="B2628" s="189"/>
      <c r="C2628" s="189"/>
      <c r="D2628" s="189"/>
    </row>
    <row r="2629" spans="1:4" ht="18" customHeight="1">
      <c r="A2629" s="173"/>
      <c r="B2629" s="189"/>
      <c r="C2629" s="189"/>
      <c r="D2629" s="189"/>
    </row>
    <row r="2630" spans="1:4" ht="18" customHeight="1">
      <c r="A2630" s="173"/>
      <c r="B2630" s="189"/>
      <c r="C2630" s="189"/>
      <c r="D2630" s="189"/>
    </row>
    <row r="2631" spans="1:4" ht="18" customHeight="1">
      <c r="A2631" s="173"/>
      <c r="B2631" s="189"/>
      <c r="C2631" s="189"/>
      <c r="D2631" s="189"/>
    </row>
    <row r="2632" spans="1:4" ht="18" customHeight="1">
      <c r="A2632" s="173"/>
      <c r="B2632" s="189"/>
      <c r="C2632" s="189"/>
      <c r="D2632" s="189"/>
    </row>
    <row r="2633" spans="1:4" ht="18" customHeight="1">
      <c r="A2633" s="173"/>
      <c r="B2633" s="189"/>
      <c r="C2633" s="189"/>
      <c r="D2633" s="189"/>
    </row>
    <row r="2634" spans="1:4" ht="18" customHeight="1">
      <c r="A2634" s="173"/>
      <c r="B2634" s="189"/>
      <c r="C2634" s="189"/>
      <c r="D2634" s="189"/>
    </row>
    <row r="2635" spans="1:4" ht="18" customHeight="1">
      <c r="A2635" s="173"/>
      <c r="B2635" s="189"/>
      <c r="C2635" s="189"/>
      <c r="D2635" s="189"/>
    </row>
    <row r="2636" spans="1:4" ht="18" customHeight="1">
      <c r="A2636" s="173"/>
      <c r="B2636" s="189"/>
      <c r="C2636" s="189"/>
      <c r="D2636" s="189"/>
    </row>
    <row r="2637" spans="1:4" ht="18" customHeight="1">
      <c r="A2637" s="173"/>
      <c r="B2637" s="189"/>
      <c r="C2637" s="189"/>
      <c r="D2637" s="189"/>
    </row>
    <row r="2638" spans="1:4" ht="18" customHeight="1">
      <c r="A2638" s="173"/>
      <c r="B2638" s="189"/>
      <c r="C2638" s="189"/>
      <c r="D2638" s="189"/>
    </row>
    <row r="2639" spans="1:4" ht="18" customHeight="1">
      <c r="A2639" s="173"/>
      <c r="B2639" s="189"/>
      <c r="C2639" s="189"/>
      <c r="D2639" s="189"/>
    </row>
    <row r="2640" spans="1:4" ht="18" customHeight="1">
      <c r="A2640" s="173"/>
      <c r="B2640" s="189"/>
      <c r="C2640" s="189"/>
      <c r="D2640" s="189"/>
    </row>
    <row r="2641" spans="1:4" ht="18" customHeight="1">
      <c r="A2641" s="173"/>
      <c r="B2641" s="189"/>
      <c r="C2641" s="189"/>
      <c r="D2641" s="189"/>
    </row>
    <row r="2642" spans="1:4" ht="18" customHeight="1">
      <c r="A2642" s="173"/>
      <c r="B2642" s="189"/>
      <c r="C2642" s="189"/>
      <c r="D2642" s="189"/>
    </row>
    <row r="2643" spans="1:4" ht="18" customHeight="1">
      <c r="A2643" s="173"/>
      <c r="B2643" s="189"/>
      <c r="C2643" s="189"/>
      <c r="D2643" s="189"/>
    </row>
    <row r="2644" spans="1:4" ht="18" customHeight="1">
      <c r="A2644" s="173"/>
      <c r="B2644" s="189"/>
      <c r="C2644" s="189"/>
      <c r="D2644" s="189"/>
    </row>
    <row r="2645" spans="1:4" ht="18" customHeight="1">
      <c r="A2645" s="173"/>
      <c r="B2645" s="189"/>
      <c r="C2645" s="189"/>
      <c r="D2645" s="189"/>
    </row>
    <row r="2646" spans="1:4" ht="18" customHeight="1">
      <c r="A2646" s="173"/>
      <c r="B2646" s="189"/>
      <c r="C2646" s="189"/>
      <c r="D2646" s="189"/>
    </row>
    <row r="2647" spans="1:4" ht="18" customHeight="1">
      <c r="A2647" s="173"/>
      <c r="B2647" s="189"/>
      <c r="C2647" s="189"/>
      <c r="D2647" s="189"/>
    </row>
    <row r="2648" spans="1:4" ht="18" customHeight="1">
      <c r="A2648" s="173"/>
      <c r="B2648" s="189"/>
      <c r="C2648" s="189"/>
      <c r="D2648" s="189"/>
    </row>
    <row r="2649" spans="1:4" ht="18" customHeight="1">
      <c r="A2649" s="173"/>
      <c r="B2649" s="189"/>
      <c r="C2649" s="189"/>
      <c r="D2649" s="189"/>
    </row>
    <row r="2650" spans="1:4" ht="18" customHeight="1">
      <c r="A2650" s="173"/>
      <c r="B2650" s="189"/>
      <c r="C2650" s="189"/>
      <c r="D2650" s="189"/>
    </row>
    <row r="2651" spans="1:4" ht="18" customHeight="1">
      <c r="A2651" s="173"/>
      <c r="B2651" s="189"/>
      <c r="C2651" s="189"/>
      <c r="D2651" s="189"/>
    </row>
    <row r="2652" spans="1:4" ht="18" customHeight="1">
      <c r="A2652" s="173"/>
      <c r="B2652" s="189"/>
      <c r="C2652" s="189"/>
      <c r="D2652" s="189"/>
    </row>
    <row r="2653" spans="1:4" ht="18" customHeight="1">
      <c r="A2653" s="173"/>
      <c r="B2653" s="189"/>
      <c r="C2653" s="189"/>
      <c r="D2653" s="189"/>
    </row>
    <row r="2654" spans="1:4" ht="18" customHeight="1">
      <c r="A2654" s="173"/>
      <c r="B2654" s="189"/>
      <c r="C2654" s="189"/>
      <c r="D2654" s="189"/>
    </row>
    <row r="2655" spans="1:4" ht="18" customHeight="1">
      <c r="A2655" s="173"/>
      <c r="B2655" s="189"/>
      <c r="C2655" s="189"/>
      <c r="D2655" s="189"/>
    </row>
    <row r="2656" spans="1:4" ht="18" customHeight="1">
      <c r="A2656" s="173"/>
      <c r="B2656" s="189"/>
      <c r="C2656" s="189"/>
      <c r="D2656" s="189"/>
    </row>
    <row r="2657" spans="1:4" ht="18" customHeight="1">
      <c r="A2657" s="173"/>
      <c r="B2657" s="189"/>
      <c r="C2657" s="189"/>
      <c r="D2657" s="189"/>
    </row>
    <row r="2658" spans="1:4" ht="18" customHeight="1">
      <c r="A2658" s="173"/>
      <c r="B2658" s="189"/>
      <c r="C2658" s="189"/>
      <c r="D2658" s="189"/>
    </row>
    <row r="2659" spans="1:4" ht="18" customHeight="1">
      <c r="A2659" s="173"/>
      <c r="B2659" s="189"/>
      <c r="C2659" s="189"/>
      <c r="D2659" s="189"/>
    </row>
    <row r="2660" spans="1:4" ht="18" customHeight="1">
      <c r="A2660" s="173"/>
      <c r="B2660" s="189"/>
      <c r="C2660" s="189"/>
      <c r="D2660" s="189"/>
    </row>
    <row r="2661" spans="1:4" ht="18" customHeight="1">
      <c r="A2661" s="173"/>
      <c r="B2661" s="189"/>
      <c r="C2661" s="189"/>
      <c r="D2661" s="189"/>
    </row>
    <row r="2662" spans="1:4" ht="18" customHeight="1">
      <c r="A2662" s="173"/>
      <c r="B2662" s="189"/>
      <c r="C2662" s="189"/>
      <c r="D2662" s="189"/>
    </row>
    <row r="2663" spans="1:4" ht="18" customHeight="1">
      <c r="A2663" s="173"/>
      <c r="B2663" s="189"/>
      <c r="C2663" s="189"/>
      <c r="D2663" s="189"/>
    </row>
    <row r="2664" spans="1:4" ht="18" customHeight="1">
      <c r="A2664" s="173"/>
      <c r="B2664" s="189"/>
      <c r="C2664" s="189"/>
      <c r="D2664" s="189"/>
    </row>
    <row r="2665" spans="1:4" ht="18" customHeight="1">
      <c r="A2665" s="173"/>
      <c r="B2665" s="189"/>
      <c r="C2665" s="189"/>
      <c r="D2665" s="189"/>
    </row>
    <row r="2666" spans="1:4" ht="18" customHeight="1">
      <c r="A2666" s="173"/>
      <c r="B2666" s="189"/>
      <c r="C2666" s="189"/>
      <c r="D2666" s="189"/>
    </row>
    <row r="2667" spans="1:4" ht="18" customHeight="1">
      <c r="A2667" s="173"/>
      <c r="B2667" s="189"/>
      <c r="C2667" s="189"/>
      <c r="D2667" s="189"/>
    </row>
    <row r="2668" spans="1:4" ht="18" customHeight="1">
      <c r="A2668" s="173"/>
      <c r="B2668" s="189"/>
      <c r="C2668" s="189"/>
      <c r="D2668" s="189"/>
    </row>
    <row r="2669" spans="1:4" ht="18" customHeight="1">
      <c r="A2669" s="173"/>
      <c r="B2669" s="189"/>
      <c r="C2669" s="189"/>
      <c r="D2669" s="189"/>
    </row>
    <row r="2670" spans="1:4" ht="18" customHeight="1">
      <c r="A2670" s="173"/>
      <c r="B2670" s="189"/>
      <c r="C2670" s="189"/>
      <c r="D2670" s="189"/>
    </row>
    <row r="2671" spans="1:4" ht="18" customHeight="1">
      <c r="A2671" s="173"/>
      <c r="B2671" s="189"/>
      <c r="C2671" s="189"/>
      <c r="D2671" s="189"/>
    </row>
    <row r="2672" spans="1:4" ht="18" customHeight="1">
      <c r="A2672" s="173"/>
      <c r="B2672" s="189"/>
      <c r="C2672" s="189"/>
      <c r="D2672" s="189"/>
    </row>
    <row r="2673" spans="1:4" ht="18" customHeight="1">
      <c r="A2673" s="173"/>
      <c r="B2673" s="189"/>
      <c r="C2673" s="189"/>
      <c r="D2673" s="189"/>
    </row>
    <row r="2674" spans="1:4" ht="18" customHeight="1">
      <c r="A2674" s="173"/>
      <c r="B2674" s="189"/>
      <c r="C2674" s="189"/>
      <c r="D2674" s="189"/>
    </row>
    <row r="2675" spans="1:4" ht="18" customHeight="1">
      <c r="A2675" s="173"/>
      <c r="B2675" s="189"/>
      <c r="C2675" s="189"/>
      <c r="D2675" s="189"/>
    </row>
    <row r="2676" spans="1:4" ht="18" customHeight="1">
      <c r="A2676" s="173"/>
      <c r="B2676" s="189"/>
      <c r="C2676" s="189"/>
      <c r="D2676" s="189"/>
    </row>
    <row r="2677" spans="1:4" ht="18" customHeight="1">
      <c r="A2677" s="173"/>
      <c r="B2677" s="189"/>
      <c r="C2677" s="189"/>
      <c r="D2677" s="189"/>
    </row>
    <row r="2678" spans="1:4" ht="18" customHeight="1">
      <c r="A2678" s="173"/>
      <c r="B2678" s="189"/>
      <c r="C2678" s="189"/>
      <c r="D2678" s="189"/>
    </row>
    <row r="2679" spans="1:4" ht="18" customHeight="1">
      <c r="A2679" s="173"/>
      <c r="B2679" s="189"/>
      <c r="C2679" s="189"/>
      <c r="D2679" s="189"/>
    </row>
    <row r="2680" spans="1:4" ht="18" customHeight="1">
      <c r="A2680" s="173"/>
      <c r="B2680" s="189"/>
      <c r="C2680" s="189"/>
      <c r="D2680" s="189"/>
    </row>
    <row r="2681" spans="1:4" ht="18" customHeight="1">
      <c r="A2681" s="173"/>
      <c r="B2681" s="189"/>
      <c r="C2681" s="189"/>
      <c r="D2681" s="189"/>
    </row>
    <row r="2682" spans="1:4" ht="18" customHeight="1">
      <c r="A2682" s="173"/>
      <c r="B2682" s="189"/>
      <c r="C2682" s="189"/>
      <c r="D2682" s="189"/>
    </row>
    <row r="2683" spans="1:4" ht="18" customHeight="1">
      <c r="A2683" s="173"/>
      <c r="B2683" s="189"/>
      <c r="C2683" s="189"/>
      <c r="D2683" s="189"/>
    </row>
    <row r="2684" spans="1:4" ht="18" customHeight="1">
      <c r="A2684" s="173"/>
      <c r="B2684" s="189"/>
      <c r="C2684" s="189"/>
      <c r="D2684" s="189"/>
    </row>
    <row r="2685" spans="1:4" ht="18" customHeight="1">
      <c r="A2685" s="173"/>
      <c r="B2685" s="189"/>
      <c r="C2685" s="189"/>
      <c r="D2685" s="189"/>
    </row>
    <row r="2686" spans="1:4" ht="18" customHeight="1">
      <c r="A2686" s="173"/>
      <c r="B2686" s="189"/>
      <c r="C2686" s="189"/>
      <c r="D2686" s="189"/>
    </row>
    <row r="2687" spans="1:4" ht="18" customHeight="1">
      <c r="A2687" s="173"/>
      <c r="B2687" s="189"/>
      <c r="C2687" s="189"/>
      <c r="D2687" s="189"/>
    </row>
    <row r="2688" spans="1:4" ht="18" customHeight="1">
      <c r="A2688" s="173"/>
      <c r="B2688" s="189"/>
      <c r="C2688" s="189"/>
      <c r="D2688" s="189"/>
    </row>
    <row r="2689" spans="1:4" ht="18" customHeight="1">
      <c r="A2689" s="173"/>
      <c r="B2689" s="189"/>
      <c r="C2689" s="189"/>
      <c r="D2689" s="189"/>
    </row>
    <row r="2690" spans="1:4" ht="18" customHeight="1">
      <c r="A2690" s="173"/>
      <c r="B2690" s="189"/>
      <c r="C2690" s="189"/>
      <c r="D2690" s="189"/>
    </row>
    <row r="2691" spans="1:4" ht="18" customHeight="1">
      <c r="A2691" s="173"/>
      <c r="B2691" s="189"/>
      <c r="C2691" s="189"/>
      <c r="D2691" s="189"/>
    </row>
    <row r="2692" spans="1:4" ht="18" customHeight="1">
      <c r="A2692" s="173"/>
      <c r="B2692" s="189"/>
      <c r="C2692" s="189"/>
      <c r="D2692" s="189"/>
    </row>
    <row r="2693" spans="1:4" ht="18" customHeight="1">
      <c r="A2693" s="173"/>
      <c r="B2693" s="189"/>
      <c r="C2693" s="189"/>
      <c r="D2693" s="189"/>
    </row>
    <row r="2694" spans="1:4" ht="18" customHeight="1">
      <c r="A2694" s="173"/>
      <c r="B2694" s="189"/>
      <c r="C2694" s="189"/>
      <c r="D2694" s="189"/>
    </row>
    <row r="2695" spans="1:4" ht="18" customHeight="1">
      <c r="A2695" s="173"/>
      <c r="B2695" s="189"/>
      <c r="C2695" s="189"/>
      <c r="D2695" s="189"/>
    </row>
    <row r="2696" spans="1:4" ht="18" customHeight="1">
      <c r="A2696" s="173"/>
      <c r="B2696" s="189"/>
      <c r="C2696" s="189"/>
      <c r="D2696" s="189"/>
    </row>
    <row r="2697" spans="1:4" ht="18" customHeight="1">
      <c r="A2697" s="173"/>
      <c r="B2697" s="189"/>
      <c r="C2697" s="189"/>
      <c r="D2697" s="189"/>
    </row>
    <row r="2698" spans="1:4" ht="18" customHeight="1">
      <c r="A2698" s="173"/>
      <c r="B2698" s="189"/>
      <c r="C2698" s="189"/>
      <c r="D2698" s="189"/>
    </row>
    <row r="2699" spans="1:4" ht="18" customHeight="1">
      <c r="A2699" s="173"/>
      <c r="B2699" s="189"/>
      <c r="C2699" s="189"/>
      <c r="D2699" s="189"/>
    </row>
    <row r="2700" spans="1:4" ht="18" customHeight="1">
      <c r="A2700" s="173"/>
      <c r="B2700" s="189"/>
      <c r="C2700" s="189"/>
      <c r="D2700" s="189"/>
    </row>
    <row r="2701" spans="1:4" ht="18" customHeight="1">
      <c r="A2701" s="173"/>
      <c r="B2701" s="189"/>
      <c r="C2701" s="189"/>
      <c r="D2701" s="189"/>
    </row>
    <row r="2702" spans="1:4" ht="18" customHeight="1">
      <c r="A2702" s="173"/>
      <c r="B2702" s="189"/>
      <c r="C2702" s="189"/>
      <c r="D2702" s="189"/>
    </row>
    <row r="2703" spans="1:4" ht="18" customHeight="1">
      <c r="A2703" s="173"/>
      <c r="B2703" s="189"/>
      <c r="C2703" s="189"/>
      <c r="D2703" s="189"/>
    </row>
    <row r="2704" spans="1:4" ht="18" customHeight="1">
      <c r="A2704" s="173"/>
      <c r="B2704" s="189"/>
      <c r="C2704" s="189"/>
      <c r="D2704" s="189"/>
    </row>
    <row r="2705" spans="1:4" ht="18" customHeight="1">
      <c r="A2705" s="173"/>
      <c r="B2705" s="189"/>
      <c r="C2705" s="189"/>
      <c r="D2705" s="189"/>
    </row>
    <row r="2706" spans="1:4" ht="18" customHeight="1">
      <c r="A2706" s="173"/>
      <c r="B2706" s="189"/>
      <c r="C2706" s="189"/>
      <c r="D2706" s="189"/>
    </row>
    <row r="2707" spans="1:4" ht="18" customHeight="1">
      <c r="A2707" s="173"/>
      <c r="B2707" s="189"/>
      <c r="C2707" s="189"/>
      <c r="D2707" s="189"/>
    </row>
    <row r="2708" spans="1:4" ht="18" customHeight="1">
      <c r="A2708" s="173"/>
      <c r="B2708" s="189"/>
      <c r="C2708" s="189"/>
      <c r="D2708" s="189"/>
    </row>
    <row r="2709" spans="1:4" ht="18" customHeight="1">
      <c r="A2709" s="173"/>
      <c r="B2709" s="189"/>
      <c r="C2709" s="189"/>
      <c r="D2709" s="189"/>
    </row>
    <row r="2710" spans="1:4" ht="18" customHeight="1">
      <c r="A2710" s="173"/>
      <c r="B2710" s="189"/>
      <c r="C2710" s="189"/>
      <c r="D2710" s="189"/>
    </row>
    <row r="2711" spans="1:4" ht="18" customHeight="1">
      <c r="A2711" s="173"/>
      <c r="B2711" s="189"/>
      <c r="C2711" s="189"/>
      <c r="D2711" s="189"/>
    </row>
    <row r="2712" spans="1:4" ht="18" customHeight="1">
      <c r="A2712" s="173"/>
      <c r="B2712" s="189"/>
      <c r="C2712" s="189"/>
      <c r="D2712" s="189"/>
    </row>
    <row r="2713" spans="1:4" ht="18" customHeight="1">
      <c r="A2713" s="173"/>
      <c r="B2713" s="189"/>
      <c r="C2713" s="189"/>
      <c r="D2713" s="189"/>
    </row>
    <row r="2714" spans="1:4" ht="18" customHeight="1">
      <c r="A2714" s="173"/>
      <c r="B2714" s="189"/>
      <c r="C2714" s="189"/>
      <c r="D2714" s="189"/>
    </row>
    <row r="2715" spans="1:4" ht="18" customHeight="1">
      <c r="A2715" s="173"/>
      <c r="B2715" s="189"/>
      <c r="C2715" s="189"/>
      <c r="D2715" s="189"/>
    </row>
    <row r="2716" spans="1:4" ht="18" customHeight="1">
      <c r="A2716" s="173"/>
      <c r="B2716" s="189"/>
      <c r="C2716" s="189"/>
      <c r="D2716" s="189"/>
    </row>
    <row r="2717" spans="1:4" ht="18" customHeight="1">
      <c r="A2717" s="173"/>
      <c r="B2717" s="189"/>
      <c r="C2717" s="189"/>
      <c r="D2717" s="189"/>
    </row>
    <row r="2718" spans="1:4" ht="18" customHeight="1">
      <c r="A2718" s="173"/>
      <c r="B2718" s="189"/>
      <c r="C2718" s="189"/>
      <c r="D2718" s="189"/>
    </row>
    <row r="2719" spans="1:4" ht="18" customHeight="1">
      <c r="A2719" s="173"/>
      <c r="B2719" s="189"/>
      <c r="C2719" s="189"/>
      <c r="D2719" s="189"/>
    </row>
    <row r="2720" spans="1:4" ht="18" customHeight="1">
      <c r="A2720" s="173"/>
      <c r="B2720" s="189"/>
      <c r="C2720" s="189"/>
      <c r="D2720" s="189"/>
    </row>
    <row r="2721" spans="1:4" ht="18" customHeight="1">
      <c r="A2721" s="173"/>
      <c r="B2721" s="189"/>
      <c r="C2721" s="189"/>
      <c r="D2721" s="189"/>
    </row>
    <row r="2722" spans="1:4" ht="18" customHeight="1">
      <c r="A2722" s="173"/>
      <c r="B2722" s="189"/>
      <c r="C2722" s="189"/>
      <c r="D2722" s="189"/>
    </row>
    <row r="2723" spans="1:4" ht="18" customHeight="1">
      <c r="A2723" s="173"/>
      <c r="B2723" s="189"/>
      <c r="C2723" s="189"/>
      <c r="D2723" s="189"/>
    </row>
    <row r="2724" spans="1:4" ht="18" customHeight="1">
      <c r="A2724" s="173"/>
      <c r="B2724" s="189"/>
      <c r="C2724" s="189"/>
      <c r="D2724" s="189"/>
    </row>
    <row r="2725" spans="1:4" ht="18" customHeight="1">
      <c r="A2725" s="173"/>
      <c r="B2725" s="189"/>
      <c r="C2725" s="189"/>
      <c r="D2725" s="189"/>
    </row>
    <row r="2726" spans="1:4" ht="18" customHeight="1">
      <c r="A2726" s="173"/>
      <c r="B2726" s="189"/>
      <c r="C2726" s="189"/>
      <c r="D2726" s="189"/>
    </row>
    <row r="2727" spans="1:4" ht="18" customHeight="1">
      <c r="A2727" s="173"/>
      <c r="B2727" s="189"/>
      <c r="C2727" s="189"/>
      <c r="D2727" s="189"/>
    </row>
    <row r="2728" spans="1:4" ht="18" customHeight="1">
      <c r="A2728" s="173"/>
      <c r="B2728" s="189"/>
      <c r="C2728" s="189"/>
      <c r="D2728" s="189"/>
    </row>
    <row r="2729" spans="1:4" ht="18" customHeight="1">
      <c r="A2729" s="173"/>
      <c r="B2729" s="189"/>
      <c r="C2729" s="189"/>
      <c r="D2729" s="189"/>
    </row>
    <row r="2730" spans="1:4" ht="18" customHeight="1">
      <c r="A2730" s="173"/>
      <c r="B2730" s="189"/>
      <c r="C2730" s="189"/>
      <c r="D2730" s="189"/>
    </row>
    <row r="2731" spans="1:4" ht="18" customHeight="1">
      <c r="A2731" s="173"/>
      <c r="B2731" s="189"/>
      <c r="C2731" s="189"/>
      <c r="D2731" s="189"/>
    </row>
    <row r="2732" spans="1:4" ht="18" customHeight="1">
      <c r="A2732" s="173"/>
      <c r="B2732" s="189"/>
      <c r="C2732" s="189"/>
      <c r="D2732" s="189"/>
    </row>
    <row r="2733" spans="1:4" ht="18" customHeight="1">
      <c r="A2733" s="173"/>
      <c r="B2733" s="189"/>
      <c r="C2733" s="189"/>
      <c r="D2733" s="189"/>
    </row>
    <row r="2734" spans="1:4" ht="18" customHeight="1">
      <c r="A2734" s="173"/>
      <c r="B2734" s="189"/>
      <c r="C2734" s="189"/>
      <c r="D2734" s="189"/>
    </row>
    <row r="2735" spans="1:4" ht="18" customHeight="1">
      <c r="A2735" s="173"/>
      <c r="B2735" s="189"/>
      <c r="C2735" s="189"/>
      <c r="D2735" s="189"/>
    </row>
    <row r="2736" spans="1:4" ht="18" customHeight="1">
      <c r="A2736" s="173"/>
      <c r="B2736" s="189"/>
      <c r="C2736" s="189"/>
      <c r="D2736" s="189"/>
    </row>
    <row r="2737" spans="1:4" ht="18" customHeight="1">
      <c r="A2737" s="173"/>
      <c r="B2737" s="189"/>
      <c r="C2737" s="189"/>
      <c r="D2737" s="189"/>
    </row>
    <row r="2738" spans="1:4" ht="18" customHeight="1">
      <c r="A2738" s="173"/>
      <c r="B2738" s="189"/>
      <c r="C2738" s="189"/>
      <c r="D2738" s="189"/>
    </row>
    <row r="2739" spans="1:4" ht="18" customHeight="1">
      <c r="A2739" s="173"/>
      <c r="B2739" s="189"/>
      <c r="C2739" s="189"/>
      <c r="D2739" s="189"/>
    </row>
    <row r="2740" spans="1:4" ht="18" customHeight="1">
      <c r="A2740" s="173"/>
      <c r="B2740" s="189"/>
      <c r="C2740" s="189"/>
      <c r="D2740" s="189"/>
    </row>
    <row r="2741" spans="1:4" ht="18" customHeight="1">
      <c r="A2741" s="173"/>
      <c r="B2741" s="189"/>
      <c r="C2741" s="189"/>
      <c r="D2741" s="189"/>
    </row>
    <row r="2742" spans="1:4" ht="18" customHeight="1">
      <c r="A2742" s="173"/>
      <c r="B2742" s="189"/>
      <c r="C2742" s="189"/>
      <c r="D2742" s="189"/>
    </row>
    <row r="2743" spans="1:4" ht="18" customHeight="1">
      <c r="A2743" s="173"/>
      <c r="B2743" s="189"/>
      <c r="C2743" s="189"/>
      <c r="D2743" s="189"/>
    </row>
    <row r="2744" spans="1:4" ht="18" customHeight="1">
      <c r="A2744" s="173"/>
      <c r="B2744" s="189"/>
      <c r="C2744" s="189"/>
      <c r="D2744" s="189"/>
    </row>
    <row r="2745" spans="1:4" ht="18" customHeight="1">
      <c r="A2745" s="173"/>
      <c r="B2745" s="189"/>
      <c r="C2745" s="189"/>
      <c r="D2745" s="189"/>
    </row>
    <row r="2746" spans="1:4" ht="18" customHeight="1">
      <c r="A2746" s="173"/>
      <c r="B2746" s="189"/>
      <c r="C2746" s="189"/>
      <c r="D2746" s="189"/>
    </row>
    <row r="2747" spans="1:4" ht="18" customHeight="1">
      <c r="A2747" s="173"/>
      <c r="B2747" s="189"/>
      <c r="C2747" s="189"/>
      <c r="D2747" s="189"/>
    </row>
    <row r="2748" spans="1:4" ht="18" customHeight="1">
      <c r="A2748" s="173"/>
      <c r="B2748" s="189"/>
      <c r="C2748" s="189"/>
      <c r="D2748" s="189"/>
    </row>
    <row r="2749" spans="1:4" ht="18" customHeight="1">
      <c r="A2749" s="173"/>
      <c r="B2749" s="189"/>
      <c r="C2749" s="189"/>
      <c r="D2749" s="189"/>
    </row>
    <row r="2750" spans="1:4" ht="18" customHeight="1">
      <c r="A2750" s="173"/>
      <c r="B2750" s="189"/>
      <c r="C2750" s="189"/>
      <c r="D2750" s="189"/>
    </row>
    <row r="2751" spans="1:4" ht="18" customHeight="1">
      <c r="A2751" s="173"/>
      <c r="B2751" s="189"/>
      <c r="C2751" s="189"/>
      <c r="D2751" s="189"/>
    </row>
    <row r="2752" spans="1:4" ht="18" customHeight="1">
      <c r="A2752" s="173"/>
      <c r="B2752" s="189"/>
      <c r="C2752" s="189"/>
      <c r="D2752" s="189"/>
    </row>
    <row r="2753" spans="1:4" ht="18" customHeight="1">
      <c r="A2753" s="173"/>
      <c r="B2753" s="189"/>
      <c r="C2753" s="189"/>
      <c r="D2753" s="189"/>
    </row>
    <row r="2754" spans="1:4" ht="18" customHeight="1">
      <c r="A2754" s="173"/>
      <c r="B2754" s="189"/>
      <c r="C2754" s="189"/>
      <c r="D2754" s="189"/>
    </row>
    <row r="2755" spans="1:4" ht="18" customHeight="1">
      <c r="A2755" s="173"/>
      <c r="B2755" s="189"/>
      <c r="C2755" s="189"/>
      <c r="D2755" s="189"/>
    </row>
    <row r="2756" spans="1:4" ht="18" customHeight="1">
      <c r="A2756" s="173"/>
      <c r="B2756" s="189"/>
      <c r="C2756" s="189"/>
      <c r="D2756" s="189"/>
    </row>
    <row r="2757" spans="1:4" ht="18" customHeight="1">
      <c r="A2757" s="173"/>
      <c r="B2757" s="189"/>
      <c r="C2757" s="189"/>
      <c r="D2757" s="189"/>
    </row>
    <row r="2758" spans="1:4" ht="18" customHeight="1">
      <c r="A2758" s="173"/>
      <c r="B2758" s="189"/>
      <c r="C2758" s="189"/>
      <c r="D2758" s="189"/>
    </row>
    <row r="2759" spans="1:4" ht="18" customHeight="1">
      <c r="A2759" s="173"/>
      <c r="B2759" s="189"/>
      <c r="C2759" s="189"/>
      <c r="D2759" s="189"/>
    </row>
    <row r="2760" spans="1:4" ht="18" customHeight="1">
      <c r="A2760" s="173"/>
      <c r="B2760" s="189"/>
      <c r="C2760" s="189"/>
      <c r="D2760" s="189"/>
    </row>
    <row r="2761" spans="1:4" ht="18" customHeight="1">
      <c r="A2761" s="173"/>
      <c r="B2761" s="189"/>
      <c r="C2761" s="189"/>
      <c r="D2761" s="189"/>
    </row>
    <row r="2762" spans="1:4" ht="18" customHeight="1">
      <c r="A2762" s="173"/>
      <c r="B2762" s="189"/>
      <c r="C2762" s="189"/>
      <c r="D2762" s="189"/>
    </row>
    <row r="2763" spans="1:4" ht="18" customHeight="1">
      <c r="A2763" s="173"/>
      <c r="B2763" s="189"/>
      <c r="C2763" s="189"/>
      <c r="D2763" s="189"/>
    </row>
    <row r="2764" spans="1:4" ht="18" customHeight="1">
      <c r="A2764" s="173"/>
      <c r="B2764" s="189"/>
      <c r="C2764" s="189"/>
      <c r="D2764" s="189"/>
    </row>
    <row r="2765" spans="1:4" ht="18" customHeight="1">
      <c r="A2765" s="173"/>
      <c r="B2765" s="189"/>
      <c r="C2765" s="189"/>
      <c r="D2765" s="189"/>
    </row>
    <row r="2766" spans="1:4" ht="18" customHeight="1">
      <c r="A2766" s="173"/>
      <c r="B2766" s="189"/>
      <c r="C2766" s="189"/>
      <c r="D2766" s="189"/>
    </row>
    <row r="2767" spans="1:4" ht="18" customHeight="1">
      <c r="A2767" s="173"/>
      <c r="B2767" s="189"/>
      <c r="C2767" s="189"/>
      <c r="D2767" s="189"/>
    </row>
    <row r="2768" spans="1:4" ht="18" customHeight="1">
      <c r="A2768" s="173"/>
      <c r="B2768" s="189"/>
      <c r="C2768" s="189"/>
      <c r="D2768" s="189"/>
    </row>
    <row r="2769" spans="1:4" ht="18" customHeight="1">
      <c r="A2769" s="173"/>
      <c r="B2769" s="189"/>
      <c r="C2769" s="189"/>
      <c r="D2769" s="189"/>
    </row>
    <row r="2770" spans="1:4" ht="18" customHeight="1">
      <c r="A2770" s="173"/>
      <c r="B2770" s="189"/>
      <c r="C2770" s="189"/>
      <c r="D2770" s="189"/>
    </row>
    <row r="2771" spans="1:4" ht="18" customHeight="1">
      <c r="A2771" s="173"/>
      <c r="B2771" s="189"/>
      <c r="C2771" s="189"/>
      <c r="D2771" s="189"/>
    </row>
    <row r="2772" spans="1:4" ht="18" customHeight="1">
      <c r="A2772" s="173"/>
      <c r="B2772" s="189"/>
      <c r="C2772" s="189"/>
      <c r="D2772" s="189"/>
    </row>
    <row r="2773" spans="1:4" ht="18" customHeight="1">
      <c r="A2773" s="173"/>
      <c r="B2773" s="189"/>
      <c r="C2773" s="189"/>
      <c r="D2773" s="189"/>
    </row>
    <row r="2774" spans="1:4" ht="18" customHeight="1">
      <c r="A2774" s="173"/>
      <c r="B2774" s="189"/>
      <c r="C2774" s="189"/>
      <c r="D2774" s="189"/>
    </row>
    <row r="2775" spans="1:4" ht="18" customHeight="1">
      <c r="A2775" s="173"/>
      <c r="B2775" s="189"/>
      <c r="C2775" s="189"/>
      <c r="D2775" s="189"/>
    </row>
    <row r="2776" spans="1:4" ht="18" customHeight="1">
      <c r="A2776" s="173"/>
      <c r="B2776" s="189"/>
      <c r="C2776" s="189"/>
      <c r="D2776" s="189"/>
    </row>
    <row r="2777" spans="1:4" ht="18" customHeight="1">
      <c r="A2777" s="173"/>
      <c r="B2777" s="189"/>
      <c r="C2777" s="189"/>
      <c r="D2777" s="189"/>
    </row>
    <row r="2778" spans="1:4" ht="18" customHeight="1">
      <c r="A2778" s="173"/>
      <c r="B2778" s="189"/>
      <c r="C2778" s="189"/>
      <c r="D2778" s="189"/>
    </row>
    <row r="2779" spans="1:4" ht="18" customHeight="1">
      <c r="A2779" s="173"/>
      <c r="B2779" s="189"/>
      <c r="C2779" s="189"/>
      <c r="D2779" s="189"/>
    </row>
    <row r="2780" spans="1:4" ht="18" customHeight="1">
      <c r="A2780" s="173"/>
      <c r="B2780" s="189"/>
      <c r="C2780" s="189"/>
      <c r="D2780" s="189"/>
    </row>
    <row r="2781" spans="1:4" ht="18" customHeight="1">
      <c r="A2781" s="173"/>
      <c r="B2781" s="189"/>
      <c r="C2781" s="189"/>
      <c r="D2781" s="189"/>
    </row>
    <row r="2782" spans="1:4" ht="18" customHeight="1">
      <c r="A2782" s="173"/>
      <c r="B2782" s="189"/>
      <c r="C2782" s="189"/>
      <c r="D2782" s="189"/>
    </row>
    <row r="2783" spans="1:4" ht="18" customHeight="1">
      <c r="A2783" s="173"/>
      <c r="B2783" s="189"/>
      <c r="C2783" s="189"/>
      <c r="D2783" s="189"/>
    </row>
    <row r="2784" spans="1:4" ht="18" customHeight="1">
      <c r="A2784" s="173"/>
      <c r="B2784" s="189"/>
      <c r="C2784" s="189"/>
      <c r="D2784" s="189"/>
    </row>
    <row r="2785" spans="1:4" ht="18" customHeight="1">
      <c r="A2785" s="173"/>
      <c r="B2785" s="189"/>
      <c r="C2785" s="189"/>
      <c r="D2785" s="189"/>
    </row>
    <row r="2786" spans="1:4" ht="18" customHeight="1">
      <c r="A2786" s="173"/>
      <c r="B2786" s="189"/>
      <c r="C2786" s="189"/>
      <c r="D2786" s="189"/>
    </row>
    <row r="2787" spans="1:4" ht="18" customHeight="1">
      <c r="A2787" s="173"/>
      <c r="B2787" s="189"/>
      <c r="C2787" s="189"/>
      <c r="D2787" s="189"/>
    </row>
    <row r="2788" spans="1:4" ht="18" customHeight="1">
      <c r="A2788" s="173"/>
      <c r="B2788" s="189"/>
      <c r="C2788" s="189"/>
      <c r="D2788" s="189"/>
    </row>
    <row r="2789" spans="1:4" ht="18" customHeight="1">
      <c r="A2789" s="173"/>
      <c r="B2789" s="189"/>
      <c r="C2789" s="189"/>
      <c r="D2789" s="189"/>
    </row>
    <row r="2790" spans="1:4" ht="18" customHeight="1">
      <c r="A2790" s="173"/>
      <c r="B2790" s="189"/>
      <c r="C2790" s="189"/>
      <c r="D2790" s="189"/>
    </row>
    <row r="2791" spans="1:4" ht="18" customHeight="1">
      <c r="A2791" s="173"/>
      <c r="B2791" s="189"/>
      <c r="C2791" s="189"/>
      <c r="D2791" s="189"/>
    </row>
    <row r="2792" spans="1:4" ht="18" customHeight="1">
      <c r="A2792" s="173"/>
      <c r="B2792" s="189"/>
      <c r="C2792" s="189"/>
      <c r="D2792" s="189"/>
    </row>
    <row r="2793" spans="1:4" ht="18" customHeight="1">
      <c r="A2793" s="173"/>
      <c r="B2793" s="189"/>
      <c r="C2793" s="189"/>
      <c r="D2793" s="189"/>
    </row>
    <row r="2794" spans="1:4" ht="18" customHeight="1">
      <c r="A2794" s="173"/>
      <c r="B2794" s="189"/>
      <c r="C2794" s="189"/>
      <c r="D2794" s="189"/>
    </row>
    <row r="2795" spans="1:4" ht="18" customHeight="1">
      <c r="A2795" s="173"/>
      <c r="B2795" s="189"/>
      <c r="C2795" s="189"/>
      <c r="D2795" s="189"/>
    </row>
    <row r="2796" spans="1:4" ht="18" customHeight="1">
      <c r="A2796" s="173"/>
      <c r="B2796" s="189"/>
      <c r="C2796" s="189"/>
      <c r="D2796" s="189"/>
    </row>
    <row r="2797" spans="1:4" ht="18" customHeight="1">
      <c r="A2797" s="173"/>
      <c r="B2797" s="189"/>
      <c r="C2797" s="189"/>
      <c r="D2797" s="189"/>
    </row>
    <row r="2798" spans="1:4" ht="18" customHeight="1">
      <c r="A2798" s="173"/>
      <c r="B2798" s="189"/>
      <c r="C2798" s="189"/>
      <c r="D2798" s="189"/>
    </row>
    <row r="2799" spans="1:4" ht="18" customHeight="1">
      <c r="A2799" s="173"/>
      <c r="B2799" s="189"/>
      <c r="C2799" s="189"/>
      <c r="D2799" s="189"/>
    </row>
    <row r="2800" spans="1:4" ht="18" customHeight="1">
      <c r="A2800" s="173"/>
      <c r="B2800" s="189"/>
      <c r="C2800" s="189"/>
      <c r="D2800" s="189"/>
    </row>
    <row r="2801" spans="1:4" ht="18" customHeight="1">
      <c r="A2801" s="173"/>
      <c r="B2801" s="189"/>
      <c r="C2801" s="189"/>
      <c r="D2801" s="189"/>
    </row>
    <row r="2802" spans="1:4" ht="18" customHeight="1">
      <c r="A2802" s="173"/>
      <c r="B2802" s="189"/>
      <c r="C2802" s="189"/>
      <c r="D2802" s="189"/>
    </row>
    <row r="2803" spans="1:4" ht="18" customHeight="1">
      <c r="A2803" s="173"/>
      <c r="B2803" s="189"/>
      <c r="C2803" s="189"/>
      <c r="D2803" s="189"/>
    </row>
    <row r="2804" spans="1:4" ht="18" customHeight="1">
      <c r="A2804" s="173"/>
      <c r="B2804" s="189"/>
      <c r="C2804" s="189"/>
      <c r="D2804" s="189"/>
    </row>
    <row r="2805" spans="1:4" ht="18" customHeight="1">
      <c r="A2805" s="173"/>
      <c r="B2805" s="189"/>
      <c r="C2805" s="189"/>
      <c r="D2805" s="189"/>
    </row>
    <row r="2806" spans="1:4" ht="18" customHeight="1">
      <c r="A2806" s="173"/>
      <c r="B2806" s="189"/>
      <c r="C2806" s="189"/>
      <c r="D2806" s="189"/>
    </row>
    <row r="2807" spans="1:4" ht="18" customHeight="1">
      <c r="A2807" s="173"/>
      <c r="B2807" s="189"/>
      <c r="C2807" s="189"/>
      <c r="D2807" s="189"/>
    </row>
    <row r="2808" spans="1:4" ht="18" customHeight="1">
      <c r="A2808" s="173"/>
      <c r="B2808" s="189"/>
      <c r="C2808" s="189"/>
      <c r="D2808" s="189"/>
    </row>
    <row r="2809" spans="1:4" ht="18" customHeight="1">
      <c r="A2809" s="173"/>
      <c r="B2809" s="189"/>
      <c r="C2809" s="189"/>
      <c r="D2809" s="189"/>
    </row>
    <row r="2810" spans="1:4" ht="18" customHeight="1">
      <c r="A2810" s="173"/>
      <c r="B2810" s="189"/>
      <c r="C2810" s="189"/>
      <c r="D2810" s="189"/>
    </row>
    <row r="2811" spans="1:4" ht="18" customHeight="1">
      <c r="A2811" s="173"/>
      <c r="B2811" s="189"/>
      <c r="C2811" s="189"/>
      <c r="D2811" s="189"/>
    </row>
    <row r="2812" spans="1:4" ht="18" customHeight="1">
      <c r="A2812" s="173"/>
      <c r="B2812" s="189"/>
      <c r="C2812" s="189"/>
      <c r="D2812" s="189"/>
    </row>
    <row r="2813" spans="1:4" ht="18" customHeight="1">
      <c r="A2813" s="173"/>
      <c r="B2813" s="189"/>
      <c r="C2813" s="189"/>
      <c r="D2813" s="189"/>
    </row>
    <row r="2814" spans="1:4" ht="18" customHeight="1">
      <c r="A2814" s="173"/>
      <c r="B2814" s="189"/>
      <c r="C2814" s="189"/>
      <c r="D2814" s="189"/>
    </row>
    <row r="2815" spans="1:4" ht="18" customHeight="1">
      <c r="A2815" s="173"/>
      <c r="B2815" s="189"/>
      <c r="C2815" s="189"/>
      <c r="D2815" s="189"/>
    </row>
    <row r="2816" spans="1:4" ht="18" customHeight="1">
      <c r="A2816" s="173"/>
      <c r="B2816" s="189"/>
      <c r="C2816" s="189"/>
      <c r="D2816" s="189"/>
    </row>
    <row r="2817" spans="1:4" ht="18" customHeight="1">
      <c r="A2817" s="173"/>
      <c r="B2817" s="189"/>
      <c r="C2817" s="189"/>
      <c r="D2817" s="189"/>
    </row>
    <row r="2818" spans="1:4" ht="18" customHeight="1">
      <c r="A2818" s="173"/>
      <c r="B2818" s="189"/>
      <c r="C2818" s="189"/>
      <c r="D2818" s="189"/>
    </row>
    <row r="2819" spans="1:4" ht="18" customHeight="1">
      <c r="A2819" s="173"/>
      <c r="B2819" s="189"/>
      <c r="C2819" s="189"/>
      <c r="D2819" s="189"/>
    </row>
    <row r="2820" spans="1:4" ht="18" customHeight="1">
      <c r="A2820" s="173"/>
      <c r="B2820" s="189"/>
      <c r="C2820" s="189"/>
      <c r="D2820" s="189"/>
    </row>
    <row r="2821" spans="1:4" ht="18" customHeight="1">
      <c r="A2821" s="173"/>
      <c r="B2821" s="189"/>
      <c r="C2821" s="189"/>
      <c r="D2821" s="189"/>
    </row>
    <row r="2822" spans="1:4" ht="18" customHeight="1">
      <c r="A2822" s="173"/>
      <c r="B2822" s="189"/>
      <c r="C2822" s="189"/>
      <c r="D2822" s="189"/>
    </row>
    <row r="2823" spans="1:4" ht="18" customHeight="1">
      <c r="A2823" s="173"/>
      <c r="B2823" s="189"/>
      <c r="C2823" s="189"/>
      <c r="D2823" s="189"/>
    </row>
    <row r="2824" spans="1:4" ht="18" customHeight="1">
      <c r="A2824" s="173"/>
      <c r="B2824" s="189"/>
      <c r="C2824" s="189"/>
      <c r="D2824" s="189"/>
    </row>
    <row r="2825" spans="1:4" ht="18" customHeight="1">
      <c r="A2825" s="173"/>
      <c r="B2825" s="189"/>
      <c r="C2825" s="189"/>
      <c r="D2825" s="189"/>
    </row>
    <row r="2826" spans="1:4" ht="18" customHeight="1">
      <c r="A2826" s="173"/>
      <c r="B2826" s="189"/>
      <c r="C2826" s="189"/>
      <c r="D2826" s="189"/>
    </row>
    <row r="2827" spans="1:4" ht="18" customHeight="1">
      <c r="A2827" s="173"/>
      <c r="B2827" s="189"/>
      <c r="C2827" s="189"/>
      <c r="D2827" s="189"/>
    </row>
    <row r="2828" spans="1:4" ht="18" customHeight="1">
      <c r="A2828" s="173"/>
      <c r="B2828" s="189"/>
      <c r="C2828" s="189"/>
      <c r="D2828" s="189"/>
    </row>
    <row r="2829" spans="1:4" ht="18" customHeight="1">
      <c r="A2829" s="173"/>
      <c r="B2829" s="189"/>
      <c r="C2829" s="189"/>
      <c r="D2829" s="189"/>
    </row>
    <row r="2830" spans="1:4" ht="18" customHeight="1">
      <c r="A2830" s="173"/>
      <c r="B2830" s="189"/>
      <c r="C2830" s="189"/>
      <c r="D2830" s="189"/>
    </row>
    <row r="2831" spans="1:4" ht="18" customHeight="1">
      <c r="A2831" s="173"/>
      <c r="B2831" s="189"/>
      <c r="C2831" s="189"/>
      <c r="D2831" s="189"/>
    </row>
    <row r="2832" spans="1:4" ht="18" customHeight="1">
      <c r="A2832" s="173"/>
      <c r="B2832" s="189"/>
      <c r="C2832" s="189"/>
      <c r="D2832" s="189"/>
    </row>
    <row r="2833" spans="1:4" ht="18" customHeight="1">
      <c r="A2833" s="173"/>
      <c r="B2833" s="189"/>
      <c r="C2833" s="189"/>
      <c r="D2833" s="189"/>
    </row>
    <row r="2834" spans="1:4" ht="18" customHeight="1">
      <c r="A2834" s="173"/>
      <c r="B2834" s="189"/>
      <c r="C2834" s="189"/>
      <c r="D2834" s="189"/>
    </row>
    <row r="2835" spans="1:4" ht="18" customHeight="1">
      <c r="A2835" s="173"/>
      <c r="B2835" s="189"/>
      <c r="C2835" s="189"/>
      <c r="D2835" s="189"/>
    </row>
    <row r="2836" spans="1:4" ht="18" customHeight="1">
      <c r="A2836" s="173"/>
      <c r="B2836" s="189"/>
      <c r="C2836" s="189"/>
      <c r="D2836" s="189"/>
    </row>
    <row r="2837" spans="1:4" ht="18" customHeight="1">
      <c r="A2837" s="173"/>
      <c r="B2837" s="189"/>
      <c r="C2837" s="189"/>
      <c r="D2837" s="189"/>
    </row>
    <row r="2838" spans="1:4" ht="18" customHeight="1">
      <c r="A2838" s="173"/>
      <c r="B2838" s="189"/>
      <c r="C2838" s="189"/>
      <c r="D2838" s="189"/>
    </row>
    <row r="2839" spans="1:4" ht="18" customHeight="1">
      <c r="A2839" s="173"/>
      <c r="B2839" s="189"/>
      <c r="C2839" s="189"/>
      <c r="D2839" s="189"/>
    </row>
    <row r="2840" spans="1:4" ht="18" customHeight="1">
      <c r="A2840" s="173"/>
      <c r="B2840" s="189"/>
      <c r="C2840" s="189"/>
      <c r="D2840" s="189"/>
    </row>
    <row r="2841" spans="1:4" ht="18" customHeight="1">
      <c r="A2841" s="173"/>
      <c r="B2841" s="189"/>
      <c r="C2841" s="189"/>
      <c r="D2841" s="189"/>
    </row>
    <row r="2842" spans="1:4" ht="18" customHeight="1">
      <c r="A2842" s="173"/>
      <c r="B2842" s="189"/>
      <c r="C2842" s="189"/>
      <c r="D2842" s="189"/>
    </row>
    <row r="2843" spans="1:4" ht="18" customHeight="1">
      <c r="A2843" s="173"/>
      <c r="B2843" s="189"/>
      <c r="C2843" s="189"/>
      <c r="D2843" s="189"/>
    </row>
    <row r="2844" spans="1:4" ht="18" customHeight="1">
      <c r="A2844" s="173"/>
      <c r="B2844" s="189"/>
      <c r="C2844" s="189"/>
      <c r="D2844" s="189"/>
    </row>
    <row r="2845" spans="1:4" ht="18" customHeight="1">
      <c r="A2845" s="173"/>
      <c r="B2845" s="189"/>
      <c r="C2845" s="189"/>
      <c r="D2845" s="189"/>
    </row>
    <row r="2846" spans="1:4" ht="18" customHeight="1">
      <c r="A2846" s="173"/>
      <c r="B2846" s="189"/>
      <c r="C2846" s="189"/>
      <c r="D2846" s="189"/>
    </row>
    <row r="2847" spans="1:4" ht="18" customHeight="1">
      <c r="A2847" s="173"/>
      <c r="B2847" s="189"/>
      <c r="C2847" s="189"/>
      <c r="D2847" s="189"/>
    </row>
    <row r="2848" spans="1:4" ht="18" customHeight="1">
      <c r="A2848" s="173"/>
      <c r="B2848" s="189"/>
      <c r="C2848" s="189"/>
      <c r="D2848" s="189"/>
    </row>
    <row r="2849" spans="1:4" ht="18" customHeight="1">
      <c r="A2849" s="173"/>
      <c r="B2849" s="189"/>
      <c r="C2849" s="189"/>
      <c r="D2849" s="189"/>
    </row>
    <row r="2850" spans="1:4" ht="18" customHeight="1">
      <c r="A2850" s="173"/>
      <c r="B2850" s="189"/>
      <c r="C2850" s="189"/>
      <c r="D2850" s="189"/>
    </row>
    <row r="2851" spans="1:4" ht="18" customHeight="1">
      <c r="A2851" s="173"/>
      <c r="B2851" s="189"/>
      <c r="C2851" s="189"/>
      <c r="D2851" s="189"/>
    </row>
    <row r="2852" spans="1:4" ht="18" customHeight="1">
      <c r="A2852" s="173"/>
      <c r="B2852" s="189"/>
      <c r="C2852" s="189"/>
      <c r="D2852" s="189"/>
    </row>
    <row r="2853" spans="1:4" ht="18" customHeight="1">
      <c r="A2853" s="173"/>
      <c r="B2853" s="189"/>
      <c r="C2853" s="189"/>
      <c r="D2853" s="189"/>
    </row>
    <row r="2854" spans="1:4" ht="18" customHeight="1">
      <c r="A2854" s="173"/>
      <c r="B2854" s="189"/>
      <c r="C2854" s="189"/>
      <c r="D2854" s="189"/>
    </row>
    <row r="2855" spans="1:4" ht="18" customHeight="1">
      <c r="A2855" s="173"/>
      <c r="B2855" s="189"/>
      <c r="C2855" s="189"/>
      <c r="D2855" s="189"/>
    </row>
    <row r="2856" spans="1:4" ht="18" customHeight="1">
      <c r="A2856" s="173"/>
      <c r="B2856" s="189"/>
      <c r="C2856" s="189"/>
      <c r="D2856" s="189"/>
    </row>
    <row r="2857" spans="1:4" ht="18" customHeight="1">
      <c r="A2857" s="173"/>
      <c r="B2857" s="189"/>
      <c r="C2857" s="189"/>
      <c r="D2857" s="189"/>
    </row>
    <row r="2858" spans="1:4" ht="18" customHeight="1">
      <c r="A2858" s="173"/>
      <c r="B2858" s="189"/>
      <c r="C2858" s="189"/>
      <c r="D2858" s="189"/>
    </row>
    <row r="2859" spans="1:4" ht="18" customHeight="1">
      <c r="A2859" s="173"/>
      <c r="B2859" s="189"/>
      <c r="C2859" s="189"/>
      <c r="D2859" s="189"/>
    </row>
    <row r="2860" spans="1:4" ht="18" customHeight="1">
      <c r="A2860" s="173"/>
      <c r="B2860" s="189"/>
      <c r="C2860" s="189"/>
      <c r="D2860" s="189"/>
    </row>
    <row r="2861" spans="1:4" ht="18" customHeight="1">
      <c r="A2861" s="173"/>
      <c r="B2861" s="189"/>
      <c r="C2861" s="189"/>
      <c r="D2861" s="189"/>
    </row>
    <row r="2862" spans="1:4" ht="18" customHeight="1">
      <c r="A2862" s="173"/>
      <c r="B2862" s="189"/>
      <c r="C2862" s="189"/>
      <c r="D2862" s="189"/>
    </row>
    <row r="2863" spans="1:4" ht="18" customHeight="1">
      <c r="A2863" s="173"/>
      <c r="B2863" s="189"/>
      <c r="C2863" s="189"/>
      <c r="D2863" s="189"/>
    </row>
    <row r="2864" spans="1:4" ht="18" customHeight="1">
      <c r="A2864" s="173"/>
      <c r="B2864" s="189"/>
      <c r="C2864" s="189"/>
      <c r="D2864" s="189"/>
    </row>
    <row r="2865" spans="1:4" ht="18" customHeight="1">
      <c r="A2865" s="173"/>
      <c r="B2865" s="189"/>
      <c r="C2865" s="189"/>
      <c r="D2865" s="189"/>
    </row>
    <row r="2866" spans="1:4" ht="18" customHeight="1">
      <c r="A2866" s="173"/>
      <c r="B2866" s="189"/>
      <c r="C2866" s="189"/>
      <c r="D2866" s="189"/>
    </row>
    <row r="2867" spans="1:4" ht="18" customHeight="1">
      <c r="A2867" s="173"/>
      <c r="B2867" s="189"/>
      <c r="C2867" s="189"/>
      <c r="D2867" s="189"/>
    </row>
    <row r="2868" spans="1:4" ht="18" customHeight="1">
      <c r="A2868" s="173"/>
      <c r="B2868" s="189"/>
      <c r="C2868" s="189"/>
      <c r="D2868" s="189"/>
    </row>
    <row r="2869" spans="1:4" ht="18" customHeight="1">
      <c r="A2869" s="173"/>
      <c r="B2869" s="189"/>
      <c r="C2869" s="189"/>
      <c r="D2869" s="189"/>
    </row>
    <row r="2870" spans="1:4" ht="18" customHeight="1">
      <c r="A2870" s="173"/>
      <c r="B2870" s="189"/>
      <c r="C2870" s="189"/>
      <c r="D2870" s="189"/>
    </row>
    <row r="2871" spans="1:4" ht="18" customHeight="1">
      <c r="A2871" s="173"/>
      <c r="B2871" s="189"/>
      <c r="C2871" s="189"/>
      <c r="D2871" s="189"/>
    </row>
    <row r="2872" spans="1:4" ht="18" customHeight="1">
      <c r="A2872" s="173"/>
      <c r="B2872" s="189"/>
      <c r="C2872" s="189"/>
      <c r="D2872" s="189"/>
    </row>
    <row r="2873" spans="1:4" ht="18" customHeight="1">
      <c r="A2873" s="173"/>
      <c r="B2873" s="189"/>
      <c r="C2873" s="189"/>
      <c r="D2873" s="189"/>
    </row>
    <row r="2874" spans="1:4" ht="18" customHeight="1">
      <c r="A2874" s="173"/>
      <c r="B2874" s="189"/>
      <c r="C2874" s="189"/>
      <c r="D2874" s="189"/>
    </row>
    <row r="2875" spans="1:4" ht="18" customHeight="1">
      <c r="A2875" s="173"/>
      <c r="B2875" s="189"/>
      <c r="C2875" s="189"/>
      <c r="D2875" s="189"/>
    </row>
    <row r="2876" spans="1:4" ht="18" customHeight="1">
      <c r="A2876" s="173"/>
      <c r="B2876" s="189"/>
      <c r="C2876" s="189"/>
      <c r="D2876" s="189"/>
    </row>
    <row r="2877" spans="1:4" ht="18" customHeight="1">
      <c r="A2877" s="173"/>
      <c r="B2877" s="189"/>
      <c r="C2877" s="189"/>
      <c r="D2877" s="189"/>
    </row>
    <row r="2878" spans="1:4" ht="18" customHeight="1">
      <c r="A2878" s="173"/>
      <c r="B2878" s="189"/>
      <c r="C2878" s="189"/>
      <c r="D2878" s="189"/>
    </row>
    <row r="2879" spans="1:4" ht="18" customHeight="1">
      <c r="A2879" s="173"/>
      <c r="B2879" s="189"/>
      <c r="C2879" s="189"/>
      <c r="D2879" s="189"/>
    </row>
    <row r="2880" spans="1:4" ht="18" customHeight="1">
      <c r="A2880" s="173"/>
      <c r="B2880" s="189"/>
      <c r="C2880" s="189"/>
      <c r="D2880" s="189"/>
    </row>
    <row r="2881" spans="1:4" ht="18" customHeight="1">
      <c r="A2881" s="173"/>
      <c r="B2881" s="189"/>
      <c r="C2881" s="189"/>
      <c r="D2881" s="189"/>
    </row>
    <row r="2882" spans="1:4" ht="18" customHeight="1">
      <c r="A2882" s="173"/>
      <c r="B2882" s="189"/>
      <c r="C2882" s="189"/>
      <c r="D2882" s="189"/>
    </row>
    <row r="2883" spans="1:4" ht="18" customHeight="1">
      <c r="A2883" s="173"/>
      <c r="B2883" s="189"/>
      <c r="C2883" s="189"/>
      <c r="D2883" s="189"/>
    </row>
    <row r="2884" spans="1:4" ht="18" customHeight="1">
      <c r="A2884" s="173"/>
      <c r="B2884" s="189"/>
      <c r="C2884" s="189"/>
      <c r="D2884" s="189"/>
    </row>
    <row r="2885" spans="1:4" ht="18" customHeight="1">
      <c r="A2885" s="173"/>
      <c r="B2885" s="189"/>
      <c r="C2885" s="189"/>
      <c r="D2885" s="189"/>
    </row>
    <row r="2886" spans="1:4" ht="18" customHeight="1">
      <c r="A2886" s="173"/>
      <c r="B2886" s="189"/>
      <c r="C2886" s="189"/>
      <c r="D2886" s="189"/>
    </row>
    <row r="2887" spans="1:4" ht="18" customHeight="1">
      <c r="A2887" s="173"/>
      <c r="B2887" s="189"/>
      <c r="C2887" s="189"/>
      <c r="D2887" s="189"/>
    </row>
    <row r="2888" spans="1:4" ht="18" customHeight="1">
      <c r="A2888" s="173"/>
      <c r="B2888" s="189"/>
      <c r="C2888" s="189"/>
      <c r="D2888" s="189"/>
    </row>
    <row r="2889" spans="1:4" ht="18" customHeight="1">
      <c r="A2889" s="173"/>
      <c r="B2889" s="189"/>
      <c r="C2889" s="189"/>
      <c r="D2889" s="189"/>
    </row>
    <row r="2890" spans="1:4" ht="18" customHeight="1">
      <c r="A2890" s="173"/>
      <c r="B2890" s="189"/>
      <c r="C2890" s="189"/>
      <c r="D2890" s="189"/>
    </row>
    <row r="2891" spans="1:4" ht="18" customHeight="1">
      <c r="A2891" s="173"/>
      <c r="B2891" s="189"/>
      <c r="C2891" s="189"/>
      <c r="D2891" s="189"/>
    </row>
    <row r="2892" spans="1:4" ht="18" customHeight="1">
      <c r="A2892" s="173"/>
      <c r="B2892" s="189"/>
      <c r="C2892" s="189"/>
      <c r="D2892" s="189"/>
    </row>
    <row r="2893" spans="1:4" ht="18" customHeight="1">
      <c r="A2893" s="173"/>
      <c r="B2893" s="189"/>
      <c r="C2893" s="189"/>
      <c r="D2893" s="189"/>
    </row>
    <row r="2894" spans="1:4" ht="18" customHeight="1">
      <c r="A2894" s="173"/>
      <c r="B2894" s="189"/>
      <c r="C2894" s="189"/>
      <c r="D2894" s="189"/>
    </row>
    <row r="2895" spans="1:4" ht="18" customHeight="1">
      <c r="A2895" s="173"/>
      <c r="B2895" s="189"/>
      <c r="C2895" s="189"/>
      <c r="D2895" s="189"/>
    </row>
    <row r="2896" spans="1:4" ht="18" customHeight="1">
      <c r="A2896" s="173"/>
      <c r="B2896" s="189"/>
      <c r="C2896" s="189"/>
      <c r="D2896" s="189"/>
    </row>
    <row r="2897" spans="1:4" ht="18" customHeight="1">
      <c r="A2897" s="173"/>
      <c r="B2897" s="189"/>
      <c r="C2897" s="189"/>
      <c r="D2897" s="189"/>
    </row>
    <row r="2898" spans="1:4" ht="18" customHeight="1">
      <c r="A2898" s="173"/>
      <c r="B2898" s="189"/>
      <c r="C2898" s="189"/>
      <c r="D2898" s="189"/>
    </row>
    <row r="2899" spans="1:4" ht="18" customHeight="1">
      <c r="A2899" s="173"/>
      <c r="B2899" s="189"/>
      <c r="C2899" s="189"/>
      <c r="D2899" s="189"/>
    </row>
    <row r="2900" spans="1:4" ht="18" customHeight="1">
      <c r="A2900" s="173"/>
      <c r="B2900" s="189"/>
      <c r="C2900" s="189"/>
      <c r="D2900" s="189"/>
    </row>
    <row r="2901" spans="1:4" ht="18" customHeight="1">
      <c r="A2901" s="173"/>
      <c r="B2901" s="189"/>
      <c r="C2901" s="189"/>
      <c r="D2901" s="189"/>
    </row>
    <row r="2902" spans="1:4" ht="18" customHeight="1">
      <c r="A2902" s="173"/>
      <c r="B2902" s="189"/>
      <c r="C2902" s="189"/>
      <c r="D2902" s="189"/>
    </row>
    <row r="2903" spans="1:4" ht="18" customHeight="1">
      <c r="A2903" s="173"/>
      <c r="B2903" s="189"/>
      <c r="C2903" s="189"/>
      <c r="D2903" s="189"/>
    </row>
    <row r="2904" spans="1:4" ht="18" customHeight="1">
      <c r="A2904" s="173"/>
      <c r="B2904" s="189"/>
      <c r="C2904" s="189"/>
      <c r="D2904" s="189"/>
    </row>
    <row r="2905" spans="1:4" ht="18" customHeight="1">
      <c r="A2905" s="173"/>
      <c r="B2905" s="189"/>
      <c r="C2905" s="189"/>
      <c r="D2905" s="189"/>
    </row>
    <row r="2906" spans="1:4" ht="18" customHeight="1">
      <c r="A2906" s="173"/>
      <c r="B2906" s="189"/>
      <c r="C2906" s="189"/>
      <c r="D2906" s="189"/>
    </row>
    <row r="2907" spans="1:4" ht="18" customHeight="1">
      <c r="A2907" s="173"/>
      <c r="B2907" s="189"/>
      <c r="C2907" s="189"/>
      <c r="D2907" s="189"/>
    </row>
    <row r="2908" spans="1:4" ht="18" customHeight="1">
      <c r="A2908" s="173"/>
      <c r="B2908" s="189"/>
      <c r="C2908" s="189"/>
      <c r="D2908" s="189"/>
    </row>
    <row r="2909" spans="1:4" ht="18" customHeight="1">
      <c r="A2909" s="173"/>
      <c r="B2909" s="189"/>
      <c r="C2909" s="189"/>
      <c r="D2909" s="189"/>
    </row>
    <row r="2910" spans="1:4" ht="18" customHeight="1">
      <c r="A2910" s="173"/>
      <c r="B2910" s="189"/>
      <c r="C2910" s="189"/>
      <c r="D2910" s="189"/>
    </row>
    <row r="2911" spans="1:4" ht="18" customHeight="1">
      <c r="A2911" s="173"/>
      <c r="B2911" s="189"/>
      <c r="C2911" s="189"/>
      <c r="D2911" s="189"/>
    </row>
    <row r="2912" spans="1:4" ht="18" customHeight="1">
      <c r="A2912" s="173"/>
      <c r="B2912" s="189"/>
      <c r="C2912" s="189"/>
      <c r="D2912" s="189"/>
    </row>
    <row r="2913" spans="1:4" ht="18" customHeight="1">
      <c r="A2913" s="173"/>
      <c r="B2913" s="189"/>
      <c r="C2913" s="189"/>
      <c r="D2913" s="189"/>
    </row>
    <row r="2914" spans="1:4" ht="18" customHeight="1">
      <c r="A2914" s="173"/>
      <c r="B2914" s="189"/>
      <c r="C2914" s="189"/>
      <c r="D2914" s="189"/>
    </row>
    <row r="2915" spans="1:4" ht="18" customHeight="1">
      <c r="A2915" s="173"/>
      <c r="B2915" s="189"/>
      <c r="C2915" s="189"/>
      <c r="D2915" s="189"/>
    </row>
    <row r="2916" spans="1:4" ht="18" customHeight="1">
      <c r="A2916" s="173"/>
      <c r="B2916" s="189"/>
      <c r="C2916" s="189"/>
      <c r="D2916" s="189"/>
    </row>
    <row r="2917" spans="1:4" ht="18" customHeight="1">
      <c r="A2917" s="173"/>
      <c r="B2917" s="189"/>
      <c r="C2917" s="189"/>
      <c r="D2917" s="189"/>
    </row>
    <row r="2918" spans="1:4" ht="18" customHeight="1">
      <c r="A2918" s="173"/>
      <c r="B2918" s="189"/>
      <c r="C2918" s="189"/>
      <c r="D2918" s="189"/>
    </row>
    <row r="2919" spans="1:4" ht="18" customHeight="1">
      <c r="A2919" s="173"/>
      <c r="B2919" s="189"/>
      <c r="C2919" s="189"/>
      <c r="D2919" s="189"/>
    </row>
    <row r="2920" spans="1:4" ht="18" customHeight="1">
      <c r="A2920" s="173"/>
      <c r="B2920" s="189"/>
      <c r="C2920" s="189"/>
      <c r="D2920" s="189"/>
    </row>
    <row r="2921" spans="1:4" ht="18" customHeight="1">
      <c r="A2921" s="173"/>
      <c r="B2921" s="189"/>
      <c r="C2921" s="189"/>
      <c r="D2921" s="189"/>
    </row>
    <row r="2922" spans="1:4" ht="18" customHeight="1">
      <c r="A2922" s="173"/>
      <c r="B2922" s="189"/>
      <c r="C2922" s="189"/>
      <c r="D2922" s="189"/>
    </row>
    <row r="2923" spans="1:4" ht="18" customHeight="1">
      <c r="A2923" s="173"/>
      <c r="B2923" s="189"/>
      <c r="C2923" s="189"/>
      <c r="D2923" s="189"/>
    </row>
    <row r="2924" spans="1:4" ht="18" customHeight="1">
      <c r="A2924" s="173"/>
      <c r="B2924" s="189"/>
      <c r="C2924" s="189"/>
      <c r="D2924" s="189"/>
    </row>
    <row r="2925" spans="1:4" ht="18" customHeight="1">
      <c r="A2925" s="173"/>
      <c r="B2925" s="189"/>
      <c r="C2925" s="189"/>
      <c r="D2925" s="189"/>
    </row>
    <row r="2926" spans="1:4" ht="18" customHeight="1">
      <c r="A2926" s="173"/>
      <c r="B2926" s="189"/>
      <c r="C2926" s="189"/>
      <c r="D2926" s="189"/>
    </row>
    <row r="2927" spans="1:4" ht="18" customHeight="1">
      <c r="A2927" s="173"/>
      <c r="B2927" s="189"/>
      <c r="C2927" s="189"/>
      <c r="D2927" s="189"/>
    </row>
    <row r="2928" spans="1:4" ht="18" customHeight="1">
      <c r="A2928" s="173"/>
      <c r="B2928" s="189"/>
      <c r="C2928" s="189"/>
      <c r="D2928" s="189"/>
    </row>
    <row r="2929" spans="1:4" ht="18" customHeight="1">
      <c r="A2929" s="173"/>
      <c r="B2929" s="189"/>
      <c r="C2929" s="189"/>
      <c r="D2929" s="189"/>
    </row>
    <row r="2930" spans="1:4" ht="18" customHeight="1">
      <c r="A2930" s="173"/>
      <c r="B2930" s="189"/>
      <c r="C2930" s="189"/>
      <c r="D2930" s="189"/>
    </row>
    <row r="2931" spans="1:4" ht="18" customHeight="1">
      <c r="A2931" s="173"/>
      <c r="B2931" s="189"/>
      <c r="C2931" s="189"/>
      <c r="D2931" s="189"/>
    </row>
    <row r="2932" spans="1:4" ht="18" customHeight="1">
      <c r="A2932" s="173"/>
      <c r="B2932" s="189"/>
      <c r="C2932" s="189"/>
      <c r="D2932" s="189"/>
    </row>
    <row r="2933" spans="1:4" ht="18" customHeight="1">
      <c r="A2933" s="173"/>
      <c r="B2933" s="189"/>
      <c r="C2933" s="189"/>
      <c r="D2933" s="189"/>
    </row>
    <row r="2934" spans="1:4" ht="18" customHeight="1">
      <c r="A2934" s="173"/>
      <c r="B2934" s="189"/>
      <c r="C2934" s="189"/>
      <c r="D2934" s="189"/>
    </row>
    <row r="2935" spans="1:4" ht="18" customHeight="1">
      <c r="A2935" s="173"/>
      <c r="B2935" s="189"/>
      <c r="C2935" s="189"/>
      <c r="D2935" s="189"/>
    </row>
    <row r="2936" spans="1:4" ht="18" customHeight="1">
      <c r="A2936" s="173"/>
      <c r="B2936" s="189"/>
      <c r="C2936" s="189"/>
      <c r="D2936" s="189"/>
    </row>
    <row r="2937" spans="1:4" ht="18" customHeight="1">
      <c r="A2937" s="173"/>
      <c r="B2937" s="189"/>
      <c r="C2937" s="189"/>
      <c r="D2937" s="189"/>
    </row>
    <row r="2938" spans="1:4" ht="18" customHeight="1">
      <c r="A2938" s="173"/>
      <c r="B2938" s="189"/>
      <c r="C2938" s="189"/>
      <c r="D2938" s="189"/>
    </row>
    <row r="2939" spans="1:4" ht="18" customHeight="1">
      <c r="A2939" s="173"/>
      <c r="B2939" s="189"/>
      <c r="C2939" s="189"/>
      <c r="D2939" s="189"/>
    </row>
    <row r="2940" spans="1:4" ht="18" customHeight="1">
      <c r="A2940" s="173"/>
      <c r="B2940" s="189"/>
      <c r="C2940" s="189"/>
      <c r="D2940" s="189"/>
    </row>
    <row r="2941" spans="1:4" ht="18" customHeight="1">
      <c r="A2941" s="173"/>
      <c r="B2941" s="189"/>
      <c r="C2941" s="189"/>
      <c r="D2941" s="189"/>
    </row>
    <row r="2942" spans="1:4" ht="18" customHeight="1">
      <c r="A2942" s="173"/>
      <c r="B2942" s="189"/>
      <c r="C2942" s="189"/>
      <c r="D2942" s="189"/>
    </row>
    <row r="2943" spans="1:4" ht="18" customHeight="1">
      <c r="A2943" s="173"/>
      <c r="B2943" s="189"/>
      <c r="C2943" s="189"/>
      <c r="D2943" s="189"/>
    </row>
    <row r="2944" spans="1:4" ht="18" customHeight="1">
      <c r="A2944" s="173"/>
      <c r="B2944" s="189"/>
      <c r="C2944" s="189"/>
      <c r="D2944" s="189"/>
    </row>
    <row r="2945" spans="1:4" ht="18" customHeight="1">
      <c r="A2945" s="173"/>
      <c r="B2945" s="189"/>
      <c r="C2945" s="189"/>
      <c r="D2945" s="189"/>
    </row>
    <row r="2946" spans="1:4" ht="18" customHeight="1">
      <c r="A2946" s="173"/>
      <c r="B2946" s="189"/>
      <c r="C2946" s="189"/>
      <c r="D2946" s="189"/>
    </row>
    <row r="2947" spans="1:4" ht="18" customHeight="1">
      <c r="A2947" s="173"/>
      <c r="B2947" s="189"/>
      <c r="C2947" s="189"/>
      <c r="D2947" s="189"/>
    </row>
    <row r="2948" spans="1:4" ht="18" customHeight="1">
      <c r="A2948" s="173"/>
      <c r="B2948" s="189"/>
      <c r="C2948" s="189"/>
      <c r="D2948" s="189"/>
    </row>
    <row r="2949" spans="1:4" ht="18" customHeight="1">
      <c r="A2949" s="173"/>
      <c r="B2949" s="189"/>
      <c r="C2949" s="189"/>
      <c r="D2949" s="189"/>
    </row>
    <row r="2950" spans="1:4" ht="18" customHeight="1">
      <c r="A2950" s="173"/>
      <c r="B2950" s="189"/>
      <c r="C2950" s="189"/>
      <c r="D2950" s="189"/>
    </row>
    <row r="2951" spans="1:4" ht="18" customHeight="1">
      <c r="A2951" s="173"/>
      <c r="B2951" s="189"/>
      <c r="C2951" s="189"/>
      <c r="D2951" s="189"/>
    </row>
    <row r="2952" spans="1:4" ht="18" customHeight="1">
      <c r="A2952" s="173"/>
      <c r="B2952" s="189"/>
      <c r="C2952" s="189"/>
      <c r="D2952" s="189"/>
    </row>
    <row r="2953" spans="1:4" ht="18" customHeight="1">
      <c r="A2953" s="173"/>
      <c r="B2953" s="189"/>
      <c r="C2953" s="189"/>
      <c r="D2953" s="189"/>
    </row>
    <row r="2954" spans="1:4" ht="18" customHeight="1">
      <c r="A2954" s="173"/>
      <c r="B2954" s="189"/>
      <c r="C2954" s="189"/>
      <c r="D2954" s="189"/>
    </row>
    <row r="2955" spans="1:4" ht="18" customHeight="1">
      <c r="A2955" s="173"/>
      <c r="B2955" s="189"/>
      <c r="C2955" s="189"/>
      <c r="D2955" s="189"/>
    </row>
    <row r="2956" spans="1:4" ht="18" customHeight="1">
      <c r="A2956" s="173"/>
      <c r="B2956" s="189"/>
      <c r="C2956" s="189"/>
      <c r="D2956" s="189"/>
    </row>
    <row r="2957" spans="1:4" ht="18" customHeight="1">
      <c r="A2957" s="173"/>
      <c r="B2957" s="189"/>
      <c r="C2957" s="189"/>
      <c r="D2957" s="189"/>
    </row>
    <row r="2958" spans="1:4" ht="18" customHeight="1">
      <c r="A2958" s="173"/>
      <c r="B2958" s="189"/>
      <c r="C2958" s="189"/>
      <c r="D2958" s="189"/>
    </row>
    <row r="2959" spans="1:4" ht="18" customHeight="1">
      <c r="A2959" s="173"/>
      <c r="B2959" s="189"/>
      <c r="C2959" s="189"/>
      <c r="D2959" s="189"/>
    </row>
    <row r="2960" spans="1:4" ht="18" customHeight="1">
      <c r="A2960" s="173"/>
      <c r="B2960" s="189"/>
      <c r="C2960" s="189"/>
      <c r="D2960" s="189"/>
    </row>
    <row r="2961" spans="1:4" ht="18" customHeight="1">
      <c r="A2961" s="173"/>
      <c r="B2961" s="189"/>
      <c r="C2961" s="189"/>
      <c r="D2961" s="189"/>
    </row>
    <row r="2962" spans="1:4" ht="18" customHeight="1">
      <c r="A2962" s="173"/>
      <c r="B2962" s="189"/>
      <c r="C2962" s="189"/>
      <c r="D2962" s="189"/>
    </row>
    <row r="2963" spans="1:4" ht="18" customHeight="1">
      <c r="A2963" s="173"/>
      <c r="B2963" s="189"/>
      <c r="C2963" s="189"/>
      <c r="D2963" s="189"/>
    </row>
    <row r="2964" spans="1:4" ht="18" customHeight="1">
      <c r="A2964" s="173"/>
      <c r="B2964" s="189"/>
      <c r="C2964" s="189"/>
      <c r="D2964" s="189"/>
    </row>
    <row r="2965" spans="1:4" ht="18" customHeight="1">
      <c r="A2965" s="173"/>
      <c r="B2965" s="189"/>
      <c r="C2965" s="189"/>
      <c r="D2965" s="189"/>
    </row>
    <row r="2966" spans="1:4" ht="18" customHeight="1">
      <c r="A2966" s="173"/>
      <c r="B2966" s="189"/>
      <c r="C2966" s="189"/>
      <c r="D2966" s="189"/>
    </row>
    <row r="2967" spans="1:4" ht="18" customHeight="1">
      <c r="A2967" s="173"/>
      <c r="B2967" s="189"/>
      <c r="C2967" s="189"/>
      <c r="D2967" s="189"/>
    </row>
    <row r="2968" spans="1:4" ht="18" customHeight="1">
      <c r="A2968" s="173"/>
      <c r="B2968" s="189"/>
      <c r="C2968" s="189"/>
      <c r="D2968" s="189"/>
    </row>
    <row r="2969" spans="1:4" ht="18" customHeight="1">
      <c r="A2969" s="173"/>
      <c r="B2969" s="189"/>
      <c r="C2969" s="189"/>
      <c r="D2969" s="189"/>
    </row>
    <row r="2970" spans="1:4" ht="18" customHeight="1">
      <c r="A2970" s="173"/>
      <c r="B2970" s="189"/>
      <c r="C2970" s="189"/>
      <c r="D2970" s="189"/>
    </row>
    <row r="2971" spans="1:4" ht="18" customHeight="1">
      <c r="A2971" s="173"/>
      <c r="B2971" s="189"/>
      <c r="C2971" s="189"/>
      <c r="D2971" s="189"/>
    </row>
    <row r="2972" spans="1:4" ht="18" customHeight="1">
      <c r="A2972" s="173"/>
      <c r="B2972" s="189"/>
      <c r="C2972" s="189"/>
      <c r="D2972" s="189"/>
    </row>
    <row r="2973" spans="1:4" ht="18" customHeight="1">
      <c r="A2973" s="173"/>
      <c r="B2973" s="189"/>
      <c r="C2973" s="189"/>
      <c r="D2973" s="189"/>
    </row>
    <row r="2974" spans="1:4" ht="18" customHeight="1">
      <c r="A2974" s="173"/>
      <c r="B2974" s="189"/>
      <c r="C2974" s="189"/>
      <c r="D2974" s="189"/>
    </row>
    <row r="2975" spans="1:4" ht="18" customHeight="1">
      <c r="A2975" s="173"/>
      <c r="B2975" s="189"/>
      <c r="C2975" s="189"/>
      <c r="D2975" s="189"/>
    </row>
    <row r="2976" spans="1:4" ht="18" customHeight="1">
      <c r="A2976" s="173"/>
      <c r="B2976" s="189"/>
      <c r="C2976" s="189"/>
      <c r="D2976" s="189"/>
    </row>
    <row r="2977" spans="1:4" ht="18" customHeight="1">
      <c r="A2977" s="173"/>
      <c r="B2977" s="189"/>
      <c r="C2977" s="189"/>
      <c r="D2977" s="189"/>
    </row>
    <row r="2978" spans="1:4" ht="18" customHeight="1">
      <c r="A2978" s="173"/>
      <c r="B2978" s="189"/>
      <c r="C2978" s="189"/>
      <c r="D2978" s="189"/>
    </row>
    <row r="2979" spans="1:4" ht="18" customHeight="1">
      <c r="A2979" s="173"/>
      <c r="B2979" s="189"/>
      <c r="C2979" s="189"/>
      <c r="D2979" s="189"/>
    </row>
    <row r="2980" spans="1:4" ht="18" customHeight="1">
      <c r="A2980" s="173"/>
      <c r="B2980" s="189"/>
      <c r="C2980" s="189"/>
      <c r="D2980" s="189"/>
    </row>
    <row r="2981" spans="1:4" ht="18" customHeight="1">
      <c r="A2981" s="173"/>
      <c r="B2981" s="189"/>
      <c r="C2981" s="189"/>
      <c r="D2981" s="189"/>
    </row>
    <row r="2982" spans="1:4" ht="18" customHeight="1">
      <c r="A2982" s="173"/>
      <c r="B2982" s="189"/>
      <c r="C2982" s="189"/>
      <c r="D2982" s="189"/>
    </row>
    <row r="2983" spans="1:4" ht="18" customHeight="1">
      <c r="A2983" s="173"/>
      <c r="B2983" s="189"/>
      <c r="C2983" s="189"/>
      <c r="D2983" s="189"/>
    </row>
    <row r="2984" spans="1:4" ht="18" customHeight="1">
      <c r="A2984" s="173"/>
      <c r="B2984" s="189"/>
      <c r="C2984" s="189"/>
      <c r="D2984" s="189"/>
    </row>
    <row r="2985" spans="1:4" ht="18" customHeight="1">
      <c r="A2985" s="173"/>
      <c r="B2985" s="189"/>
      <c r="C2985" s="189"/>
      <c r="D2985" s="189"/>
    </row>
    <row r="2986" spans="1:4" ht="18" customHeight="1">
      <c r="A2986" s="173"/>
      <c r="B2986" s="189"/>
      <c r="C2986" s="189"/>
      <c r="D2986" s="189"/>
    </row>
    <row r="2987" spans="1:4" ht="18" customHeight="1">
      <c r="A2987" s="173"/>
      <c r="B2987" s="189"/>
      <c r="C2987" s="189"/>
      <c r="D2987" s="189"/>
    </row>
    <row r="2988" spans="1:4" ht="18" customHeight="1">
      <c r="A2988" s="173"/>
      <c r="B2988" s="189"/>
      <c r="C2988" s="189"/>
      <c r="D2988" s="189"/>
    </row>
    <row r="2989" spans="1:4" ht="18" customHeight="1">
      <c r="A2989" s="173"/>
      <c r="B2989" s="189"/>
      <c r="C2989" s="189"/>
      <c r="D2989" s="189"/>
    </row>
    <row r="2990" spans="1:4" ht="18" customHeight="1">
      <c r="A2990" s="173"/>
      <c r="B2990" s="189"/>
      <c r="C2990" s="189"/>
      <c r="D2990" s="189"/>
    </row>
    <row r="2991" spans="1:4" ht="18" customHeight="1">
      <c r="A2991" s="173"/>
      <c r="B2991" s="189"/>
      <c r="C2991" s="189"/>
      <c r="D2991" s="189"/>
    </row>
    <row r="2992" spans="1:4" ht="18" customHeight="1">
      <c r="A2992" s="173"/>
      <c r="B2992" s="189"/>
      <c r="C2992" s="189"/>
      <c r="D2992" s="189"/>
    </row>
    <row r="2993" spans="1:4" ht="18" customHeight="1">
      <c r="A2993" s="173"/>
      <c r="B2993" s="189"/>
      <c r="C2993" s="189"/>
      <c r="D2993" s="189"/>
    </row>
    <row r="2994" spans="1:4" ht="18" customHeight="1">
      <c r="A2994" s="173"/>
      <c r="B2994" s="189"/>
      <c r="C2994" s="189"/>
      <c r="D2994" s="189"/>
    </row>
    <row r="2995" spans="1:4" ht="18" customHeight="1">
      <c r="A2995" s="173"/>
      <c r="B2995" s="189"/>
      <c r="C2995" s="189"/>
      <c r="D2995" s="189"/>
    </row>
    <row r="2996" spans="1:4" ht="18" customHeight="1">
      <c r="A2996" s="173"/>
      <c r="B2996" s="189"/>
      <c r="C2996" s="189"/>
      <c r="D2996" s="189"/>
    </row>
    <row r="2997" spans="1:4" ht="18" customHeight="1">
      <c r="A2997" s="173"/>
      <c r="B2997" s="189"/>
      <c r="C2997" s="189"/>
      <c r="D2997" s="189"/>
    </row>
    <row r="2998" spans="1:4" ht="18" customHeight="1">
      <c r="A2998" s="173"/>
      <c r="B2998" s="189"/>
      <c r="C2998" s="189"/>
      <c r="D2998" s="189"/>
    </row>
    <row r="2999" spans="1:4" ht="18" customHeight="1">
      <c r="A2999" s="173"/>
      <c r="B2999" s="189"/>
      <c r="C2999" s="189"/>
      <c r="D2999" s="189"/>
    </row>
    <row r="3000" spans="1:4" ht="18" customHeight="1">
      <c r="A3000" s="173"/>
      <c r="B3000" s="189"/>
      <c r="C3000" s="189"/>
      <c r="D3000" s="189"/>
    </row>
    <row r="3001" spans="1:4" ht="18" customHeight="1">
      <c r="A3001" s="173"/>
      <c r="B3001" s="189"/>
      <c r="C3001" s="189"/>
      <c r="D3001" s="189"/>
    </row>
    <row r="3002" spans="1:4" ht="18" customHeight="1">
      <c r="A3002" s="173"/>
      <c r="B3002" s="189"/>
      <c r="C3002" s="189"/>
      <c r="D3002" s="189"/>
    </row>
    <row r="3003" spans="1:4" ht="18" customHeight="1">
      <c r="A3003" s="173"/>
      <c r="B3003" s="189"/>
      <c r="C3003" s="189"/>
      <c r="D3003" s="189"/>
    </row>
    <row r="3004" spans="1:4" ht="18" customHeight="1">
      <c r="A3004" s="173"/>
      <c r="B3004" s="189"/>
      <c r="C3004" s="189"/>
      <c r="D3004" s="189"/>
    </row>
    <row r="3005" spans="1:4" ht="18" customHeight="1">
      <c r="A3005" s="173"/>
      <c r="B3005" s="189"/>
      <c r="C3005" s="189"/>
      <c r="D3005" s="189"/>
    </row>
    <row r="3006" spans="1:4" ht="18" customHeight="1">
      <c r="A3006" s="173"/>
      <c r="B3006" s="189"/>
      <c r="C3006" s="189"/>
      <c r="D3006" s="189"/>
    </row>
    <row r="3007" spans="1:4" ht="18" customHeight="1">
      <c r="A3007" s="173"/>
      <c r="B3007" s="189"/>
      <c r="C3007" s="189"/>
      <c r="D3007" s="189"/>
    </row>
    <row r="3008" spans="1:4" ht="18" customHeight="1">
      <c r="A3008" s="173"/>
      <c r="B3008" s="189"/>
      <c r="C3008" s="189"/>
      <c r="D3008" s="189"/>
    </row>
    <row r="3009" spans="1:4" ht="18" customHeight="1">
      <c r="A3009" s="173"/>
      <c r="B3009" s="189"/>
      <c r="C3009" s="189"/>
      <c r="D3009" s="189"/>
    </row>
    <row r="3010" spans="1:4" ht="18" customHeight="1">
      <c r="A3010" s="173"/>
      <c r="B3010" s="189"/>
      <c r="C3010" s="189"/>
      <c r="D3010" s="189"/>
    </row>
    <row r="3011" spans="1:4" ht="18" customHeight="1">
      <c r="A3011" s="173"/>
      <c r="B3011" s="189"/>
      <c r="C3011" s="189"/>
      <c r="D3011" s="189"/>
    </row>
    <row r="3012" spans="1:4" ht="18" customHeight="1">
      <c r="A3012" s="173"/>
      <c r="B3012" s="189"/>
      <c r="C3012" s="189"/>
      <c r="D3012" s="189"/>
    </row>
    <row r="3013" spans="1:4" ht="18" customHeight="1">
      <c r="A3013" s="173"/>
      <c r="B3013" s="189"/>
      <c r="C3013" s="189"/>
      <c r="D3013" s="189"/>
    </row>
    <row r="3014" spans="1:4" ht="18" customHeight="1">
      <c r="A3014" s="173"/>
      <c r="B3014" s="189"/>
      <c r="C3014" s="189"/>
      <c r="D3014" s="189"/>
    </row>
    <row r="3015" spans="1:4" ht="18" customHeight="1">
      <c r="A3015" s="173"/>
      <c r="B3015" s="189"/>
      <c r="C3015" s="189"/>
      <c r="D3015" s="189"/>
    </row>
    <row r="3016" spans="1:4" ht="18" customHeight="1">
      <c r="A3016" s="173"/>
      <c r="B3016" s="189"/>
      <c r="C3016" s="189"/>
      <c r="D3016" s="189"/>
    </row>
    <row r="3017" spans="1:4" ht="18" customHeight="1">
      <c r="A3017" s="173"/>
      <c r="B3017" s="189"/>
      <c r="C3017" s="189"/>
      <c r="D3017" s="189"/>
    </row>
    <row r="3018" spans="1:4" ht="18" customHeight="1">
      <c r="A3018" s="173"/>
      <c r="B3018" s="189"/>
      <c r="C3018" s="189"/>
      <c r="D3018" s="189"/>
    </row>
    <row r="3019" spans="1:4" ht="18" customHeight="1">
      <c r="A3019" s="173"/>
      <c r="B3019" s="189"/>
      <c r="C3019" s="189"/>
      <c r="D3019" s="189"/>
    </row>
    <row r="3020" spans="1:4" ht="18" customHeight="1">
      <c r="A3020" s="173"/>
      <c r="B3020" s="189"/>
      <c r="C3020" s="189"/>
      <c r="D3020" s="189"/>
    </row>
    <row r="3021" spans="1:4" ht="18" customHeight="1">
      <c r="A3021" s="173"/>
      <c r="B3021" s="189"/>
      <c r="C3021" s="189"/>
      <c r="D3021" s="189"/>
    </row>
    <row r="3022" spans="1:4" ht="18" customHeight="1">
      <c r="A3022" s="173"/>
      <c r="B3022" s="189"/>
      <c r="C3022" s="189"/>
      <c r="D3022" s="189"/>
    </row>
    <row r="3023" spans="1:4" ht="18" customHeight="1">
      <c r="A3023" s="173"/>
      <c r="B3023" s="189"/>
      <c r="C3023" s="189"/>
      <c r="D3023" s="189"/>
    </row>
    <row r="3024" spans="1:4" ht="18" customHeight="1">
      <c r="A3024" s="173"/>
      <c r="B3024" s="189"/>
      <c r="C3024" s="189"/>
      <c r="D3024" s="189"/>
    </row>
    <row r="3025" spans="1:4" ht="18" customHeight="1">
      <c r="A3025" s="173"/>
      <c r="B3025" s="189"/>
      <c r="C3025" s="189"/>
      <c r="D3025" s="189"/>
    </row>
    <row r="3026" spans="1:4" ht="18" customHeight="1">
      <c r="A3026" s="173"/>
      <c r="B3026" s="189"/>
      <c r="C3026" s="189"/>
      <c r="D3026" s="189"/>
    </row>
    <row r="3027" spans="1:4" ht="18" customHeight="1">
      <c r="A3027" s="173"/>
      <c r="B3027" s="189"/>
      <c r="C3027" s="189"/>
      <c r="D3027" s="189"/>
    </row>
    <row r="3028" spans="1:4" ht="18" customHeight="1">
      <c r="A3028" s="173"/>
      <c r="B3028" s="189"/>
      <c r="C3028" s="189"/>
      <c r="D3028" s="189"/>
    </row>
    <row r="3029" spans="1:4" ht="18" customHeight="1">
      <c r="A3029" s="173"/>
      <c r="B3029" s="189"/>
      <c r="C3029" s="189"/>
      <c r="D3029" s="189"/>
    </row>
    <row r="3030" spans="1:4" ht="18" customHeight="1">
      <c r="A3030" s="173"/>
      <c r="B3030" s="189"/>
      <c r="C3030" s="189"/>
      <c r="D3030" s="189"/>
    </row>
    <row r="3031" spans="1:4" ht="18" customHeight="1">
      <c r="A3031" s="173"/>
      <c r="B3031" s="189"/>
      <c r="C3031" s="189"/>
      <c r="D3031" s="189"/>
    </row>
    <row r="3032" spans="1:4" ht="18" customHeight="1">
      <c r="A3032" s="173"/>
      <c r="B3032" s="189"/>
      <c r="C3032" s="189"/>
      <c r="D3032" s="189"/>
    </row>
    <row r="3033" spans="1:4" ht="18" customHeight="1">
      <c r="A3033" s="173"/>
      <c r="B3033" s="189"/>
      <c r="C3033" s="189"/>
      <c r="D3033" s="189"/>
    </row>
    <row r="3034" spans="1:4" ht="18" customHeight="1">
      <c r="A3034" s="173"/>
      <c r="B3034" s="189"/>
      <c r="C3034" s="189"/>
      <c r="D3034" s="189"/>
    </row>
    <row r="3035" spans="1:4" ht="18" customHeight="1">
      <c r="A3035" s="173"/>
      <c r="B3035" s="189"/>
      <c r="C3035" s="189"/>
      <c r="D3035" s="189"/>
    </row>
    <row r="3036" spans="1:4" ht="18" customHeight="1">
      <c r="A3036" s="173"/>
      <c r="B3036" s="189"/>
      <c r="C3036" s="189"/>
      <c r="D3036" s="189"/>
    </row>
    <row r="3037" spans="1:4" ht="18" customHeight="1">
      <c r="A3037" s="173"/>
      <c r="B3037" s="189"/>
      <c r="C3037" s="189"/>
      <c r="D3037" s="189"/>
    </row>
    <row r="3038" spans="1:4" ht="18" customHeight="1">
      <c r="A3038" s="173"/>
      <c r="B3038" s="189"/>
      <c r="C3038" s="189"/>
      <c r="D3038" s="189"/>
    </row>
    <row r="3039" spans="1:4" ht="18" customHeight="1">
      <c r="A3039" s="173"/>
      <c r="B3039" s="189"/>
      <c r="C3039" s="189"/>
      <c r="D3039" s="189"/>
    </row>
    <row r="3040" spans="1:4" ht="18" customHeight="1">
      <c r="A3040" s="173"/>
      <c r="B3040" s="189"/>
      <c r="C3040" s="189"/>
      <c r="D3040" s="189"/>
    </row>
    <row r="3041" spans="1:4" ht="18" customHeight="1">
      <c r="A3041" s="173"/>
      <c r="B3041" s="189"/>
      <c r="C3041" s="189"/>
      <c r="D3041" s="189"/>
    </row>
    <row r="3042" spans="1:4" ht="18" customHeight="1">
      <c r="A3042" s="173"/>
      <c r="B3042" s="189"/>
      <c r="C3042" s="189"/>
      <c r="D3042" s="189"/>
    </row>
    <row r="3043" spans="1:4" ht="18" customHeight="1">
      <c r="A3043" s="173"/>
      <c r="B3043" s="189"/>
      <c r="C3043" s="189"/>
      <c r="D3043" s="189"/>
    </row>
    <row r="3044" spans="1:4" ht="18" customHeight="1">
      <c r="A3044" s="173"/>
      <c r="B3044" s="189"/>
      <c r="C3044" s="189"/>
      <c r="D3044" s="189"/>
    </row>
    <row r="3045" spans="1:4" ht="18" customHeight="1">
      <c r="A3045" s="173"/>
      <c r="B3045" s="189"/>
      <c r="C3045" s="189"/>
      <c r="D3045" s="189"/>
    </row>
    <row r="3046" spans="1:4" ht="18" customHeight="1">
      <c r="A3046" s="173"/>
      <c r="B3046" s="189"/>
      <c r="C3046" s="189"/>
      <c r="D3046" s="189"/>
    </row>
    <row r="3047" spans="1:4" ht="18" customHeight="1">
      <c r="A3047" s="173"/>
      <c r="B3047" s="189"/>
      <c r="C3047" s="189"/>
      <c r="D3047" s="189"/>
    </row>
    <row r="3048" spans="1:4" ht="18" customHeight="1">
      <c r="A3048" s="173"/>
      <c r="B3048" s="189"/>
      <c r="C3048" s="189"/>
      <c r="D3048" s="189"/>
    </row>
    <row r="3049" spans="1:4" ht="18" customHeight="1">
      <c r="A3049" s="173"/>
      <c r="B3049" s="189"/>
      <c r="C3049" s="189"/>
      <c r="D3049" s="189"/>
    </row>
    <row r="3050" spans="1:4" ht="18" customHeight="1">
      <c r="A3050" s="173"/>
      <c r="B3050" s="189"/>
      <c r="C3050" s="189"/>
      <c r="D3050" s="189"/>
    </row>
    <row r="3051" spans="1:4" ht="18" customHeight="1">
      <c r="A3051" s="173"/>
      <c r="B3051" s="189"/>
      <c r="C3051" s="189"/>
      <c r="D3051" s="189"/>
    </row>
    <row r="3052" spans="1:4" ht="18" customHeight="1">
      <c r="A3052" s="173"/>
      <c r="B3052" s="189"/>
      <c r="C3052" s="189"/>
      <c r="D3052" s="189"/>
    </row>
    <row r="3053" spans="1:4" ht="18" customHeight="1">
      <c r="A3053" s="173"/>
      <c r="B3053" s="189"/>
      <c r="C3053" s="189"/>
      <c r="D3053" s="189"/>
    </row>
    <row r="3054" spans="1:4" ht="18" customHeight="1">
      <c r="A3054" s="173"/>
      <c r="B3054" s="189"/>
      <c r="C3054" s="189"/>
      <c r="D3054" s="189"/>
    </row>
    <row r="3055" spans="1:4" ht="18" customHeight="1">
      <c r="A3055" s="173"/>
      <c r="B3055" s="189"/>
      <c r="C3055" s="189"/>
      <c r="D3055" s="189"/>
    </row>
    <row r="3056" spans="1:4" ht="18" customHeight="1">
      <c r="A3056" s="173"/>
      <c r="B3056" s="189"/>
      <c r="C3056" s="189"/>
      <c r="D3056" s="189"/>
    </row>
    <row r="3057" spans="1:4" ht="18" customHeight="1">
      <c r="A3057" s="173"/>
      <c r="B3057" s="189"/>
      <c r="C3057" s="189"/>
      <c r="D3057" s="189"/>
    </row>
    <row r="3058" spans="1:4" ht="18" customHeight="1">
      <c r="A3058" s="173"/>
      <c r="B3058" s="189"/>
      <c r="C3058" s="189"/>
      <c r="D3058" s="189"/>
    </row>
    <row r="3059" spans="1:4" ht="18" customHeight="1">
      <c r="A3059" s="173"/>
      <c r="B3059" s="189"/>
      <c r="C3059" s="189"/>
      <c r="D3059" s="189"/>
    </row>
    <row r="3060" spans="1:4" ht="18" customHeight="1">
      <c r="A3060" s="173"/>
      <c r="B3060" s="189"/>
      <c r="C3060" s="189"/>
      <c r="D3060" s="189"/>
    </row>
    <row r="3061" spans="1:4" ht="18" customHeight="1">
      <c r="A3061" s="173"/>
      <c r="B3061" s="189"/>
      <c r="C3061" s="189"/>
      <c r="D3061" s="189"/>
    </row>
    <row r="3062" spans="1:4" ht="18" customHeight="1">
      <c r="A3062" s="173"/>
      <c r="B3062" s="189"/>
      <c r="C3062" s="189"/>
      <c r="D3062" s="189"/>
    </row>
    <row r="3063" spans="1:4" ht="18" customHeight="1">
      <c r="A3063" s="173"/>
      <c r="B3063" s="189"/>
      <c r="C3063" s="189"/>
      <c r="D3063" s="189"/>
    </row>
    <row r="3064" spans="1:4" ht="18" customHeight="1">
      <c r="A3064" s="173"/>
      <c r="B3064" s="189"/>
      <c r="C3064" s="189"/>
      <c r="D3064" s="189"/>
    </row>
    <row r="3065" spans="1:4" ht="18" customHeight="1">
      <c r="A3065" s="173"/>
      <c r="B3065" s="189"/>
      <c r="C3065" s="189"/>
      <c r="D3065" s="189"/>
    </row>
    <row r="3066" spans="1:4" ht="18" customHeight="1">
      <c r="A3066" s="173"/>
      <c r="B3066" s="189"/>
      <c r="C3066" s="189"/>
      <c r="D3066" s="189"/>
    </row>
    <row r="3067" spans="1:4" ht="18" customHeight="1">
      <c r="A3067" s="173"/>
      <c r="B3067" s="189"/>
      <c r="C3067" s="189"/>
      <c r="D3067" s="189"/>
    </row>
    <row r="3068" spans="1:4" ht="18" customHeight="1">
      <c r="A3068" s="173"/>
      <c r="B3068" s="189"/>
      <c r="C3068" s="189"/>
      <c r="D3068" s="189"/>
    </row>
    <row r="3069" spans="1:4" ht="18" customHeight="1">
      <c r="A3069" s="173"/>
      <c r="B3069" s="189"/>
      <c r="C3069" s="189"/>
      <c r="D3069" s="189"/>
    </row>
    <row r="3070" spans="1:4" ht="18" customHeight="1">
      <c r="A3070" s="173"/>
      <c r="B3070" s="189"/>
      <c r="C3070" s="189"/>
      <c r="D3070" s="189"/>
    </row>
    <row r="3071" spans="1:4" ht="18" customHeight="1">
      <c r="A3071" s="173"/>
      <c r="B3071" s="189"/>
      <c r="C3071" s="189"/>
      <c r="D3071" s="189"/>
    </row>
    <row r="3072" spans="1:4" ht="18" customHeight="1">
      <c r="A3072" s="173"/>
      <c r="B3072" s="189"/>
      <c r="C3072" s="189"/>
      <c r="D3072" s="189"/>
    </row>
    <row r="3073" spans="1:4" ht="18" customHeight="1">
      <c r="A3073" s="173"/>
      <c r="B3073" s="189"/>
      <c r="C3073" s="189"/>
      <c r="D3073" s="189"/>
    </row>
    <row r="3074" spans="1:4" ht="18" customHeight="1">
      <c r="A3074" s="173"/>
      <c r="B3074" s="189"/>
      <c r="C3074" s="189"/>
      <c r="D3074" s="189"/>
    </row>
    <row r="3075" spans="1:4" ht="18" customHeight="1">
      <c r="A3075" s="173"/>
      <c r="B3075" s="189"/>
      <c r="C3075" s="189"/>
      <c r="D3075" s="189"/>
    </row>
    <row r="3076" spans="1:4" ht="18" customHeight="1">
      <c r="A3076" s="173"/>
      <c r="B3076" s="189"/>
      <c r="C3076" s="189"/>
      <c r="D3076" s="189"/>
    </row>
    <row r="3077" spans="1:4" ht="18" customHeight="1">
      <c r="A3077" s="173"/>
      <c r="B3077" s="189"/>
      <c r="C3077" s="189"/>
      <c r="D3077" s="189"/>
    </row>
    <row r="3078" spans="1:4" ht="18" customHeight="1">
      <c r="A3078" s="173"/>
      <c r="B3078" s="189"/>
      <c r="C3078" s="189"/>
      <c r="D3078" s="189"/>
    </row>
    <row r="3079" spans="1:4" ht="18" customHeight="1">
      <c r="A3079" s="173"/>
      <c r="B3079" s="189"/>
      <c r="C3079" s="189"/>
      <c r="D3079" s="189"/>
    </row>
    <row r="3080" spans="1:4" ht="18" customHeight="1">
      <c r="A3080" s="173"/>
      <c r="B3080" s="189"/>
      <c r="C3080" s="189"/>
      <c r="D3080" s="189"/>
    </row>
    <row r="3081" spans="1:4" ht="18" customHeight="1">
      <c r="A3081" s="173"/>
      <c r="B3081" s="189"/>
      <c r="C3081" s="189"/>
      <c r="D3081" s="189"/>
    </row>
    <row r="3082" spans="1:4" ht="18" customHeight="1">
      <c r="A3082" s="173"/>
      <c r="B3082" s="189"/>
      <c r="C3082" s="189"/>
      <c r="D3082" s="189"/>
    </row>
    <row r="3083" spans="1:4" ht="18" customHeight="1">
      <c r="A3083" s="173"/>
      <c r="B3083" s="189"/>
      <c r="C3083" s="189"/>
      <c r="D3083" s="189"/>
    </row>
    <row r="3084" spans="1:4" ht="18" customHeight="1">
      <c r="A3084" s="173"/>
      <c r="B3084" s="189"/>
      <c r="C3084" s="189"/>
      <c r="D3084" s="189"/>
    </row>
    <row r="3085" spans="1:4" ht="18" customHeight="1">
      <c r="A3085" s="173"/>
      <c r="B3085" s="189"/>
      <c r="C3085" s="189"/>
      <c r="D3085" s="189"/>
    </row>
    <row r="3086" spans="1:4" ht="18" customHeight="1">
      <c r="A3086" s="173"/>
      <c r="B3086" s="189"/>
      <c r="C3086" s="189"/>
      <c r="D3086" s="189"/>
    </row>
    <row r="3087" spans="1:4" ht="18" customHeight="1">
      <c r="A3087" s="173"/>
      <c r="B3087" s="189"/>
      <c r="C3087" s="189"/>
      <c r="D3087" s="189"/>
    </row>
    <row r="3088" spans="1:4" ht="18" customHeight="1">
      <c r="A3088" s="173"/>
      <c r="B3088" s="189"/>
      <c r="C3088" s="189"/>
      <c r="D3088" s="189"/>
    </row>
    <row r="3089" spans="1:4" ht="18" customHeight="1">
      <c r="A3089" s="173"/>
      <c r="B3089" s="189"/>
      <c r="C3089" s="189"/>
      <c r="D3089" s="189"/>
    </row>
    <row r="3090" spans="1:4" ht="18" customHeight="1">
      <c r="A3090" s="173"/>
      <c r="B3090" s="189"/>
      <c r="C3090" s="189"/>
      <c r="D3090" s="189"/>
    </row>
    <row r="3091" spans="1:4" ht="18" customHeight="1">
      <c r="A3091" s="173"/>
      <c r="B3091" s="189"/>
      <c r="C3091" s="189"/>
      <c r="D3091" s="189"/>
    </row>
    <row r="3092" spans="1:4" ht="18" customHeight="1">
      <c r="A3092" s="173"/>
      <c r="B3092" s="189"/>
      <c r="C3092" s="189"/>
      <c r="D3092" s="189"/>
    </row>
    <row r="3093" spans="1:4" ht="18" customHeight="1">
      <c r="A3093" s="173"/>
      <c r="B3093" s="189"/>
      <c r="C3093" s="189"/>
      <c r="D3093" s="189"/>
    </row>
    <row r="3094" spans="1:4" ht="18" customHeight="1">
      <c r="A3094" s="173"/>
      <c r="B3094" s="189"/>
      <c r="C3094" s="189"/>
      <c r="D3094" s="189"/>
    </row>
    <row r="3095" spans="1:4" ht="18" customHeight="1">
      <c r="A3095" s="173"/>
      <c r="B3095" s="189"/>
      <c r="C3095" s="189"/>
      <c r="D3095" s="189"/>
    </row>
    <row r="3096" spans="1:4" ht="18" customHeight="1">
      <c r="A3096" s="173"/>
      <c r="B3096" s="189"/>
      <c r="C3096" s="189"/>
      <c r="D3096" s="189"/>
    </row>
    <row r="3097" spans="1:4" ht="18" customHeight="1">
      <c r="A3097" s="173"/>
      <c r="B3097" s="189"/>
      <c r="C3097" s="189"/>
      <c r="D3097" s="189"/>
    </row>
    <row r="3098" spans="1:4" ht="18" customHeight="1">
      <c r="A3098" s="173"/>
      <c r="B3098" s="189"/>
      <c r="C3098" s="189"/>
      <c r="D3098" s="189"/>
    </row>
    <row r="3099" spans="1:4" ht="18" customHeight="1">
      <c r="A3099" s="173"/>
      <c r="B3099" s="189"/>
      <c r="C3099" s="189"/>
      <c r="D3099" s="189"/>
    </row>
    <row r="3100" spans="1:4" ht="18" customHeight="1">
      <c r="A3100" s="173"/>
      <c r="B3100" s="189"/>
      <c r="C3100" s="189"/>
      <c r="D3100" s="189"/>
    </row>
    <row r="3101" spans="1:4" ht="18" customHeight="1">
      <c r="A3101" s="173"/>
      <c r="B3101" s="189"/>
      <c r="C3101" s="189"/>
      <c r="D3101" s="189"/>
    </row>
    <row r="3102" spans="1:4" ht="18" customHeight="1">
      <c r="A3102" s="173"/>
      <c r="B3102" s="189"/>
      <c r="C3102" s="189"/>
      <c r="D3102" s="189"/>
    </row>
    <row r="3103" spans="1:4" ht="18" customHeight="1">
      <c r="A3103" s="173"/>
      <c r="B3103" s="189"/>
      <c r="C3103" s="189"/>
      <c r="D3103" s="189"/>
    </row>
    <row r="3104" spans="1:4" ht="18" customHeight="1">
      <c r="A3104" s="173"/>
      <c r="B3104" s="189"/>
      <c r="C3104" s="189"/>
      <c r="D3104" s="189"/>
    </row>
    <row r="3105" spans="1:4" ht="18" customHeight="1">
      <c r="A3105" s="173"/>
      <c r="B3105" s="189"/>
      <c r="C3105" s="189"/>
      <c r="D3105" s="189"/>
    </row>
    <row r="3106" spans="1:4" ht="18" customHeight="1">
      <c r="A3106" s="173"/>
      <c r="B3106" s="189"/>
      <c r="C3106" s="189"/>
      <c r="D3106" s="189"/>
    </row>
    <row r="3107" spans="1:4" ht="18" customHeight="1">
      <c r="A3107" s="173"/>
      <c r="B3107" s="189"/>
      <c r="C3107" s="189"/>
      <c r="D3107" s="189"/>
    </row>
    <row r="3108" spans="1:4" ht="18" customHeight="1">
      <c r="A3108" s="173"/>
      <c r="B3108" s="189"/>
      <c r="C3108" s="189"/>
      <c r="D3108" s="189"/>
    </row>
    <row r="3109" spans="1:4" ht="18" customHeight="1">
      <c r="A3109" s="173"/>
      <c r="B3109" s="189"/>
      <c r="C3109" s="189"/>
      <c r="D3109" s="189"/>
    </row>
    <row r="3110" spans="1:4" ht="18" customHeight="1">
      <c r="A3110" s="173"/>
      <c r="B3110" s="189"/>
      <c r="C3110" s="189"/>
      <c r="D3110" s="189"/>
    </row>
    <row r="3111" spans="1:4" ht="18" customHeight="1">
      <c r="A3111" s="173"/>
      <c r="B3111" s="189"/>
      <c r="C3111" s="189"/>
      <c r="D3111" s="189"/>
    </row>
    <row r="3112" spans="1:4" ht="18" customHeight="1">
      <c r="A3112" s="173"/>
      <c r="B3112" s="189"/>
      <c r="C3112" s="189"/>
      <c r="D3112" s="189"/>
    </row>
    <row r="3113" spans="1:4" ht="18" customHeight="1">
      <c r="A3113" s="173"/>
      <c r="B3113" s="189"/>
      <c r="C3113" s="189"/>
      <c r="D3113" s="189"/>
    </row>
    <row r="3114" spans="1:4" ht="18" customHeight="1">
      <c r="A3114" s="173"/>
      <c r="B3114" s="189"/>
      <c r="C3114" s="189"/>
      <c r="D3114" s="189"/>
    </row>
    <row r="3115" spans="1:4" ht="18" customHeight="1">
      <c r="A3115" s="173"/>
      <c r="B3115" s="189"/>
      <c r="C3115" s="189"/>
      <c r="D3115" s="189"/>
    </row>
    <row r="3116" spans="1:4" ht="18" customHeight="1">
      <c r="A3116" s="173"/>
      <c r="B3116" s="189"/>
      <c r="C3116" s="189"/>
      <c r="D3116" s="189"/>
    </row>
    <row r="3117" spans="1:4" ht="18" customHeight="1">
      <c r="A3117" s="173"/>
      <c r="B3117" s="189"/>
      <c r="C3117" s="189"/>
      <c r="D3117" s="189"/>
    </row>
    <row r="3118" spans="1:4" ht="18" customHeight="1">
      <c r="A3118" s="173"/>
      <c r="B3118" s="189"/>
      <c r="C3118" s="189"/>
      <c r="D3118" s="189"/>
    </row>
    <row r="3119" spans="1:4" ht="18" customHeight="1">
      <c r="A3119" s="173"/>
      <c r="B3119" s="189"/>
      <c r="C3119" s="189"/>
      <c r="D3119" s="189"/>
    </row>
    <row r="3120" spans="1:4" ht="18" customHeight="1">
      <c r="A3120" s="173"/>
      <c r="B3120" s="189"/>
      <c r="C3120" s="189"/>
      <c r="D3120" s="189"/>
    </row>
    <row r="3121" spans="1:4" ht="18" customHeight="1">
      <c r="A3121" s="173"/>
      <c r="B3121" s="189"/>
      <c r="C3121" s="189"/>
      <c r="D3121" s="189"/>
    </row>
    <row r="3122" spans="1:4" ht="18" customHeight="1">
      <c r="A3122" s="173"/>
      <c r="B3122" s="189"/>
      <c r="C3122" s="189"/>
      <c r="D3122" s="189"/>
    </row>
    <row r="3123" spans="1:4" ht="18" customHeight="1">
      <c r="A3123" s="173"/>
      <c r="B3123" s="189"/>
      <c r="C3123" s="189"/>
      <c r="D3123" s="189"/>
    </row>
    <row r="3124" spans="1:4" ht="18" customHeight="1">
      <c r="A3124" s="173"/>
      <c r="B3124" s="189"/>
      <c r="C3124" s="189"/>
      <c r="D3124" s="189"/>
    </row>
    <row r="3125" spans="1:4" ht="18" customHeight="1">
      <c r="A3125" s="173"/>
      <c r="B3125" s="189"/>
      <c r="C3125" s="189"/>
      <c r="D3125" s="189"/>
    </row>
    <row r="3126" spans="1:4" ht="18" customHeight="1">
      <c r="A3126" s="173"/>
      <c r="B3126" s="189"/>
      <c r="C3126" s="189"/>
      <c r="D3126" s="189"/>
    </row>
    <row r="3127" spans="1:4" ht="18" customHeight="1">
      <c r="A3127" s="173"/>
      <c r="B3127" s="189"/>
      <c r="C3127" s="189"/>
      <c r="D3127" s="189"/>
    </row>
    <row r="3128" spans="1:4" ht="18" customHeight="1">
      <c r="A3128" s="173"/>
      <c r="B3128" s="189"/>
      <c r="C3128" s="189"/>
      <c r="D3128" s="189"/>
    </row>
    <row r="3129" spans="1:4" ht="18" customHeight="1">
      <c r="A3129" s="173"/>
      <c r="B3129" s="189"/>
      <c r="C3129" s="189"/>
      <c r="D3129" s="189"/>
    </row>
    <row r="3130" spans="1:4" ht="18" customHeight="1">
      <c r="A3130" s="173"/>
      <c r="B3130" s="189"/>
      <c r="C3130" s="189"/>
      <c r="D3130" s="189"/>
    </row>
    <row r="3131" spans="1:4" ht="18" customHeight="1">
      <c r="A3131" s="173"/>
      <c r="B3131" s="189"/>
      <c r="C3131" s="189"/>
      <c r="D3131" s="189"/>
    </row>
    <row r="3132" spans="1:4" ht="18" customHeight="1">
      <c r="A3132" s="173"/>
      <c r="B3132" s="189"/>
      <c r="C3132" s="189"/>
      <c r="D3132" s="189"/>
    </row>
    <row r="3133" spans="1:4" ht="18" customHeight="1">
      <c r="A3133" s="173"/>
      <c r="B3133" s="189"/>
      <c r="C3133" s="189"/>
      <c r="D3133" s="189"/>
    </row>
    <row r="3134" spans="1:4" ht="18" customHeight="1">
      <c r="A3134" s="173"/>
      <c r="B3134" s="189"/>
      <c r="C3134" s="189"/>
      <c r="D3134" s="189"/>
    </row>
    <row r="3135" spans="1:4" ht="18" customHeight="1">
      <c r="A3135" s="173"/>
      <c r="B3135" s="189"/>
      <c r="C3135" s="189"/>
      <c r="D3135" s="189"/>
    </row>
    <row r="3136" spans="1:4" ht="18" customHeight="1">
      <c r="A3136" s="173"/>
      <c r="B3136" s="189"/>
      <c r="C3136" s="189"/>
      <c r="D3136" s="189"/>
    </row>
    <row r="3137" spans="1:4" ht="18" customHeight="1">
      <c r="A3137" s="173"/>
      <c r="B3137" s="189"/>
      <c r="C3137" s="189"/>
      <c r="D3137" s="189"/>
    </row>
    <row r="3138" spans="1:4" ht="18" customHeight="1">
      <c r="A3138" s="173"/>
      <c r="B3138" s="189"/>
      <c r="C3138" s="189"/>
      <c r="D3138" s="189"/>
    </row>
    <row r="3139" spans="1:4" ht="18" customHeight="1">
      <c r="A3139" s="173"/>
      <c r="B3139" s="189"/>
      <c r="C3139" s="189"/>
      <c r="D3139" s="189"/>
    </row>
    <row r="3140" spans="1:4" ht="18" customHeight="1">
      <c r="A3140" s="173"/>
      <c r="B3140" s="189"/>
      <c r="C3140" s="189"/>
      <c r="D3140" s="189"/>
    </row>
    <row r="3141" spans="1:4" ht="18" customHeight="1">
      <c r="A3141" s="173"/>
      <c r="B3141" s="189"/>
      <c r="C3141" s="189"/>
      <c r="D3141" s="189"/>
    </row>
    <row r="3142" spans="1:4" ht="18" customHeight="1">
      <c r="A3142" s="173"/>
      <c r="B3142" s="189"/>
      <c r="C3142" s="189"/>
      <c r="D3142" s="189"/>
    </row>
    <row r="3143" spans="1:4" ht="18" customHeight="1">
      <c r="A3143" s="173"/>
      <c r="B3143" s="189"/>
      <c r="C3143" s="189"/>
      <c r="D3143" s="189"/>
    </row>
    <row r="3144" spans="1:4" ht="18" customHeight="1">
      <c r="A3144" s="173"/>
      <c r="B3144" s="189"/>
      <c r="C3144" s="189"/>
      <c r="D3144" s="189"/>
    </row>
    <row r="3145" spans="1:4" ht="18" customHeight="1">
      <c r="A3145" s="173"/>
      <c r="B3145" s="189"/>
      <c r="C3145" s="189"/>
      <c r="D3145" s="189"/>
    </row>
    <row r="3146" spans="1:4" ht="18" customHeight="1">
      <c r="A3146" s="173"/>
      <c r="B3146" s="189"/>
      <c r="C3146" s="189"/>
      <c r="D3146" s="189"/>
    </row>
    <row r="3147" spans="1:4" ht="18" customHeight="1">
      <c r="A3147" s="173"/>
      <c r="B3147" s="189"/>
      <c r="C3147" s="189"/>
      <c r="D3147" s="189"/>
    </row>
    <row r="3148" spans="1:4" ht="18" customHeight="1">
      <c r="A3148" s="173"/>
      <c r="B3148" s="189"/>
      <c r="C3148" s="189"/>
      <c r="D3148" s="189"/>
    </row>
    <row r="3149" spans="1:4" ht="18" customHeight="1">
      <c r="A3149" s="173"/>
      <c r="B3149" s="189"/>
      <c r="C3149" s="189"/>
      <c r="D3149" s="189"/>
    </row>
    <row r="3150" spans="1:4" ht="18" customHeight="1">
      <c r="A3150" s="173"/>
      <c r="B3150" s="189"/>
      <c r="C3150" s="189"/>
      <c r="D3150" s="189"/>
    </row>
    <row r="3151" spans="1:4" ht="18" customHeight="1">
      <c r="A3151" s="173"/>
      <c r="B3151" s="189"/>
      <c r="C3151" s="189"/>
      <c r="D3151" s="189"/>
    </row>
    <row r="3152" spans="1:4" ht="18" customHeight="1">
      <c r="A3152" s="173"/>
      <c r="B3152" s="189"/>
      <c r="C3152" s="189"/>
      <c r="D3152" s="189"/>
    </row>
    <row r="3153" spans="1:4" ht="18" customHeight="1">
      <c r="A3153" s="173"/>
      <c r="B3153" s="189"/>
      <c r="C3153" s="189"/>
      <c r="D3153" s="189"/>
    </row>
    <row r="3154" spans="1:4" ht="18" customHeight="1">
      <c r="A3154" s="173"/>
      <c r="B3154" s="189"/>
      <c r="C3154" s="189"/>
      <c r="D3154" s="189"/>
    </row>
    <row r="3155" spans="1:4" ht="18" customHeight="1">
      <c r="A3155" s="173"/>
      <c r="B3155" s="189"/>
      <c r="C3155" s="189"/>
      <c r="D3155" s="189"/>
    </row>
    <row r="3156" spans="1:4" ht="18" customHeight="1">
      <c r="A3156" s="173"/>
      <c r="B3156" s="189"/>
      <c r="C3156" s="189"/>
      <c r="D3156" s="189"/>
    </row>
    <row r="3157" spans="1:4" ht="18" customHeight="1">
      <c r="A3157" s="173"/>
      <c r="B3157" s="189"/>
      <c r="C3157" s="189"/>
      <c r="D3157" s="189"/>
    </row>
    <row r="3158" spans="1:4" ht="18" customHeight="1">
      <c r="A3158" s="173"/>
      <c r="B3158" s="189"/>
      <c r="C3158" s="189"/>
      <c r="D3158" s="189"/>
    </row>
    <row r="3159" spans="1:4" ht="18" customHeight="1">
      <c r="A3159" s="173"/>
      <c r="B3159" s="189"/>
      <c r="C3159" s="189"/>
      <c r="D3159" s="189"/>
    </row>
    <row r="3160" spans="1:4" ht="18" customHeight="1">
      <c r="A3160" s="173"/>
      <c r="B3160" s="189"/>
      <c r="C3160" s="189"/>
      <c r="D3160" s="189"/>
    </row>
    <row r="3161" spans="1:4" ht="18" customHeight="1">
      <c r="A3161" s="173"/>
      <c r="B3161" s="189"/>
      <c r="C3161" s="189"/>
      <c r="D3161" s="189"/>
    </row>
    <row r="3162" spans="1:4" ht="18" customHeight="1">
      <c r="A3162" s="173"/>
      <c r="B3162" s="189"/>
      <c r="C3162" s="189"/>
      <c r="D3162" s="189"/>
    </row>
    <row r="3163" spans="1:4" ht="18" customHeight="1">
      <c r="A3163" s="173"/>
      <c r="B3163" s="189"/>
      <c r="C3163" s="189"/>
      <c r="D3163" s="189"/>
    </row>
    <row r="3164" spans="1:4" ht="18" customHeight="1">
      <c r="A3164" s="173"/>
      <c r="B3164" s="189"/>
      <c r="C3164" s="189"/>
      <c r="D3164" s="189"/>
    </row>
    <row r="3165" spans="1:4" ht="18" customHeight="1">
      <c r="A3165" s="173"/>
      <c r="B3165" s="189"/>
      <c r="C3165" s="189"/>
      <c r="D3165" s="189"/>
    </row>
    <row r="3166" spans="1:4" ht="18" customHeight="1">
      <c r="A3166" s="173"/>
      <c r="B3166" s="189"/>
      <c r="C3166" s="189"/>
      <c r="D3166" s="189"/>
    </row>
    <row r="3167" spans="1:4" ht="18" customHeight="1">
      <c r="A3167" s="173"/>
      <c r="B3167" s="189"/>
      <c r="C3167" s="189"/>
      <c r="D3167" s="189"/>
    </row>
    <row r="3168" spans="1:4" ht="18" customHeight="1">
      <c r="A3168" s="173"/>
      <c r="B3168" s="189"/>
      <c r="C3168" s="189"/>
      <c r="D3168" s="189"/>
    </row>
    <row r="3169" spans="1:4" ht="18" customHeight="1">
      <c r="A3169" s="173"/>
      <c r="B3169" s="189"/>
      <c r="C3169" s="189"/>
      <c r="D3169" s="189"/>
    </row>
    <row r="3170" spans="1:4" ht="18" customHeight="1">
      <c r="A3170" s="173"/>
      <c r="B3170" s="189"/>
      <c r="C3170" s="189"/>
      <c r="D3170" s="189"/>
    </row>
    <row r="3171" spans="1:4" ht="18" customHeight="1">
      <c r="A3171" s="173"/>
      <c r="B3171" s="189"/>
      <c r="C3171" s="189"/>
      <c r="D3171" s="189"/>
    </row>
    <row r="3172" spans="1:4" ht="18" customHeight="1">
      <c r="A3172" s="173"/>
      <c r="B3172" s="189"/>
      <c r="C3172" s="189"/>
      <c r="D3172" s="189"/>
    </row>
    <row r="3173" spans="1:4" ht="18" customHeight="1">
      <c r="A3173" s="173"/>
      <c r="B3173" s="189"/>
      <c r="C3173" s="189"/>
      <c r="D3173" s="189"/>
    </row>
    <row r="3174" spans="1:4" ht="18" customHeight="1">
      <c r="A3174" s="173"/>
      <c r="B3174" s="189"/>
      <c r="C3174" s="189"/>
      <c r="D3174" s="189"/>
    </row>
    <row r="3175" spans="1:4" ht="18" customHeight="1">
      <c r="A3175" s="173"/>
      <c r="B3175" s="189"/>
      <c r="C3175" s="189"/>
      <c r="D3175" s="189"/>
    </row>
    <row r="3176" spans="1:4" ht="18" customHeight="1">
      <c r="A3176" s="173"/>
      <c r="B3176" s="189"/>
      <c r="C3176" s="189"/>
      <c r="D3176" s="189"/>
    </row>
    <row r="3177" spans="1:4" ht="18" customHeight="1">
      <c r="A3177" s="173"/>
      <c r="B3177" s="189"/>
      <c r="C3177" s="189"/>
      <c r="D3177" s="189"/>
    </row>
    <row r="3178" spans="1:4" ht="18" customHeight="1">
      <c r="A3178" s="173"/>
      <c r="B3178" s="189"/>
      <c r="C3178" s="189"/>
      <c r="D3178" s="189"/>
    </row>
    <row r="3179" spans="1:4" ht="18" customHeight="1">
      <c r="A3179" s="173"/>
      <c r="B3179" s="189"/>
      <c r="C3179" s="189"/>
      <c r="D3179" s="189"/>
    </row>
    <row r="3180" spans="1:4" ht="18" customHeight="1">
      <c r="A3180" s="173"/>
      <c r="B3180" s="189"/>
      <c r="C3180" s="189"/>
      <c r="D3180" s="189"/>
    </row>
    <row r="3181" spans="1:4" ht="18" customHeight="1">
      <c r="A3181" s="173"/>
      <c r="B3181" s="189"/>
      <c r="C3181" s="189"/>
      <c r="D3181" s="189"/>
    </row>
    <row r="3182" spans="1:4" ht="18" customHeight="1">
      <c r="A3182" s="173"/>
      <c r="B3182" s="189"/>
      <c r="C3182" s="189"/>
      <c r="D3182" s="189"/>
    </row>
    <row r="3183" spans="1:4" ht="18" customHeight="1">
      <c r="A3183" s="173"/>
      <c r="B3183" s="189"/>
      <c r="C3183" s="189"/>
      <c r="D3183" s="189"/>
    </row>
    <row r="3184" spans="1:4" ht="18" customHeight="1">
      <c r="A3184" s="173"/>
      <c r="B3184" s="189"/>
      <c r="C3184" s="189"/>
      <c r="D3184" s="189"/>
    </row>
    <row r="3185" spans="1:4" ht="18" customHeight="1">
      <c r="A3185" s="173"/>
      <c r="B3185" s="189"/>
      <c r="C3185" s="189"/>
      <c r="D3185" s="189"/>
    </row>
    <row r="3186" spans="1:4" ht="18" customHeight="1">
      <c r="A3186" s="173"/>
      <c r="B3186" s="189"/>
      <c r="C3186" s="189"/>
      <c r="D3186" s="189"/>
    </row>
    <row r="3187" spans="1:4" ht="18" customHeight="1">
      <c r="A3187" s="173"/>
      <c r="B3187" s="189"/>
      <c r="C3187" s="189"/>
      <c r="D3187" s="189"/>
    </row>
    <row r="3188" spans="1:4" ht="18" customHeight="1">
      <c r="A3188" s="173"/>
      <c r="B3188" s="189"/>
      <c r="C3188" s="189"/>
      <c r="D3188" s="189"/>
    </row>
    <row r="3189" spans="1:4" ht="18" customHeight="1">
      <c r="A3189" s="173"/>
      <c r="B3189" s="189"/>
      <c r="C3189" s="189"/>
      <c r="D3189" s="189"/>
    </row>
    <row r="3190" spans="1:4" ht="18" customHeight="1">
      <c r="A3190" s="173"/>
      <c r="B3190" s="189"/>
      <c r="C3190" s="189"/>
      <c r="D3190" s="189"/>
    </row>
    <row r="3191" spans="1:4" ht="18" customHeight="1">
      <c r="A3191" s="173"/>
      <c r="B3191" s="189"/>
      <c r="C3191" s="189"/>
      <c r="D3191" s="189"/>
    </row>
    <row r="3192" spans="1:4" ht="18" customHeight="1">
      <c r="A3192" s="173"/>
      <c r="B3192" s="189"/>
      <c r="C3192" s="189"/>
      <c r="D3192" s="189"/>
    </row>
    <row r="3193" spans="1:4" ht="18" customHeight="1">
      <c r="A3193" s="173"/>
      <c r="B3193" s="189"/>
      <c r="C3193" s="189"/>
      <c r="D3193" s="189"/>
    </row>
    <row r="3194" spans="1:4" ht="18" customHeight="1">
      <c r="A3194" s="173"/>
      <c r="B3194" s="189"/>
      <c r="C3194" s="189"/>
      <c r="D3194" s="189"/>
    </row>
    <row r="3195" spans="1:4" ht="18" customHeight="1">
      <c r="A3195" s="173"/>
      <c r="B3195" s="189"/>
      <c r="C3195" s="189"/>
      <c r="D3195" s="189"/>
    </row>
    <row r="3196" spans="1:4" ht="18" customHeight="1">
      <c r="A3196" s="173"/>
      <c r="B3196" s="189"/>
      <c r="C3196" s="189"/>
      <c r="D3196" s="189"/>
    </row>
    <row r="3197" spans="1:4" ht="18" customHeight="1">
      <c r="A3197" s="173"/>
      <c r="B3197" s="189"/>
      <c r="C3197" s="189"/>
      <c r="D3197" s="189"/>
    </row>
    <row r="3198" spans="1:4" ht="18" customHeight="1">
      <c r="A3198" s="173"/>
      <c r="B3198" s="189"/>
      <c r="C3198" s="189"/>
      <c r="D3198" s="189"/>
    </row>
    <row r="3199" spans="1:4" ht="18" customHeight="1">
      <c r="A3199" s="173"/>
      <c r="B3199" s="189"/>
      <c r="C3199" s="189"/>
      <c r="D3199" s="189"/>
    </row>
    <row r="3200" spans="1:4" ht="18" customHeight="1">
      <c r="A3200" s="173"/>
      <c r="B3200" s="189"/>
      <c r="C3200" s="189"/>
      <c r="D3200" s="189"/>
    </row>
    <row r="3201" spans="1:4" ht="18" customHeight="1">
      <c r="A3201" s="173"/>
      <c r="B3201" s="189"/>
      <c r="C3201" s="189"/>
      <c r="D3201" s="189"/>
    </row>
    <row r="3202" spans="1:4" ht="18" customHeight="1">
      <c r="A3202" s="173"/>
      <c r="B3202" s="189"/>
      <c r="C3202" s="189"/>
      <c r="D3202" s="189"/>
    </row>
    <row r="3203" spans="1:4" ht="18" customHeight="1">
      <c r="A3203" s="173"/>
      <c r="B3203" s="189"/>
      <c r="C3203" s="189"/>
      <c r="D3203" s="189"/>
    </row>
    <row r="3204" spans="1:4" ht="18" customHeight="1">
      <c r="A3204" s="173"/>
      <c r="B3204" s="189"/>
      <c r="C3204" s="189"/>
      <c r="D3204" s="189"/>
    </row>
    <row r="3205" spans="1:4" ht="18" customHeight="1">
      <c r="A3205" s="173"/>
      <c r="B3205" s="189"/>
      <c r="C3205" s="189"/>
      <c r="D3205" s="189"/>
    </row>
    <row r="3206" spans="1:4" ht="18" customHeight="1">
      <c r="A3206" s="173"/>
      <c r="B3206" s="189"/>
      <c r="C3206" s="189"/>
      <c r="D3206" s="189"/>
    </row>
    <row r="3207" spans="1:4" ht="18" customHeight="1">
      <c r="A3207" s="173"/>
      <c r="B3207" s="189"/>
      <c r="C3207" s="189"/>
      <c r="D3207" s="189"/>
    </row>
    <row r="3208" spans="1:4" ht="18" customHeight="1">
      <c r="A3208" s="173"/>
      <c r="B3208" s="189"/>
      <c r="C3208" s="189"/>
      <c r="D3208" s="189"/>
    </row>
    <row r="3209" spans="1:4" ht="18" customHeight="1">
      <c r="A3209" s="173"/>
      <c r="B3209" s="189"/>
      <c r="C3209" s="189"/>
      <c r="D3209" s="189"/>
    </row>
    <row r="3210" spans="1:4" ht="18" customHeight="1">
      <c r="A3210" s="173"/>
      <c r="B3210" s="189"/>
      <c r="C3210" s="189"/>
      <c r="D3210" s="189"/>
    </row>
    <row r="3211" spans="1:4" ht="18" customHeight="1">
      <c r="A3211" s="173"/>
      <c r="B3211" s="189"/>
      <c r="C3211" s="189"/>
      <c r="D3211" s="189"/>
    </row>
    <row r="3212" spans="1:4" ht="18" customHeight="1">
      <c r="A3212" s="173"/>
      <c r="B3212" s="189"/>
      <c r="C3212" s="189"/>
      <c r="D3212" s="189"/>
    </row>
    <row r="3213" spans="1:4" ht="18" customHeight="1">
      <c r="A3213" s="173"/>
      <c r="B3213" s="189"/>
      <c r="C3213" s="189"/>
      <c r="D3213" s="189"/>
    </row>
    <row r="3214" spans="1:4" ht="18" customHeight="1">
      <c r="A3214" s="173"/>
      <c r="B3214" s="189"/>
      <c r="C3214" s="189"/>
      <c r="D3214" s="189"/>
    </row>
    <row r="3215" spans="1:4" ht="18" customHeight="1">
      <c r="A3215" s="173"/>
      <c r="B3215" s="189"/>
      <c r="C3215" s="189"/>
      <c r="D3215" s="189"/>
    </row>
    <row r="3216" spans="1:4" ht="18" customHeight="1">
      <c r="A3216" s="173"/>
      <c r="B3216" s="189"/>
      <c r="C3216" s="189"/>
      <c r="D3216" s="189"/>
    </row>
    <row r="3217" spans="1:4" ht="18" customHeight="1">
      <c r="A3217" s="173"/>
      <c r="B3217" s="189"/>
      <c r="C3217" s="189"/>
      <c r="D3217" s="189"/>
    </row>
    <row r="3218" spans="1:4" ht="18" customHeight="1">
      <c r="A3218" s="173"/>
      <c r="B3218" s="189"/>
      <c r="C3218" s="189"/>
      <c r="D3218" s="189"/>
    </row>
    <row r="3219" spans="1:4" ht="18" customHeight="1">
      <c r="A3219" s="173"/>
      <c r="B3219" s="189"/>
      <c r="C3219" s="189"/>
      <c r="D3219" s="189"/>
    </row>
    <row r="3220" spans="1:4" ht="18" customHeight="1">
      <c r="A3220" s="173"/>
      <c r="B3220" s="189"/>
      <c r="C3220" s="189"/>
      <c r="D3220" s="189"/>
    </row>
    <row r="3221" spans="1:4" ht="18" customHeight="1">
      <c r="A3221" s="173"/>
      <c r="B3221" s="189"/>
      <c r="C3221" s="189"/>
      <c r="D3221" s="189"/>
    </row>
    <row r="3222" spans="1:4" ht="18" customHeight="1">
      <c r="A3222" s="173"/>
      <c r="B3222" s="189"/>
      <c r="C3222" s="189"/>
      <c r="D3222" s="189"/>
    </row>
    <row r="3223" spans="1:4" ht="18" customHeight="1">
      <c r="A3223" s="173"/>
      <c r="B3223" s="189"/>
      <c r="C3223" s="189"/>
      <c r="D3223" s="189"/>
    </row>
    <row r="3224" spans="1:4" ht="18" customHeight="1">
      <c r="A3224" s="173"/>
      <c r="B3224" s="189"/>
      <c r="C3224" s="189"/>
      <c r="D3224" s="189"/>
    </row>
    <row r="3225" spans="1:4" ht="18" customHeight="1">
      <c r="A3225" s="173"/>
      <c r="B3225" s="189"/>
      <c r="C3225" s="189"/>
      <c r="D3225" s="189"/>
    </row>
    <row r="3226" spans="1:4" ht="18" customHeight="1">
      <c r="A3226" s="173"/>
      <c r="B3226" s="189"/>
      <c r="C3226" s="189"/>
      <c r="D3226" s="189"/>
    </row>
    <row r="3227" spans="1:4" ht="18" customHeight="1">
      <c r="A3227" s="173"/>
      <c r="B3227" s="189"/>
      <c r="C3227" s="189"/>
      <c r="D3227" s="189"/>
    </row>
    <row r="3228" spans="1:4" ht="18" customHeight="1">
      <c r="A3228" s="173"/>
      <c r="B3228" s="189"/>
      <c r="C3228" s="189"/>
      <c r="D3228" s="189"/>
    </row>
    <row r="3229" spans="1:4" ht="18" customHeight="1">
      <c r="A3229" s="173"/>
      <c r="B3229" s="189"/>
      <c r="C3229" s="189"/>
      <c r="D3229" s="189"/>
    </row>
    <row r="3230" spans="1:4" ht="18" customHeight="1">
      <c r="A3230" s="173"/>
      <c r="B3230" s="189"/>
      <c r="C3230" s="189"/>
      <c r="D3230" s="189"/>
    </row>
    <row r="3231" spans="1:4" ht="18" customHeight="1">
      <c r="A3231" s="173"/>
      <c r="B3231" s="189"/>
      <c r="C3231" s="189"/>
      <c r="D3231" s="189"/>
    </row>
    <row r="3232" spans="1:4" ht="18" customHeight="1">
      <c r="A3232" s="173"/>
      <c r="B3232" s="189"/>
      <c r="C3232" s="189"/>
      <c r="D3232" s="189"/>
    </row>
    <row r="3233" spans="1:4" ht="18" customHeight="1">
      <c r="A3233" s="173"/>
      <c r="B3233" s="189"/>
      <c r="C3233" s="189"/>
      <c r="D3233" s="189"/>
    </row>
    <row r="3234" spans="1:4" ht="18" customHeight="1">
      <c r="A3234" s="173"/>
      <c r="B3234" s="189"/>
      <c r="C3234" s="189"/>
      <c r="D3234" s="189"/>
    </row>
    <row r="3235" spans="1:4" ht="18" customHeight="1">
      <c r="A3235" s="173"/>
      <c r="B3235" s="189"/>
      <c r="C3235" s="189"/>
      <c r="D3235" s="189"/>
    </row>
    <row r="3236" spans="1:4" ht="18" customHeight="1">
      <c r="A3236" s="173"/>
      <c r="B3236" s="189"/>
      <c r="C3236" s="189"/>
      <c r="D3236" s="189"/>
    </row>
    <row r="3237" spans="1:4" ht="18" customHeight="1">
      <c r="A3237" s="173"/>
      <c r="B3237" s="189"/>
      <c r="C3237" s="189"/>
      <c r="D3237" s="189"/>
    </row>
    <row r="3238" spans="1:4" ht="18" customHeight="1">
      <c r="A3238" s="173"/>
      <c r="B3238" s="189"/>
      <c r="C3238" s="189"/>
      <c r="D3238" s="189"/>
    </row>
    <row r="3239" spans="1:4" ht="18" customHeight="1">
      <c r="A3239" s="173"/>
      <c r="B3239" s="189"/>
      <c r="C3239" s="189"/>
      <c r="D3239" s="189"/>
    </row>
    <row r="3240" spans="1:4" ht="18" customHeight="1">
      <c r="A3240" s="173"/>
      <c r="B3240" s="189"/>
      <c r="C3240" s="189"/>
      <c r="D3240" s="189"/>
    </row>
    <row r="3241" spans="1:4" ht="18" customHeight="1">
      <c r="A3241" s="173"/>
      <c r="B3241" s="189"/>
      <c r="C3241" s="189"/>
      <c r="D3241" s="189"/>
    </row>
    <row r="3242" spans="1:4" ht="18" customHeight="1">
      <c r="A3242" s="173"/>
      <c r="B3242" s="189"/>
      <c r="C3242" s="189"/>
      <c r="D3242" s="189"/>
    </row>
    <row r="3243" spans="1:4" ht="18" customHeight="1">
      <c r="A3243" s="173"/>
      <c r="B3243" s="189"/>
      <c r="C3243" s="189"/>
      <c r="D3243" s="189"/>
    </row>
    <row r="3244" spans="1:4" ht="18" customHeight="1">
      <c r="A3244" s="173"/>
      <c r="B3244" s="189"/>
      <c r="C3244" s="189"/>
      <c r="D3244" s="189"/>
    </row>
    <row r="3245" spans="1:4" ht="18" customHeight="1">
      <c r="A3245" s="173"/>
      <c r="B3245" s="189"/>
      <c r="C3245" s="189"/>
      <c r="D3245" s="189"/>
    </row>
    <row r="3246" spans="1:4" ht="18" customHeight="1">
      <c r="A3246" s="173"/>
      <c r="B3246" s="189"/>
      <c r="C3246" s="189"/>
      <c r="D3246" s="189"/>
    </row>
    <row r="3247" spans="1:4" ht="18" customHeight="1">
      <c r="A3247" s="173"/>
      <c r="B3247" s="189"/>
      <c r="C3247" s="189"/>
      <c r="D3247" s="189"/>
    </row>
    <row r="3248" spans="1:4" ht="18" customHeight="1">
      <c r="A3248" s="173"/>
      <c r="B3248" s="189"/>
      <c r="C3248" s="189"/>
      <c r="D3248" s="189"/>
    </row>
    <row r="3249" spans="1:4" ht="18" customHeight="1">
      <c r="A3249" s="173"/>
      <c r="B3249" s="189"/>
      <c r="C3249" s="189"/>
      <c r="D3249" s="189"/>
    </row>
    <row r="3250" spans="1:4" ht="18" customHeight="1">
      <c r="A3250" s="173"/>
      <c r="B3250" s="189"/>
      <c r="C3250" s="189"/>
      <c r="D3250" s="189"/>
    </row>
    <row r="3251" spans="1:4" ht="18" customHeight="1">
      <c r="A3251" s="173"/>
      <c r="B3251" s="189"/>
      <c r="C3251" s="189"/>
      <c r="D3251" s="189"/>
    </row>
    <row r="3252" spans="1:4" ht="18" customHeight="1">
      <c r="A3252" s="173"/>
      <c r="B3252" s="189"/>
      <c r="C3252" s="189"/>
      <c r="D3252" s="189"/>
    </row>
    <row r="3253" spans="1:4" ht="18" customHeight="1">
      <c r="A3253" s="173"/>
      <c r="B3253" s="189"/>
      <c r="C3253" s="189"/>
      <c r="D3253" s="189"/>
    </row>
    <row r="3254" spans="1:4" ht="18" customHeight="1">
      <c r="A3254" s="173"/>
      <c r="B3254" s="189"/>
      <c r="C3254" s="189"/>
      <c r="D3254" s="189"/>
    </row>
    <row r="3255" spans="1:4" ht="18" customHeight="1">
      <c r="A3255" s="173"/>
      <c r="B3255" s="189"/>
      <c r="C3255" s="189"/>
      <c r="D3255" s="189"/>
    </row>
    <row r="3256" spans="1:4" ht="18" customHeight="1">
      <c r="A3256" s="173"/>
      <c r="B3256" s="189"/>
      <c r="C3256" s="189"/>
      <c r="D3256" s="189"/>
    </row>
    <row r="3257" spans="1:4" ht="18" customHeight="1">
      <c r="A3257" s="173"/>
      <c r="B3257" s="189"/>
      <c r="C3257" s="189"/>
      <c r="D3257" s="189"/>
    </row>
    <row r="3258" spans="1:4" ht="18" customHeight="1">
      <c r="A3258" s="173"/>
      <c r="B3258" s="189"/>
      <c r="C3258" s="189"/>
      <c r="D3258" s="189"/>
    </row>
    <row r="3259" spans="1:4" ht="18" customHeight="1">
      <c r="A3259" s="173"/>
      <c r="B3259" s="189"/>
      <c r="C3259" s="189"/>
      <c r="D3259" s="189"/>
    </row>
    <row r="3260" spans="1:4" ht="18" customHeight="1">
      <c r="A3260" s="173"/>
      <c r="B3260" s="189"/>
      <c r="C3260" s="189"/>
      <c r="D3260" s="189"/>
    </row>
    <row r="3261" spans="1:4" ht="18" customHeight="1">
      <c r="A3261" s="173"/>
      <c r="B3261" s="189"/>
      <c r="C3261" s="189"/>
      <c r="D3261" s="189"/>
    </row>
    <row r="3262" spans="1:4" ht="18" customHeight="1">
      <c r="A3262" s="173"/>
      <c r="B3262" s="189"/>
      <c r="C3262" s="189"/>
      <c r="D3262" s="189"/>
    </row>
    <row r="3263" spans="1:4" ht="18" customHeight="1">
      <c r="A3263" s="173"/>
      <c r="B3263" s="189"/>
      <c r="C3263" s="189"/>
      <c r="D3263" s="189"/>
    </row>
    <row r="3264" spans="1:4" ht="18" customHeight="1">
      <c r="A3264" s="173"/>
      <c r="B3264" s="189"/>
      <c r="C3264" s="189"/>
      <c r="D3264" s="189"/>
    </row>
    <row r="3265" spans="1:4" ht="18" customHeight="1">
      <c r="A3265" s="173"/>
      <c r="B3265" s="189"/>
      <c r="C3265" s="189"/>
      <c r="D3265" s="189"/>
    </row>
    <row r="3266" spans="1:4" ht="18" customHeight="1">
      <c r="A3266" s="173"/>
      <c r="B3266" s="189"/>
      <c r="C3266" s="189"/>
      <c r="D3266" s="189"/>
    </row>
    <row r="3267" spans="1:4" ht="18" customHeight="1">
      <c r="A3267" s="173"/>
      <c r="B3267" s="189"/>
      <c r="C3267" s="189"/>
      <c r="D3267" s="189"/>
    </row>
    <row r="3268" spans="1:4" ht="18" customHeight="1">
      <c r="A3268" s="173"/>
      <c r="B3268" s="189"/>
      <c r="C3268" s="189"/>
      <c r="D3268" s="189"/>
    </row>
    <row r="3269" spans="1:4" ht="18" customHeight="1">
      <c r="A3269" s="173"/>
      <c r="B3269" s="189"/>
      <c r="C3269" s="189"/>
      <c r="D3269" s="189"/>
    </row>
    <row r="3270" spans="1:4" ht="18" customHeight="1">
      <c r="A3270" s="173"/>
      <c r="B3270" s="189"/>
      <c r="C3270" s="189"/>
      <c r="D3270" s="189"/>
    </row>
    <row r="3271" spans="1:4" ht="18" customHeight="1">
      <c r="A3271" s="173"/>
      <c r="B3271" s="189"/>
      <c r="C3271" s="189"/>
      <c r="D3271" s="189"/>
    </row>
    <row r="3272" spans="1:4" ht="18" customHeight="1">
      <c r="A3272" s="173"/>
      <c r="B3272" s="189"/>
      <c r="C3272" s="189"/>
      <c r="D3272" s="189"/>
    </row>
    <row r="3273" spans="1:4" ht="18" customHeight="1">
      <c r="A3273" s="173"/>
      <c r="B3273" s="189"/>
      <c r="C3273" s="189"/>
      <c r="D3273" s="189"/>
    </row>
    <row r="3274" spans="1:4" ht="18" customHeight="1">
      <c r="A3274" s="173"/>
      <c r="B3274" s="189"/>
      <c r="C3274" s="189"/>
      <c r="D3274" s="189"/>
    </row>
    <row r="3275" spans="1:4" ht="18" customHeight="1">
      <c r="A3275" s="173"/>
      <c r="B3275" s="189"/>
      <c r="C3275" s="189"/>
      <c r="D3275" s="189"/>
    </row>
    <row r="3276" spans="1:4" ht="18" customHeight="1">
      <c r="A3276" s="173"/>
      <c r="B3276" s="189"/>
      <c r="C3276" s="189"/>
      <c r="D3276" s="189"/>
    </row>
    <row r="3277" spans="1:4" ht="18" customHeight="1">
      <c r="A3277" s="173"/>
      <c r="B3277" s="189"/>
      <c r="C3277" s="189"/>
      <c r="D3277" s="189"/>
    </row>
    <row r="3278" spans="1:4" ht="18" customHeight="1">
      <c r="A3278" s="173"/>
      <c r="B3278" s="189"/>
      <c r="C3278" s="189"/>
      <c r="D3278" s="189"/>
    </row>
    <row r="3279" spans="1:4" ht="18" customHeight="1">
      <c r="A3279" s="173"/>
      <c r="B3279" s="189"/>
      <c r="C3279" s="189"/>
      <c r="D3279" s="189"/>
    </row>
    <row r="3280" spans="1:4" ht="18" customHeight="1">
      <c r="A3280" s="173"/>
      <c r="B3280" s="189"/>
      <c r="C3280" s="189"/>
      <c r="D3280" s="189"/>
    </row>
    <row r="3281" spans="1:4" ht="18" customHeight="1">
      <c r="A3281" s="173"/>
      <c r="B3281" s="189"/>
      <c r="C3281" s="189"/>
      <c r="D3281" s="189"/>
    </row>
    <row r="3282" spans="1:4" ht="18" customHeight="1">
      <c r="A3282" s="173"/>
      <c r="B3282" s="189"/>
      <c r="C3282" s="189"/>
      <c r="D3282" s="189"/>
    </row>
    <row r="3283" spans="1:4" ht="18" customHeight="1">
      <c r="A3283" s="173"/>
      <c r="B3283" s="189"/>
      <c r="C3283" s="189"/>
      <c r="D3283" s="189"/>
    </row>
    <row r="3284" spans="1:4" ht="18" customHeight="1">
      <c r="A3284" s="173"/>
      <c r="B3284" s="189"/>
      <c r="C3284" s="189"/>
      <c r="D3284" s="189"/>
    </row>
    <row r="3285" spans="1:4" ht="18" customHeight="1">
      <c r="A3285" s="173"/>
      <c r="B3285" s="189"/>
      <c r="C3285" s="189"/>
      <c r="D3285" s="189"/>
    </row>
    <row r="3286" spans="1:4" ht="18" customHeight="1">
      <c r="A3286" s="173"/>
      <c r="B3286" s="189"/>
      <c r="C3286" s="189"/>
      <c r="D3286" s="189"/>
    </row>
    <row r="3287" spans="1:4" ht="18" customHeight="1">
      <c r="A3287" s="173"/>
      <c r="B3287" s="189"/>
      <c r="C3287" s="189"/>
      <c r="D3287" s="189"/>
    </row>
    <row r="3288" spans="1:4" ht="18" customHeight="1">
      <c r="A3288" s="173"/>
      <c r="B3288" s="189"/>
      <c r="C3288" s="189"/>
      <c r="D3288" s="189"/>
    </row>
    <row r="3289" spans="1:4" ht="18" customHeight="1">
      <c r="A3289" s="173"/>
      <c r="B3289" s="189"/>
      <c r="C3289" s="189"/>
      <c r="D3289" s="189"/>
    </row>
    <row r="3290" spans="1:4" ht="18" customHeight="1">
      <c r="A3290" s="173"/>
      <c r="B3290" s="189"/>
      <c r="C3290" s="189"/>
      <c r="D3290" s="189"/>
    </row>
    <row r="3291" spans="1:4" ht="18" customHeight="1">
      <c r="A3291" s="173"/>
      <c r="B3291" s="189"/>
      <c r="C3291" s="189"/>
      <c r="D3291" s="189"/>
    </row>
    <row r="3292" spans="1:4" ht="18" customHeight="1">
      <c r="A3292" s="173"/>
      <c r="B3292" s="189"/>
      <c r="C3292" s="189"/>
      <c r="D3292" s="189"/>
    </row>
    <row r="3293" spans="1:4" ht="18" customHeight="1">
      <c r="A3293" s="173"/>
      <c r="B3293" s="189"/>
      <c r="C3293" s="189"/>
      <c r="D3293" s="189"/>
    </row>
    <row r="3294" spans="1:4" ht="18" customHeight="1">
      <c r="A3294" s="173"/>
      <c r="B3294" s="189"/>
      <c r="C3294" s="189"/>
      <c r="D3294" s="189"/>
    </row>
    <row r="3295" spans="1:4" ht="18" customHeight="1">
      <c r="A3295" s="173"/>
      <c r="B3295" s="189"/>
      <c r="C3295" s="189"/>
      <c r="D3295" s="189"/>
    </row>
    <row r="3296" spans="1:4" ht="18" customHeight="1">
      <c r="A3296" s="173"/>
      <c r="B3296" s="189"/>
      <c r="C3296" s="189"/>
      <c r="D3296" s="189"/>
    </row>
    <row r="3297" spans="1:4" ht="18" customHeight="1">
      <c r="A3297" s="173"/>
      <c r="B3297" s="189"/>
      <c r="C3297" s="189"/>
      <c r="D3297" s="189"/>
    </row>
    <row r="3298" spans="1:4" ht="18" customHeight="1">
      <c r="A3298" s="173"/>
      <c r="B3298" s="189"/>
      <c r="C3298" s="189"/>
      <c r="D3298" s="189"/>
    </row>
    <row r="3299" spans="1:4" ht="18" customHeight="1">
      <c r="A3299" s="173"/>
      <c r="B3299" s="189"/>
      <c r="C3299" s="189"/>
      <c r="D3299" s="189"/>
    </row>
    <row r="3300" spans="1:4" ht="18" customHeight="1">
      <c r="A3300" s="173"/>
      <c r="B3300" s="189"/>
      <c r="C3300" s="189"/>
      <c r="D3300" s="189"/>
    </row>
    <row r="3301" spans="1:4" ht="18" customHeight="1">
      <c r="A3301" s="173"/>
      <c r="B3301" s="189"/>
      <c r="C3301" s="189"/>
      <c r="D3301" s="189"/>
    </row>
    <row r="3302" spans="1:4" ht="18" customHeight="1">
      <c r="A3302" s="173"/>
      <c r="B3302" s="189"/>
      <c r="C3302" s="189"/>
      <c r="D3302" s="189"/>
    </row>
    <row r="3303" spans="1:4" ht="18" customHeight="1">
      <c r="A3303" s="173"/>
      <c r="B3303" s="189"/>
      <c r="C3303" s="189"/>
      <c r="D3303" s="189"/>
    </row>
    <row r="3304" spans="1:4" ht="18" customHeight="1">
      <c r="A3304" s="173"/>
      <c r="B3304" s="189"/>
      <c r="C3304" s="189"/>
      <c r="D3304" s="189"/>
    </row>
    <row r="3305" spans="1:4" ht="18" customHeight="1">
      <c r="A3305" s="173"/>
      <c r="B3305" s="189"/>
      <c r="C3305" s="189"/>
      <c r="D3305" s="189"/>
    </row>
    <row r="3306" spans="1:4" ht="18" customHeight="1">
      <c r="A3306" s="173"/>
      <c r="B3306" s="189"/>
      <c r="C3306" s="189"/>
      <c r="D3306" s="189"/>
    </row>
    <row r="3307" spans="1:4" ht="18" customHeight="1">
      <c r="A3307" s="173"/>
      <c r="B3307" s="189"/>
      <c r="C3307" s="189"/>
      <c r="D3307" s="189"/>
    </row>
    <row r="3308" spans="1:4" ht="18" customHeight="1">
      <c r="A3308" s="173"/>
      <c r="B3308" s="189"/>
      <c r="C3308" s="189"/>
      <c r="D3308" s="189"/>
    </row>
    <row r="3309" spans="1:4" ht="18" customHeight="1">
      <c r="A3309" s="173"/>
      <c r="B3309" s="189"/>
      <c r="C3309" s="189"/>
      <c r="D3309" s="189"/>
    </row>
    <row r="3310" spans="1:4" ht="18" customHeight="1">
      <c r="A3310" s="173"/>
      <c r="B3310" s="189"/>
      <c r="C3310" s="189"/>
      <c r="D3310" s="189"/>
    </row>
    <row r="3311" spans="1:4" ht="18" customHeight="1">
      <c r="A3311" s="173"/>
      <c r="B3311" s="189"/>
      <c r="C3311" s="189"/>
      <c r="D3311" s="189"/>
    </row>
    <row r="3312" spans="1:4" ht="18" customHeight="1">
      <c r="A3312" s="173"/>
      <c r="B3312" s="189"/>
      <c r="C3312" s="189"/>
      <c r="D3312" s="189"/>
    </row>
    <row r="3313" spans="1:4" ht="18" customHeight="1">
      <c r="A3313" s="173"/>
      <c r="B3313" s="189"/>
      <c r="C3313" s="189"/>
      <c r="D3313" s="189"/>
    </row>
    <row r="3314" spans="1:4" ht="18" customHeight="1">
      <c r="A3314" s="173"/>
      <c r="B3314" s="189"/>
      <c r="C3314" s="189"/>
      <c r="D3314" s="189"/>
    </row>
    <row r="3315" spans="1:4" ht="18" customHeight="1">
      <c r="A3315" s="173"/>
      <c r="B3315" s="189"/>
      <c r="C3315" s="189"/>
      <c r="D3315" s="189"/>
    </row>
    <row r="3316" spans="1:4" ht="18" customHeight="1">
      <c r="A3316" s="173"/>
      <c r="B3316" s="189"/>
      <c r="C3316" s="189"/>
      <c r="D3316" s="189"/>
    </row>
    <row r="3317" spans="1:4" ht="18" customHeight="1">
      <c r="A3317" s="173"/>
      <c r="B3317" s="189"/>
      <c r="C3317" s="189"/>
      <c r="D3317" s="189"/>
    </row>
    <row r="3318" spans="1:4" ht="18" customHeight="1">
      <c r="A3318" s="173"/>
      <c r="B3318" s="189"/>
      <c r="C3318" s="189"/>
      <c r="D3318" s="189"/>
    </row>
    <row r="3319" spans="1:4" ht="18" customHeight="1">
      <c r="A3319" s="173"/>
      <c r="B3319" s="189"/>
      <c r="C3319" s="189"/>
      <c r="D3319" s="189"/>
    </row>
    <row r="3320" spans="1:4" ht="18" customHeight="1">
      <c r="A3320" s="173"/>
      <c r="B3320" s="189"/>
      <c r="C3320" s="189"/>
      <c r="D3320" s="189"/>
    </row>
    <row r="3321" spans="1:4" ht="18" customHeight="1">
      <c r="A3321" s="173"/>
      <c r="B3321" s="189"/>
      <c r="C3321" s="189"/>
      <c r="D3321" s="189"/>
    </row>
    <row r="3322" spans="1:4" ht="18" customHeight="1">
      <c r="A3322" s="173"/>
      <c r="B3322" s="189"/>
      <c r="C3322" s="189"/>
      <c r="D3322" s="189"/>
    </row>
    <row r="3323" spans="1:4" ht="18" customHeight="1">
      <c r="A3323" s="173"/>
      <c r="B3323" s="189"/>
      <c r="C3323" s="189"/>
      <c r="D3323" s="189"/>
    </row>
    <row r="3324" spans="1:4" ht="18" customHeight="1">
      <c r="A3324" s="173"/>
      <c r="B3324" s="189"/>
      <c r="C3324" s="189"/>
      <c r="D3324" s="189"/>
    </row>
    <row r="3325" spans="1:4" ht="18" customHeight="1">
      <c r="A3325" s="173"/>
      <c r="B3325" s="189"/>
      <c r="C3325" s="189"/>
      <c r="D3325" s="189"/>
    </row>
    <row r="3326" spans="1:4" ht="18" customHeight="1">
      <c r="A3326" s="173"/>
      <c r="B3326" s="189"/>
      <c r="C3326" s="189"/>
      <c r="D3326" s="189"/>
    </row>
    <row r="3327" spans="1:4" ht="18" customHeight="1">
      <c r="A3327" s="173"/>
      <c r="B3327" s="189"/>
      <c r="C3327" s="189"/>
      <c r="D3327" s="189"/>
    </row>
    <row r="3328" spans="1:4" ht="18" customHeight="1">
      <c r="A3328" s="173"/>
      <c r="B3328" s="189"/>
      <c r="C3328" s="189"/>
      <c r="D3328" s="189"/>
    </row>
    <row r="3329" spans="1:4" ht="18" customHeight="1">
      <c r="A3329" s="173"/>
      <c r="B3329" s="189"/>
      <c r="C3329" s="189"/>
      <c r="D3329" s="189"/>
    </row>
    <row r="3330" spans="1:4" ht="18" customHeight="1">
      <c r="A3330" s="173"/>
      <c r="B3330" s="189"/>
      <c r="C3330" s="189"/>
      <c r="D3330" s="189"/>
    </row>
    <row r="3331" spans="1:4" ht="18" customHeight="1">
      <c r="A3331" s="173"/>
      <c r="B3331" s="189"/>
      <c r="C3331" s="189"/>
      <c r="D3331" s="189"/>
    </row>
    <row r="3332" spans="1:4" ht="18" customHeight="1">
      <c r="A3332" s="173"/>
      <c r="B3332" s="189"/>
      <c r="C3332" s="189"/>
      <c r="D3332" s="189"/>
    </row>
    <row r="3333" spans="1:4" ht="18" customHeight="1">
      <c r="A3333" s="173"/>
      <c r="B3333" s="189"/>
      <c r="C3333" s="189"/>
      <c r="D3333" s="189"/>
    </row>
    <row r="3334" spans="1:4" ht="18" customHeight="1">
      <c r="A3334" s="173"/>
      <c r="B3334" s="189"/>
      <c r="C3334" s="189"/>
      <c r="D3334" s="189"/>
    </row>
    <row r="3335" spans="1:4" ht="18" customHeight="1">
      <c r="A3335" s="173"/>
      <c r="B3335" s="189"/>
      <c r="C3335" s="189"/>
      <c r="D3335" s="189"/>
    </row>
    <row r="3336" spans="1:4" ht="18" customHeight="1">
      <c r="A3336" s="173"/>
      <c r="B3336" s="189"/>
      <c r="C3336" s="189"/>
      <c r="D3336" s="189"/>
    </row>
    <row r="3337" spans="1:4" ht="18" customHeight="1">
      <c r="A3337" s="173"/>
      <c r="B3337" s="189"/>
      <c r="C3337" s="189"/>
      <c r="D3337" s="189"/>
    </row>
    <row r="3338" spans="1:4" ht="18" customHeight="1">
      <c r="A3338" s="173"/>
      <c r="B3338" s="189"/>
      <c r="C3338" s="189"/>
      <c r="D3338" s="189"/>
    </row>
    <row r="3339" spans="1:4" ht="18" customHeight="1">
      <c r="A3339" s="173"/>
      <c r="B3339" s="189"/>
      <c r="C3339" s="189"/>
      <c r="D3339" s="189"/>
    </row>
    <row r="3340" spans="1:4" ht="18" customHeight="1">
      <c r="A3340" s="173"/>
      <c r="B3340" s="189"/>
      <c r="C3340" s="189"/>
      <c r="D3340" s="189"/>
    </row>
    <row r="3341" spans="1:4" ht="18" customHeight="1">
      <c r="A3341" s="173"/>
      <c r="B3341" s="189"/>
      <c r="C3341" s="189"/>
      <c r="D3341" s="189"/>
    </row>
    <row r="3342" spans="1:4" ht="18" customHeight="1">
      <c r="A3342" s="173"/>
      <c r="B3342" s="189"/>
      <c r="C3342" s="189"/>
      <c r="D3342" s="189"/>
    </row>
    <row r="3343" spans="1:4" ht="18" customHeight="1">
      <c r="A3343" s="173"/>
      <c r="B3343" s="189"/>
      <c r="C3343" s="189"/>
      <c r="D3343" s="189"/>
    </row>
    <row r="3344" spans="1:4" ht="18" customHeight="1">
      <c r="A3344" s="173"/>
      <c r="B3344" s="189"/>
      <c r="C3344" s="189"/>
      <c r="D3344" s="189"/>
    </row>
    <row r="3345" spans="1:4" ht="18" customHeight="1">
      <c r="A3345" s="173"/>
      <c r="B3345" s="189"/>
      <c r="C3345" s="189"/>
      <c r="D3345" s="189"/>
    </row>
    <row r="3346" spans="1:4" ht="18" customHeight="1">
      <c r="A3346" s="173"/>
      <c r="B3346" s="189"/>
      <c r="C3346" s="189"/>
      <c r="D3346" s="189"/>
    </row>
    <row r="3347" spans="1:4" ht="18" customHeight="1">
      <c r="A3347" s="173"/>
      <c r="B3347" s="189"/>
      <c r="C3347" s="189"/>
      <c r="D3347" s="189"/>
    </row>
    <row r="3348" spans="1:4" ht="18" customHeight="1">
      <c r="A3348" s="173"/>
      <c r="B3348" s="189"/>
      <c r="C3348" s="189"/>
      <c r="D3348" s="189"/>
    </row>
    <row r="3349" spans="1:4" ht="18" customHeight="1">
      <c r="A3349" s="173"/>
      <c r="B3349" s="189"/>
      <c r="C3349" s="189"/>
      <c r="D3349" s="189"/>
    </row>
    <row r="3350" spans="1:4" ht="18" customHeight="1">
      <c r="A3350" s="173"/>
      <c r="B3350" s="189"/>
      <c r="C3350" s="189"/>
      <c r="D3350" s="189"/>
    </row>
    <row r="3351" spans="1:4" ht="18" customHeight="1">
      <c r="A3351" s="173"/>
      <c r="B3351" s="189"/>
      <c r="C3351" s="189"/>
      <c r="D3351" s="189"/>
    </row>
    <row r="3352" spans="1:4" ht="18" customHeight="1">
      <c r="A3352" s="173"/>
      <c r="B3352" s="189"/>
      <c r="C3352" s="189"/>
      <c r="D3352" s="189"/>
    </row>
    <row r="3353" spans="1:4" ht="18" customHeight="1">
      <c r="A3353" s="173"/>
      <c r="B3353" s="189"/>
      <c r="C3353" s="189"/>
      <c r="D3353" s="189"/>
    </row>
    <row r="3354" spans="1:4" ht="18" customHeight="1">
      <c r="A3354" s="173"/>
      <c r="B3354" s="189"/>
      <c r="C3354" s="189"/>
      <c r="D3354" s="189"/>
    </row>
    <row r="3355" spans="1:4" ht="18" customHeight="1">
      <c r="A3355" s="173"/>
      <c r="B3355" s="189"/>
      <c r="C3355" s="189"/>
      <c r="D3355" s="189"/>
    </row>
    <row r="3356" spans="1:4" ht="18" customHeight="1">
      <c r="A3356" s="173"/>
      <c r="B3356" s="189"/>
      <c r="C3356" s="189"/>
      <c r="D3356" s="189"/>
    </row>
    <row r="3357" spans="1:4" ht="18" customHeight="1">
      <c r="A3357" s="173"/>
      <c r="B3357" s="189"/>
      <c r="C3357" s="189"/>
      <c r="D3357" s="189"/>
    </row>
    <row r="3358" spans="1:4" ht="18" customHeight="1">
      <c r="A3358" s="173"/>
      <c r="B3358" s="189"/>
      <c r="C3358" s="189"/>
      <c r="D3358" s="189"/>
    </row>
    <row r="3359" spans="1:4" ht="18" customHeight="1">
      <c r="A3359" s="173"/>
      <c r="B3359" s="189"/>
      <c r="C3359" s="189"/>
      <c r="D3359" s="189"/>
    </row>
    <row r="3360" spans="1:4" ht="18" customHeight="1">
      <c r="A3360" s="173"/>
      <c r="B3360" s="189"/>
      <c r="C3360" s="189"/>
      <c r="D3360" s="189"/>
    </row>
    <row r="3361" spans="1:4" ht="18" customHeight="1">
      <c r="A3361" s="173"/>
      <c r="B3361" s="189"/>
      <c r="C3361" s="189"/>
      <c r="D3361" s="189"/>
    </row>
    <row r="3362" spans="1:4" ht="18" customHeight="1">
      <c r="A3362" s="173"/>
      <c r="B3362" s="189"/>
      <c r="C3362" s="189"/>
      <c r="D3362" s="189"/>
    </row>
    <row r="3363" spans="1:4" ht="18" customHeight="1">
      <c r="A3363" s="173"/>
      <c r="B3363" s="189"/>
      <c r="C3363" s="189"/>
      <c r="D3363" s="189"/>
    </row>
    <row r="3364" spans="1:4" ht="18" customHeight="1">
      <c r="A3364" s="173"/>
      <c r="B3364" s="189"/>
      <c r="C3364" s="189"/>
      <c r="D3364" s="189"/>
    </row>
    <row r="3365" spans="1:4" ht="18" customHeight="1">
      <c r="A3365" s="173"/>
      <c r="B3365" s="189"/>
      <c r="C3365" s="189"/>
      <c r="D3365" s="189"/>
    </row>
    <row r="3366" spans="1:4" ht="18" customHeight="1">
      <c r="A3366" s="173"/>
      <c r="B3366" s="189"/>
      <c r="C3366" s="189"/>
      <c r="D3366" s="189"/>
    </row>
    <row r="3367" spans="1:4" ht="18" customHeight="1">
      <c r="A3367" s="173"/>
      <c r="B3367" s="189"/>
      <c r="C3367" s="189"/>
      <c r="D3367" s="189"/>
    </row>
    <row r="3368" spans="1:4" ht="18" customHeight="1">
      <c r="A3368" s="173"/>
      <c r="B3368" s="189"/>
      <c r="C3368" s="189"/>
      <c r="D3368" s="189"/>
    </row>
    <row r="3369" spans="1:4" ht="18" customHeight="1">
      <c r="A3369" s="173"/>
      <c r="B3369" s="189"/>
      <c r="C3369" s="189"/>
      <c r="D3369" s="189"/>
    </row>
    <row r="3370" spans="1:4" ht="18" customHeight="1">
      <c r="A3370" s="173"/>
      <c r="B3370" s="189"/>
      <c r="C3370" s="189"/>
      <c r="D3370" s="189"/>
    </row>
    <row r="3371" spans="1:4" ht="18" customHeight="1">
      <c r="A3371" s="173"/>
      <c r="B3371" s="189"/>
      <c r="C3371" s="189"/>
      <c r="D3371" s="189"/>
    </row>
    <row r="3372" spans="1:4" ht="18" customHeight="1">
      <c r="A3372" s="173"/>
      <c r="B3372" s="189"/>
      <c r="C3372" s="189"/>
      <c r="D3372" s="189"/>
    </row>
    <row r="3373" spans="1:4" ht="18" customHeight="1">
      <c r="A3373" s="173"/>
      <c r="B3373" s="189"/>
      <c r="C3373" s="189"/>
      <c r="D3373" s="189"/>
    </row>
    <row r="3374" spans="1:4" ht="18" customHeight="1">
      <c r="A3374" s="173"/>
      <c r="B3374" s="189"/>
      <c r="C3374" s="189"/>
      <c r="D3374" s="189"/>
    </row>
    <row r="3375" spans="1:4" ht="18" customHeight="1">
      <c r="A3375" s="173"/>
      <c r="B3375" s="189"/>
      <c r="C3375" s="189"/>
      <c r="D3375" s="189"/>
    </row>
    <row r="3376" spans="1:4" ht="18" customHeight="1">
      <c r="A3376" s="173"/>
      <c r="B3376" s="189"/>
      <c r="C3376" s="189"/>
      <c r="D3376" s="189"/>
    </row>
    <row r="3377" spans="1:4" ht="18" customHeight="1">
      <c r="A3377" s="173"/>
      <c r="B3377" s="189"/>
      <c r="C3377" s="189"/>
      <c r="D3377" s="189"/>
    </row>
    <row r="3378" spans="1:4" ht="18" customHeight="1">
      <c r="A3378" s="173"/>
      <c r="B3378" s="189"/>
      <c r="C3378" s="189"/>
      <c r="D3378" s="189"/>
    </row>
    <row r="3379" spans="1:4" ht="18" customHeight="1">
      <c r="A3379" s="173"/>
      <c r="B3379" s="189"/>
      <c r="C3379" s="189"/>
      <c r="D3379" s="189"/>
    </row>
    <row r="3380" spans="1:4" ht="18" customHeight="1">
      <c r="A3380" s="173"/>
      <c r="B3380" s="189"/>
      <c r="C3380" s="189"/>
      <c r="D3380" s="189"/>
    </row>
    <row r="3381" spans="1:4" ht="18" customHeight="1">
      <c r="A3381" s="173"/>
      <c r="B3381" s="189"/>
      <c r="C3381" s="189"/>
      <c r="D3381" s="189"/>
    </row>
    <row r="3382" spans="1:4" ht="18" customHeight="1">
      <c r="A3382" s="173"/>
      <c r="B3382" s="189"/>
      <c r="C3382" s="189"/>
      <c r="D3382" s="189"/>
    </row>
    <row r="3383" spans="1:4" ht="18" customHeight="1">
      <c r="A3383" s="173"/>
      <c r="B3383" s="189"/>
      <c r="C3383" s="189"/>
      <c r="D3383" s="189"/>
    </row>
    <row r="3384" spans="1:4" ht="18" customHeight="1">
      <c r="A3384" s="173"/>
      <c r="B3384" s="189"/>
      <c r="C3384" s="189"/>
      <c r="D3384" s="189"/>
    </row>
    <row r="3385" spans="1:4" ht="18" customHeight="1">
      <c r="A3385" s="173"/>
      <c r="B3385" s="189"/>
      <c r="C3385" s="189"/>
      <c r="D3385" s="189"/>
    </row>
    <row r="3386" spans="1:4" ht="18" customHeight="1">
      <c r="A3386" s="173"/>
      <c r="B3386" s="189"/>
      <c r="C3386" s="189"/>
      <c r="D3386" s="189"/>
    </row>
    <row r="3387" spans="1:4" ht="18" customHeight="1">
      <c r="A3387" s="173"/>
      <c r="B3387" s="189"/>
      <c r="C3387" s="189"/>
      <c r="D3387" s="189"/>
    </row>
    <row r="3388" spans="1:4" ht="18" customHeight="1">
      <c r="A3388" s="173"/>
      <c r="B3388" s="189"/>
      <c r="C3388" s="189"/>
      <c r="D3388" s="189"/>
    </row>
    <row r="3389" spans="1:4" ht="18" customHeight="1">
      <c r="A3389" s="173"/>
      <c r="B3389" s="189"/>
      <c r="C3389" s="189"/>
      <c r="D3389" s="189"/>
    </row>
    <row r="3390" spans="1:4" ht="18" customHeight="1">
      <c r="A3390" s="173"/>
      <c r="B3390" s="189"/>
      <c r="C3390" s="189"/>
      <c r="D3390" s="189"/>
    </row>
    <row r="3391" spans="1:4" ht="18" customHeight="1">
      <c r="A3391" s="173"/>
      <c r="B3391" s="189"/>
      <c r="C3391" s="189"/>
      <c r="D3391" s="189"/>
    </row>
    <row r="3392" spans="1:4" ht="18" customHeight="1">
      <c r="A3392" s="173"/>
      <c r="B3392" s="189"/>
      <c r="C3392" s="189"/>
      <c r="D3392" s="189"/>
    </row>
    <row r="3393" spans="1:4" ht="18" customHeight="1">
      <c r="A3393" s="173"/>
      <c r="B3393" s="189"/>
      <c r="C3393" s="189"/>
      <c r="D3393" s="189"/>
    </row>
    <row r="3394" spans="1:4" ht="18" customHeight="1">
      <c r="A3394" s="173"/>
      <c r="B3394" s="189"/>
      <c r="C3394" s="189"/>
      <c r="D3394" s="189"/>
    </row>
    <row r="3395" spans="1:4" ht="18" customHeight="1">
      <c r="A3395" s="173"/>
      <c r="B3395" s="189"/>
      <c r="C3395" s="189"/>
      <c r="D3395" s="189"/>
    </row>
    <row r="3396" spans="1:4" ht="18" customHeight="1">
      <c r="A3396" s="173"/>
      <c r="B3396" s="189"/>
      <c r="C3396" s="189"/>
      <c r="D3396" s="189"/>
    </row>
    <row r="3397" spans="1:4" ht="18" customHeight="1">
      <c r="A3397" s="173"/>
      <c r="B3397" s="189"/>
      <c r="C3397" s="189"/>
      <c r="D3397" s="189"/>
    </row>
    <row r="3398" spans="1:4" ht="18" customHeight="1">
      <c r="A3398" s="173"/>
      <c r="B3398" s="189"/>
      <c r="C3398" s="189"/>
      <c r="D3398" s="189"/>
    </row>
    <row r="3399" spans="1:4" ht="18" customHeight="1">
      <c r="A3399" s="173"/>
      <c r="B3399" s="189"/>
      <c r="C3399" s="189"/>
      <c r="D3399" s="189"/>
    </row>
    <row r="3400" spans="1:4" ht="18" customHeight="1">
      <c r="A3400" s="173"/>
      <c r="B3400" s="189"/>
      <c r="C3400" s="189"/>
      <c r="D3400" s="189"/>
    </row>
    <row r="3401" spans="1:4" ht="18" customHeight="1">
      <c r="A3401" s="173"/>
      <c r="B3401" s="189"/>
      <c r="C3401" s="189"/>
      <c r="D3401" s="189"/>
    </row>
    <row r="3402" spans="1:4" ht="18" customHeight="1">
      <c r="A3402" s="173"/>
      <c r="B3402" s="189"/>
      <c r="C3402" s="189"/>
      <c r="D3402" s="189"/>
    </row>
    <row r="3403" spans="1:4" ht="18" customHeight="1">
      <c r="A3403" s="173"/>
      <c r="B3403" s="189"/>
      <c r="C3403" s="189"/>
      <c r="D3403" s="189"/>
    </row>
    <row r="3404" spans="1:4" ht="18" customHeight="1">
      <c r="A3404" s="173"/>
      <c r="B3404" s="189"/>
      <c r="C3404" s="189"/>
      <c r="D3404" s="189"/>
    </row>
    <row r="3405" spans="1:4" ht="18" customHeight="1">
      <c r="A3405" s="173"/>
      <c r="B3405" s="189"/>
      <c r="C3405" s="189"/>
      <c r="D3405" s="189"/>
    </row>
    <row r="3406" spans="1:4" ht="18" customHeight="1">
      <c r="A3406" s="173"/>
      <c r="B3406" s="189"/>
      <c r="C3406" s="189"/>
      <c r="D3406" s="189"/>
    </row>
    <row r="3407" spans="1:4" ht="18" customHeight="1">
      <c r="A3407" s="173"/>
      <c r="B3407" s="189"/>
      <c r="C3407" s="189"/>
      <c r="D3407" s="189"/>
    </row>
    <row r="3408" spans="1:4" ht="18" customHeight="1">
      <c r="A3408" s="173"/>
      <c r="B3408" s="189"/>
      <c r="C3408" s="189"/>
      <c r="D3408" s="189"/>
    </row>
    <row r="3409" spans="1:4" ht="18" customHeight="1">
      <c r="A3409" s="173"/>
      <c r="B3409" s="189"/>
      <c r="C3409" s="189"/>
      <c r="D3409" s="189"/>
    </row>
    <row r="3410" spans="1:4" ht="18" customHeight="1">
      <c r="A3410" s="173"/>
      <c r="B3410" s="189"/>
      <c r="C3410" s="189"/>
      <c r="D3410" s="189"/>
    </row>
    <row r="3411" spans="1:4" ht="18" customHeight="1">
      <c r="A3411" s="173"/>
      <c r="B3411" s="189"/>
      <c r="C3411" s="189"/>
      <c r="D3411" s="189"/>
    </row>
    <row r="3412" spans="1:4" ht="18" customHeight="1">
      <c r="A3412" s="173"/>
      <c r="B3412" s="189"/>
      <c r="C3412" s="189"/>
      <c r="D3412" s="189"/>
    </row>
    <row r="3413" spans="1:4" ht="18" customHeight="1">
      <c r="A3413" s="173"/>
      <c r="B3413" s="189"/>
      <c r="C3413" s="189"/>
      <c r="D3413" s="189"/>
    </row>
    <row r="3414" spans="1:4" ht="18" customHeight="1">
      <c r="A3414" s="173"/>
      <c r="B3414" s="189"/>
      <c r="C3414" s="189"/>
      <c r="D3414" s="189"/>
    </row>
    <row r="3415" spans="1:4" ht="18" customHeight="1">
      <c r="A3415" s="173"/>
      <c r="B3415" s="189"/>
      <c r="C3415" s="189"/>
      <c r="D3415" s="189"/>
    </row>
    <row r="3416" spans="1:4" ht="18" customHeight="1">
      <c r="A3416" s="173"/>
      <c r="B3416" s="189"/>
      <c r="C3416" s="189"/>
      <c r="D3416" s="189"/>
    </row>
    <row r="3417" spans="1:4" ht="18" customHeight="1">
      <c r="A3417" s="173"/>
      <c r="B3417" s="189"/>
      <c r="C3417" s="189"/>
      <c r="D3417" s="189"/>
    </row>
    <row r="3418" spans="1:4" ht="18" customHeight="1">
      <c r="A3418" s="173"/>
      <c r="B3418" s="189"/>
      <c r="C3418" s="189"/>
      <c r="D3418" s="189"/>
    </row>
    <row r="3419" spans="1:4" ht="18" customHeight="1">
      <c r="A3419" s="173"/>
      <c r="B3419" s="189"/>
      <c r="C3419" s="189"/>
      <c r="D3419" s="189"/>
    </row>
    <row r="3420" spans="1:4" ht="18" customHeight="1">
      <c r="A3420" s="173"/>
      <c r="B3420" s="189"/>
      <c r="C3420" s="189"/>
      <c r="D3420" s="189"/>
    </row>
    <row r="3421" spans="1:4" ht="18" customHeight="1">
      <c r="A3421" s="173"/>
      <c r="B3421" s="189"/>
      <c r="C3421" s="189"/>
      <c r="D3421" s="189"/>
    </row>
    <row r="3422" spans="1:4" ht="18" customHeight="1">
      <c r="A3422" s="173"/>
      <c r="B3422" s="189"/>
      <c r="C3422" s="189"/>
      <c r="D3422" s="189"/>
    </row>
    <row r="3423" spans="1:4" ht="18" customHeight="1">
      <c r="A3423" s="173"/>
      <c r="B3423" s="189"/>
      <c r="C3423" s="189"/>
      <c r="D3423" s="189"/>
    </row>
    <row r="3424" spans="1:4" ht="18" customHeight="1">
      <c r="A3424" s="173"/>
      <c r="B3424" s="189"/>
      <c r="C3424" s="189"/>
      <c r="D3424" s="189"/>
    </row>
    <row r="3425" spans="1:4" ht="18" customHeight="1">
      <c r="A3425" s="173"/>
      <c r="B3425" s="189"/>
      <c r="C3425" s="189"/>
      <c r="D3425" s="189"/>
    </row>
    <row r="3426" spans="1:4" ht="18" customHeight="1">
      <c r="A3426" s="173"/>
      <c r="B3426" s="189"/>
      <c r="C3426" s="189"/>
      <c r="D3426" s="189"/>
    </row>
    <row r="3427" spans="1:4" ht="18" customHeight="1">
      <c r="A3427" s="173"/>
      <c r="B3427" s="189"/>
      <c r="C3427" s="189"/>
      <c r="D3427" s="189"/>
    </row>
    <row r="3428" spans="1:4" ht="18" customHeight="1">
      <c r="A3428" s="173"/>
      <c r="B3428" s="189"/>
      <c r="C3428" s="189"/>
      <c r="D3428" s="189"/>
    </row>
    <row r="3429" spans="1:4" ht="18" customHeight="1">
      <c r="A3429" s="173"/>
      <c r="B3429" s="189"/>
      <c r="C3429" s="189"/>
      <c r="D3429" s="189"/>
    </row>
    <row r="3430" spans="1:4" ht="18" customHeight="1">
      <c r="A3430" s="173"/>
      <c r="B3430" s="189"/>
      <c r="C3430" s="189"/>
      <c r="D3430" s="189"/>
    </row>
    <row r="3431" spans="1:4" ht="18" customHeight="1">
      <c r="A3431" s="173"/>
      <c r="B3431" s="189"/>
      <c r="C3431" s="189"/>
      <c r="D3431" s="189"/>
    </row>
    <row r="3432" spans="1:4" ht="18" customHeight="1">
      <c r="A3432" s="173"/>
      <c r="B3432" s="189"/>
      <c r="C3432" s="189"/>
      <c r="D3432" s="189"/>
    </row>
    <row r="3433" spans="1:4" ht="18" customHeight="1">
      <c r="A3433" s="173"/>
      <c r="B3433" s="189"/>
      <c r="C3433" s="189"/>
      <c r="D3433" s="189"/>
    </row>
    <row r="3434" spans="1:4" ht="18" customHeight="1">
      <c r="A3434" s="173"/>
      <c r="B3434" s="189"/>
      <c r="C3434" s="189"/>
      <c r="D3434" s="189"/>
    </row>
    <row r="3435" spans="1:4" ht="18" customHeight="1">
      <c r="A3435" s="173"/>
      <c r="B3435" s="189"/>
      <c r="C3435" s="189"/>
      <c r="D3435" s="189"/>
    </row>
    <row r="3436" spans="1:4" ht="18" customHeight="1">
      <c r="A3436" s="173"/>
      <c r="B3436" s="189"/>
      <c r="C3436" s="189"/>
      <c r="D3436" s="189"/>
    </row>
    <row r="3437" spans="1:4" ht="18" customHeight="1">
      <c r="A3437" s="173"/>
      <c r="B3437" s="189"/>
      <c r="C3437" s="189"/>
      <c r="D3437" s="189"/>
    </row>
    <row r="3438" spans="1:4" ht="18" customHeight="1">
      <c r="A3438" s="173"/>
      <c r="B3438" s="189"/>
      <c r="C3438" s="189"/>
      <c r="D3438" s="189"/>
    </row>
    <row r="3439" spans="1:4" ht="18" customHeight="1">
      <c r="A3439" s="173"/>
      <c r="B3439" s="189"/>
      <c r="C3439" s="189"/>
      <c r="D3439" s="189"/>
    </row>
    <row r="3440" spans="1:4" ht="18" customHeight="1">
      <c r="A3440" s="173"/>
      <c r="B3440" s="189"/>
      <c r="C3440" s="189"/>
      <c r="D3440" s="189"/>
    </row>
    <row r="3441" spans="1:4" ht="18" customHeight="1">
      <c r="A3441" s="173"/>
      <c r="B3441" s="189"/>
      <c r="C3441" s="189"/>
      <c r="D3441" s="189"/>
    </row>
    <row r="3442" spans="1:4" ht="18" customHeight="1">
      <c r="A3442" s="173"/>
      <c r="B3442" s="189"/>
      <c r="C3442" s="189"/>
      <c r="D3442" s="189"/>
    </row>
    <row r="3443" spans="1:4" ht="18" customHeight="1">
      <c r="A3443" s="173"/>
      <c r="B3443" s="189"/>
      <c r="C3443" s="189"/>
      <c r="D3443" s="189"/>
    </row>
    <row r="3444" spans="1:4" ht="18" customHeight="1">
      <c r="A3444" s="173"/>
      <c r="B3444" s="189"/>
      <c r="C3444" s="189"/>
      <c r="D3444" s="189"/>
    </row>
    <row r="3445" spans="1:4" ht="18" customHeight="1">
      <c r="A3445" s="173"/>
      <c r="B3445" s="189"/>
      <c r="C3445" s="189"/>
      <c r="D3445" s="189"/>
    </row>
    <row r="3446" spans="1:4" ht="18" customHeight="1">
      <c r="A3446" s="173"/>
      <c r="B3446" s="189"/>
      <c r="C3446" s="189"/>
      <c r="D3446" s="189"/>
    </row>
    <row r="3447" spans="1:4" ht="18" customHeight="1">
      <c r="A3447" s="173"/>
      <c r="B3447" s="189"/>
      <c r="C3447" s="189"/>
      <c r="D3447" s="189"/>
    </row>
    <row r="3448" spans="1:4" ht="18" customHeight="1">
      <c r="A3448" s="173"/>
      <c r="B3448" s="189"/>
      <c r="C3448" s="189"/>
      <c r="D3448" s="189"/>
    </row>
    <row r="3449" spans="1:4" ht="18" customHeight="1">
      <c r="A3449" s="173"/>
      <c r="B3449" s="189"/>
      <c r="C3449" s="189"/>
      <c r="D3449" s="189"/>
    </row>
    <row r="3450" spans="1:4" ht="18" customHeight="1">
      <c r="A3450" s="173"/>
      <c r="B3450" s="189"/>
      <c r="C3450" s="189"/>
      <c r="D3450" s="189"/>
    </row>
    <row r="3451" spans="1:4" ht="18" customHeight="1">
      <c r="A3451" s="173"/>
      <c r="B3451" s="189"/>
      <c r="C3451" s="189"/>
      <c r="D3451" s="189"/>
    </row>
    <row r="3452" spans="1:4" ht="18" customHeight="1">
      <c r="A3452" s="173"/>
      <c r="B3452" s="189"/>
      <c r="C3452" s="189"/>
      <c r="D3452" s="189"/>
    </row>
    <row r="3453" spans="1:4" ht="18" customHeight="1">
      <c r="A3453" s="173"/>
      <c r="B3453" s="189"/>
      <c r="C3453" s="189"/>
      <c r="D3453" s="189"/>
    </row>
    <row r="3454" spans="1:4" ht="18" customHeight="1">
      <c r="A3454" s="173"/>
      <c r="B3454" s="189"/>
      <c r="C3454" s="189"/>
      <c r="D3454" s="189"/>
    </row>
    <row r="3455" spans="1:4" ht="18" customHeight="1">
      <c r="A3455" s="173"/>
      <c r="B3455" s="189"/>
      <c r="C3455" s="189"/>
      <c r="D3455" s="189"/>
    </row>
    <row r="3456" spans="1:4" ht="18" customHeight="1">
      <c r="A3456" s="173"/>
      <c r="B3456" s="189"/>
      <c r="C3456" s="189"/>
      <c r="D3456" s="189"/>
    </row>
    <row r="3457" spans="1:4" ht="18" customHeight="1">
      <c r="A3457" s="173"/>
      <c r="B3457" s="189"/>
      <c r="C3457" s="189"/>
      <c r="D3457" s="189"/>
    </row>
    <row r="3458" spans="1:4" ht="18" customHeight="1">
      <c r="A3458" s="173"/>
      <c r="B3458" s="189"/>
      <c r="C3458" s="189"/>
      <c r="D3458" s="189"/>
    </row>
    <row r="3459" spans="1:4" ht="18" customHeight="1">
      <c r="A3459" s="173"/>
      <c r="B3459" s="189"/>
      <c r="C3459" s="189"/>
      <c r="D3459" s="189"/>
    </row>
    <row r="3460" spans="1:4" ht="18" customHeight="1">
      <c r="A3460" s="173"/>
      <c r="B3460" s="189"/>
      <c r="C3460" s="189"/>
      <c r="D3460" s="189"/>
    </row>
    <row r="3461" spans="1:4" ht="18" customHeight="1">
      <c r="A3461" s="173"/>
      <c r="B3461" s="189"/>
      <c r="C3461" s="189"/>
      <c r="D3461" s="189"/>
    </row>
    <row r="3462" spans="1:4" ht="18" customHeight="1">
      <c r="A3462" s="173"/>
      <c r="B3462" s="189"/>
      <c r="C3462" s="189"/>
      <c r="D3462" s="189"/>
    </row>
    <row r="3463" spans="1:4" ht="18" customHeight="1">
      <c r="A3463" s="173"/>
      <c r="B3463" s="189"/>
      <c r="C3463" s="189"/>
      <c r="D3463" s="189"/>
    </row>
    <row r="3464" spans="1:4" ht="18" customHeight="1">
      <c r="A3464" s="173"/>
      <c r="B3464" s="189"/>
      <c r="C3464" s="189"/>
      <c r="D3464" s="189"/>
    </row>
    <row r="3465" spans="1:4" ht="18" customHeight="1">
      <c r="A3465" s="173"/>
      <c r="B3465" s="189"/>
      <c r="C3465" s="189"/>
      <c r="D3465" s="189"/>
    </row>
    <row r="3466" spans="1:4" ht="18" customHeight="1">
      <c r="A3466" s="173"/>
      <c r="B3466" s="189"/>
      <c r="C3466" s="189"/>
      <c r="D3466" s="189"/>
    </row>
    <row r="3467" spans="1:4" ht="18" customHeight="1">
      <c r="A3467" s="173"/>
      <c r="B3467" s="189"/>
      <c r="C3467" s="189"/>
      <c r="D3467" s="189"/>
    </row>
    <row r="3468" spans="1:4" ht="18" customHeight="1">
      <c r="A3468" s="173"/>
      <c r="B3468" s="189"/>
      <c r="C3468" s="189"/>
      <c r="D3468" s="189"/>
    </row>
    <row r="3469" spans="1:4" ht="18" customHeight="1">
      <c r="A3469" s="173"/>
      <c r="B3469" s="189"/>
      <c r="C3469" s="189"/>
      <c r="D3469" s="189"/>
    </row>
    <row r="3470" spans="1:4" ht="18" customHeight="1">
      <c r="A3470" s="173"/>
      <c r="B3470" s="189"/>
      <c r="C3470" s="189"/>
      <c r="D3470" s="189"/>
    </row>
    <row r="3471" spans="1:4" ht="18" customHeight="1">
      <c r="A3471" s="173"/>
      <c r="B3471" s="189"/>
      <c r="C3471" s="189"/>
      <c r="D3471" s="189"/>
    </row>
    <row r="3472" spans="1:4" ht="18" customHeight="1">
      <c r="A3472" s="173"/>
      <c r="B3472" s="189"/>
      <c r="C3472" s="189"/>
      <c r="D3472" s="189"/>
    </row>
    <row r="3473" spans="1:4" ht="18" customHeight="1">
      <c r="A3473" s="173"/>
      <c r="B3473" s="189"/>
      <c r="C3473" s="189"/>
      <c r="D3473" s="189"/>
    </row>
    <row r="3474" spans="1:4" ht="18" customHeight="1">
      <c r="A3474" s="173"/>
      <c r="B3474" s="189"/>
      <c r="C3474" s="189"/>
      <c r="D3474" s="189"/>
    </row>
    <row r="3475" spans="1:4" ht="18" customHeight="1">
      <c r="A3475" s="173"/>
      <c r="B3475" s="189"/>
      <c r="C3475" s="189"/>
      <c r="D3475" s="189"/>
    </row>
    <row r="3476" spans="1:4" ht="18" customHeight="1">
      <c r="A3476" s="173"/>
      <c r="B3476" s="189"/>
      <c r="C3476" s="189"/>
      <c r="D3476" s="189"/>
    </row>
    <row r="3477" spans="1:4" ht="18" customHeight="1">
      <c r="A3477" s="173"/>
      <c r="B3477" s="189"/>
      <c r="C3477" s="189"/>
      <c r="D3477" s="189"/>
    </row>
    <row r="3478" spans="1:4" ht="18" customHeight="1">
      <c r="A3478" s="173"/>
      <c r="B3478" s="189"/>
      <c r="C3478" s="189"/>
      <c r="D3478" s="189"/>
    </row>
    <row r="3479" spans="1:4" ht="18" customHeight="1">
      <c r="A3479" s="173"/>
      <c r="B3479" s="189"/>
      <c r="C3479" s="189"/>
      <c r="D3479" s="189"/>
    </row>
    <row r="3480" spans="1:4" ht="18" customHeight="1">
      <c r="A3480" s="173"/>
      <c r="B3480" s="189"/>
      <c r="C3480" s="189"/>
      <c r="D3480" s="189"/>
    </row>
    <row r="3481" spans="1:4" ht="18" customHeight="1">
      <c r="A3481" s="173"/>
      <c r="B3481" s="189"/>
      <c r="C3481" s="189"/>
      <c r="D3481" s="189"/>
    </row>
    <row r="3482" spans="1:4" ht="18" customHeight="1">
      <c r="A3482" s="173"/>
      <c r="B3482" s="189"/>
      <c r="C3482" s="189"/>
      <c r="D3482" s="189"/>
    </row>
    <row r="3483" spans="1:4" ht="18" customHeight="1">
      <c r="A3483" s="173"/>
      <c r="B3483" s="189"/>
      <c r="C3483" s="189"/>
      <c r="D3483" s="189"/>
    </row>
    <row r="3484" spans="1:4" ht="18" customHeight="1">
      <c r="A3484" s="173"/>
      <c r="B3484" s="189"/>
      <c r="C3484" s="189"/>
      <c r="D3484" s="189"/>
    </row>
    <row r="3485" spans="1:4" ht="18" customHeight="1">
      <c r="A3485" s="173"/>
      <c r="B3485" s="189"/>
      <c r="C3485" s="189"/>
      <c r="D3485" s="189"/>
    </row>
    <row r="3486" spans="1:4" ht="18" customHeight="1">
      <c r="A3486" s="173"/>
      <c r="B3486" s="189"/>
      <c r="C3486" s="189"/>
      <c r="D3486" s="189"/>
    </row>
    <row r="3487" spans="1:4" ht="18" customHeight="1">
      <c r="A3487" s="173"/>
      <c r="B3487" s="189"/>
      <c r="C3487" s="189"/>
      <c r="D3487" s="189"/>
    </row>
    <row r="3488" spans="1:4" ht="18" customHeight="1">
      <c r="A3488" s="173"/>
      <c r="B3488" s="189"/>
      <c r="C3488" s="189"/>
      <c r="D3488" s="189"/>
    </row>
    <row r="3489" spans="1:4" ht="18" customHeight="1">
      <c r="A3489" s="173"/>
      <c r="B3489" s="189"/>
      <c r="C3489" s="189"/>
      <c r="D3489" s="189"/>
    </row>
    <row r="3490" spans="1:4" ht="18" customHeight="1">
      <c r="A3490" s="173"/>
      <c r="B3490" s="189"/>
      <c r="C3490" s="189"/>
      <c r="D3490" s="189"/>
    </row>
    <row r="3491" spans="1:4" ht="18" customHeight="1">
      <c r="A3491" s="173"/>
      <c r="B3491" s="189"/>
      <c r="C3491" s="189"/>
      <c r="D3491" s="189"/>
    </row>
    <row r="3492" spans="1:4" ht="18" customHeight="1">
      <c r="A3492" s="173"/>
      <c r="B3492" s="189"/>
      <c r="C3492" s="189"/>
      <c r="D3492" s="189"/>
    </row>
    <row r="3493" spans="1:4" ht="18" customHeight="1">
      <c r="A3493" s="173"/>
      <c r="B3493" s="189"/>
      <c r="C3493" s="189"/>
      <c r="D3493" s="189"/>
    </row>
    <row r="3494" spans="1:4" ht="18" customHeight="1">
      <c r="A3494" s="173"/>
      <c r="B3494" s="189"/>
      <c r="C3494" s="189"/>
      <c r="D3494" s="189"/>
    </row>
    <row r="3495" spans="1:4" ht="18" customHeight="1">
      <c r="A3495" s="173"/>
      <c r="B3495" s="189"/>
      <c r="C3495" s="189"/>
      <c r="D3495" s="189"/>
    </row>
    <row r="3496" spans="1:4" ht="18" customHeight="1">
      <c r="A3496" s="173"/>
      <c r="B3496" s="189"/>
      <c r="C3496" s="189"/>
      <c r="D3496" s="189"/>
    </row>
    <row r="3497" spans="1:4" ht="18" customHeight="1">
      <c r="A3497" s="173"/>
      <c r="B3497" s="189"/>
      <c r="C3497" s="189"/>
      <c r="D3497" s="189"/>
    </row>
    <row r="3498" spans="1:4" ht="18" customHeight="1">
      <c r="A3498" s="173"/>
      <c r="B3498" s="189"/>
      <c r="C3498" s="189"/>
      <c r="D3498" s="189"/>
    </row>
    <row r="3499" spans="1:4" ht="18" customHeight="1">
      <c r="A3499" s="173"/>
      <c r="B3499" s="189"/>
      <c r="C3499" s="189"/>
      <c r="D3499" s="189"/>
    </row>
    <row r="3500" spans="1:4" ht="18" customHeight="1">
      <c r="A3500" s="173"/>
      <c r="B3500" s="189"/>
      <c r="C3500" s="189"/>
      <c r="D3500" s="189"/>
    </row>
    <row r="3501" spans="1:4" ht="18" customHeight="1">
      <c r="A3501" s="173"/>
      <c r="B3501" s="189"/>
      <c r="C3501" s="189"/>
      <c r="D3501" s="189"/>
    </row>
    <row r="3502" spans="1:4" ht="18" customHeight="1">
      <c r="A3502" s="173"/>
      <c r="B3502" s="189"/>
      <c r="C3502" s="189"/>
      <c r="D3502" s="189"/>
    </row>
    <row r="3503" spans="1:4" ht="18" customHeight="1">
      <c r="A3503" s="173"/>
      <c r="B3503" s="189"/>
      <c r="C3503" s="189"/>
      <c r="D3503" s="189"/>
    </row>
    <row r="3504" spans="1:4" ht="18" customHeight="1">
      <c r="A3504" s="173"/>
      <c r="B3504" s="189"/>
      <c r="C3504" s="189"/>
      <c r="D3504" s="189"/>
    </row>
    <row r="3505" spans="1:4" ht="18" customHeight="1">
      <c r="A3505" s="173"/>
      <c r="B3505" s="189"/>
      <c r="C3505" s="189"/>
      <c r="D3505" s="189"/>
    </row>
    <row r="3506" spans="1:4" ht="18" customHeight="1">
      <c r="A3506" s="173"/>
      <c r="B3506" s="189"/>
      <c r="C3506" s="189"/>
      <c r="D3506" s="189"/>
    </row>
    <row r="3507" spans="1:4" ht="18" customHeight="1">
      <c r="A3507" s="173"/>
      <c r="B3507" s="189"/>
      <c r="C3507" s="189"/>
      <c r="D3507" s="189"/>
    </row>
    <row r="3508" spans="1:4" ht="18" customHeight="1">
      <c r="A3508" s="173"/>
      <c r="B3508" s="189"/>
      <c r="C3508" s="189"/>
      <c r="D3508" s="189"/>
    </row>
    <row r="3509" spans="1:4" ht="18" customHeight="1">
      <c r="A3509" s="173"/>
      <c r="B3509" s="189"/>
      <c r="C3509" s="189"/>
      <c r="D3509" s="189"/>
    </row>
    <row r="3510" spans="1:4" ht="18" customHeight="1">
      <c r="A3510" s="173"/>
      <c r="B3510" s="189"/>
      <c r="C3510" s="189"/>
      <c r="D3510" s="189"/>
    </row>
    <row r="3511" spans="1:4" ht="18" customHeight="1">
      <c r="A3511" s="173"/>
      <c r="B3511" s="189"/>
      <c r="C3511" s="189"/>
      <c r="D3511" s="189"/>
    </row>
    <row r="3512" spans="1:4" ht="18" customHeight="1">
      <c r="A3512" s="173"/>
      <c r="B3512" s="189"/>
      <c r="C3512" s="189"/>
      <c r="D3512" s="189"/>
    </row>
    <row r="3513" spans="1:4" ht="18" customHeight="1">
      <c r="A3513" s="173"/>
      <c r="B3513" s="189"/>
      <c r="C3513" s="189"/>
      <c r="D3513" s="189"/>
    </row>
    <row r="3514" spans="1:4" ht="18" customHeight="1">
      <c r="A3514" s="173"/>
      <c r="B3514" s="189"/>
      <c r="C3514" s="189"/>
      <c r="D3514" s="189"/>
    </row>
    <row r="3515" spans="1:4" ht="18" customHeight="1">
      <c r="A3515" s="173"/>
      <c r="B3515" s="189"/>
      <c r="C3515" s="189"/>
      <c r="D3515" s="189"/>
    </row>
    <row r="3516" spans="1:4" ht="18" customHeight="1">
      <c r="A3516" s="173"/>
      <c r="B3516" s="189"/>
      <c r="C3516" s="189"/>
      <c r="D3516" s="189"/>
    </row>
    <row r="3517" spans="1:4" ht="18" customHeight="1">
      <c r="A3517" s="173"/>
      <c r="B3517" s="189"/>
      <c r="C3517" s="189"/>
      <c r="D3517" s="189"/>
    </row>
    <row r="3518" spans="1:4" ht="18" customHeight="1">
      <c r="A3518" s="173"/>
      <c r="B3518" s="189"/>
      <c r="C3518" s="189"/>
      <c r="D3518" s="189"/>
    </row>
    <row r="3519" spans="1:4" ht="18" customHeight="1">
      <c r="A3519" s="173"/>
      <c r="B3519" s="189"/>
      <c r="C3519" s="189"/>
      <c r="D3519" s="189"/>
    </row>
    <row r="3520" spans="1:4" ht="18" customHeight="1">
      <c r="A3520" s="173"/>
      <c r="B3520" s="189"/>
      <c r="C3520" s="189"/>
      <c r="D3520" s="189"/>
    </row>
    <row r="3521" spans="1:4" ht="18" customHeight="1">
      <c r="A3521" s="173"/>
      <c r="B3521" s="189"/>
      <c r="C3521" s="189"/>
      <c r="D3521" s="189"/>
    </row>
    <row r="3522" spans="1:4" ht="18" customHeight="1">
      <c r="A3522" s="173"/>
      <c r="B3522" s="189"/>
      <c r="C3522" s="189"/>
      <c r="D3522" s="189"/>
    </row>
    <row r="3523" spans="1:4" ht="18" customHeight="1">
      <c r="A3523" s="173"/>
      <c r="B3523" s="189"/>
      <c r="C3523" s="189"/>
      <c r="D3523" s="189"/>
    </row>
    <row r="3524" spans="1:4" ht="18" customHeight="1">
      <c r="A3524" s="173"/>
      <c r="B3524" s="189"/>
      <c r="C3524" s="189"/>
      <c r="D3524" s="189"/>
    </row>
    <row r="3525" spans="1:4" ht="18" customHeight="1">
      <c r="A3525" s="173"/>
      <c r="B3525" s="189"/>
      <c r="C3525" s="189"/>
      <c r="D3525" s="189"/>
    </row>
    <row r="3526" spans="1:4" ht="18" customHeight="1">
      <c r="A3526" s="173"/>
      <c r="B3526" s="189"/>
      <c r="C3526" s="189"/>
      <c r="D3526" s="189"/>
    </row>
    <row r="3527" spans="1:4" ht="18" customHeight="1">
      <c r="A3527" s="173"/>
      <c r="B3527" s="189"/>
      <c r="C3527" s="189"/>
      <c r="D3527" s="189"/>
    </row>
    <row r="3528" spans="1:4" ht="18" customHeight="1">
      <c r="A3528" s="173"/>
      <c r="B3528" s="189"/>
      <c r="C3528" s="189"/>
      <c r="D3528" s="189"/>
    </row>
    <row r="3529" spans="1:4" ht="18" customHeight="1">
      <c r="A3529" s="173"/>
      <c r="B3529" s="189"/>
      <c r="C3529" s="189"/>
      <c r="D3529" s="189"/>
    </row>
    <row r="3530" spans="1:4" ht="18" customHeight="1">
      <c r="A3530" s="173"/>
      <c r="B3530" s="189"/>
      <c r="C3530" s="189"/>
      <c r="D3530" s="189"/>
    </row>
    <row r="3531" spans="1:4" ht="18" customHeight="1">
      <c r="A3531" s="173"/>
      <c r="B3531" s="189"/>
      <c r="C3531" s="189"/>
      <c r="D3531" s="189"/>
    </row>
    <row r="3532" spans="1:4" ht="18" customHeight="1">
      <c r="A3532" s="173"/>
      <c r="B3532" s="189"/>
      <c r="C3532" s="189"/>
      <c r="D3532" s="189"/>
    </row>
    <row r="3533" spans="1:4" ht="18" customHeight="1">
      <c r="A3533" s="173"/>
      <c r="B3533" s="189"/>
      <c r="C3533" s="189"/>
      <c r="D3533" s="189"/>
    </row>
    <row r="3534" spans="1:4" ht="18" customHeight="1">
      <c r="A3534" s="173"/>
      <c r="B3534" s="189"/>
      <c r="C3534" s="189"/>
      <c r="D3534" s="189"/>
    </row>
    <row r="3535" spans="1:4" ht="18" customHeight="1">
      <c r="A3535" s="173"/>
      <c r="B3535" s="189"/>
      <c r="C3535" s="189"/>
      <c r="D3535" s="189"/>
    </row>
    <row r="3536" spans="1:4" ht="18" customHeight="1">
      <c r="A3536" s="173"/>
      <c r="B3536" s="189"/>
      <c r="C3536" s="189"/>
      <c r="D3536" s="189"/>
    </row>
    <row r="3537" spans="1:4" ht="18" customHeight="1">
      <c r="A3537" s="173"/>
      <c r="B3537" s="189"/>
      <c r="C3537" s="189"/>
      <c r="D3537" s="189"/>
    </row>
    <row r="3538" spans="1:4" ht="18" customHeight="1">
      <c r="A3538" s="173"/>
      <c r="B3538" s="189"/>
      <c r="C3538" s="189"/>
      <c r="D3538" s="189"/>
    </row>
    <row r="3539" spans="1:4" ht="18" customHeight="1">
      <c r="A3539" s="173"/>
      <c r="B3539" s="189"/>
      <c r="C3539" s="189"/>
      <c r="D3539" s="189"/>
    </row>
    <row r="3540" spans="1:4" ht="18" customHeight="1">
      <c r="A3540" s="173"/>
      <c r="B3540" s="189"/>
      <c r="C3540" s="189"/>
      <c r="D3540" s="189"/>
    </row>
    <row r="3541" spans="1:4" ht="18" customHeight="1">
      <c r="A3541" s="173"/>
      <c r="B3541" s="189"/>
      <c r="C3541" s="189"/>
      <c r="D3541" s="189"/>
    </row>
    <row r="3542" spans="1:4" ht="18" customHeight="1">
      <c r="A3542" s="173"/>
      <c r="B3542" s="189"/>
      <c r="C3542" s="189"/>
      <c r="D3542" s="189"/>
    </row>
    <row r="3543" spans="1:4" ht="18" customHeight="1">
      <c r="A3543" s="173"/>
      <c r="B3543" s="189"/>
      <c r="C3543" s="189"/>
      <c r="D3543" s="189"/>
    </row>
    <row r="3544" spans="1:4" ht="18" customHeight="1">
      <c r="A3544" s="173"/>
      <c r="B3544" s="189"/>
      <c r="C3544" s="189"/>
      <c r="D3544" s="189"/>
    </row>
    <row r="3545" spans="1:4" ht="18" customHeight="1">
      <c r="A3545" s="173"/>
      <c r="B3545" s="189"/>
      <c r="C3545" s="189"/>
      <c r="D3545" s="189"/>
    </row>
    <row r="3546" spans="1:4" ht="18" customHeight="1">
      <c r="A3546" s="173"/>
      <c r="B3546" s="189"/>
      <c r="C3546" s="189"/>
      <c r="D3546" s="189"/>
    </row>
    <row r="3547" spans="1:4" ht="18" customHeight="1">
      <c r="A3547" s="173"/>
      <c r="B3547" s="189"/>
      <c r="C3547" s="189"/>
      <c r="D3547" s="189"/>
    </row>
    <row r="3548" spans="1:4" ht="18" customHeight="1">
      <c r="A3548" s="173"/>
      <c r="B3548" s="189"/>
      <c r="C3548" s="189"/>
      <c r="D3548" s="189"/>
    </row>
    <row r="3549" spans="1:4" ht="18" customHeight="1">
      <c r="A3549" s="173"/>
      <c r="B3549" s="189"/>
      <c r="C3549" s="189"/>
      <c r="D3549" s="189"/>
    </row>
    <row r="3550" spans="1:4" ht="18" customHeight="1">
      <c r="A3550" s="173"/>
      <c r="B3550" s="189"/>
      <c r="C3550" s="189"/>
      <c r="D3550" s="189"/>
    </row>
    <row r="3551" spans="1:4" ht="18" customHeight="1">
      <c r="A3551" s="173"/>
      <c r="B3551" s="189"/>
      <c r="C3551" s="189"/>
      <c r="D3551" s="189"/>
    </row>
    <row r="3552" spans="1:4" ht="18" customHeight="1">
      <c r="A3552" s="173"/>
      <c r="B3552" s="189"/>
      <c r="C3552" s="189"/>
      <c r="D3552" s="189"/>
    </row>
    <row r="3553" spans="1:4" ht="18" customHeight="1">
      <c r="A3553" s="173"/>
      <c r="B3553" s="189"/>
      <c r="C3553" s="189"/>
      <c r="D3553" s="189"/>
    </row>
    <row r="3554" spans="1:4" ht="18" customHeight="1">
      <c r="A3554" s="173"/>
      <c r="B3554" s="189"/>
      <c r="C3554" s="189"/>
      <c r="D3554" s="189"/>
    </row>
    <row r="3555" spans="1:4" ht="18" customHeight="1">
      <c r="A3555" s="173"/>
      <c r="B3555" s="189"/>
      <c r="C3555" s="189"/>
      <c r="D3555" s="189"/>
    </row>
    <row r="3556" spans="1:4" ht="18" customHeight="1">
      <c r="A3556" s="173"/>
      <c r="B3556" s="189"/>
      <c r="C3556" s="189"/>
      <c r="D3556" s="189"/>
    </row>
    <row r="3557" spans="1:4" ht="18" customHeight="1">
      <c r="A3557" s="173"/>
      <c r="B3557" s="189"/>
      <c r="C3557" s="189"/>
      <c r="D3557" s="189"/>
    </row>
    <row r="3558" spans="1:4" ht="18" customHeight="1">
      <c r="A3558" s="173"/>
      <c r="B3558" s="189"/>
      <c r="C3558" s="189"/>
      <c r="D3558" s="189"/>
    </row>
    <row r="3559" spans="1:4" ht="18" customHeight="1">
      <c r="A3559" s="173"/>
      <c r="B3559" s="189"/>
      <c r="C3559" s="189"/>
      <c r="D3559" s="189"/>
    </row>
    <row r="3560" spans="1:4" ht="18" customHeight="1">
      <c r="A3560" s="173"/>
      <c r="B3560" s="189"/>
      <c r="C3560" s="189"/>
      <c r="D3560" s="189"/>
    </row>
    <row r="3561" spans="1:4" ht="18" customHeight="1">
      <c r="A3561" s="173"/>
      <c r="B3561" s="189"/>
      <c r="C3561" s="189"/>
      <c r="D3561" s="189"/>
    </row>
    <row r="3562" spans="1:4" ht="18" customHeight="1">
      <c r="A3562" s="173"/>
      <c r="B3562" s="189"/>
      <c r="C3562" s="189"/>
      <c r="D3562" s="189"/>
    </row>
    <row r="3563" spans="1:4" ht="18" customHeight="1">
      <c r="A3563" s="173"/>
      <c r="B3563" s="189"/>
      <c r="C3563" s="189"/>
      <c r="D3563" s="189"/>
    </row>
    <row r="3564" spans="1:4" ht="18" customHeight="1">
      <c r="A3564" s="173"/>
      <c r="B3564" s="189"/>
      <c r="C3564" s="189"/>
      <c r="D3564" s="189"/>
    </row>
    <row r="3565" spans="1:4" ht="18" customHeight="1">
      <c r="A3565" s="173"/>
      <c r="B3565" s="189"/>
      <c r="C3565" s="189"/>
      <c r="D3565" s="189"/>
    </row>
    <row r="3566" spans="1:4" ht="18" customHeight="1">
      <c r="A3566" s="173"/>
      <c r="B3566" s="189"/>
      <c r="C3566" s="189"/>
      <c r="D3566" s="189"/>
    </row>
    <row r="3567" spans="1:4" ht="18" customHeight="1">
      <c r="A3567" s="173"/>
      <c r="B3567" s="189"/>
      <c r="C3567" s="189"/>
      <c r="D3567" s="189"/>
    </row>
    <row r="3568" spans="1:4" ht="18" customHeight="1">
      <c r="A3568" s="173"/>
      <c r="B3568" s="189"/>
      <c r="C3568" s="189"/>
      <c r="D3568" s="189"/>
    </row>
    <row r="3569" spans="1:4" ht="18" customHeight="1">
      <c r="A3569" s="173"/>
      <c r="B3569" s="189"/>
      <c r="C3569" s="189"/>
      <c r="D3569" s="189"/>
    </row>
    <row r="3570" spans="1:4" ht="18" customHeight="1">
      <c r="A3570" s="173"/>
      <c r="B3570" s="189"/>
      <c r="C3570" s="189"/>
      <c r="D3570" s="189"/>
    </row>
    <row r="3571" spans="1:4" ht="18" customHeight="1">
      <c r="A3571" s="173"/>
      <c r="B3571" s="189"/>
      <c r="C3571" s="189"/>
      <c r="D3571" s="189"/>
    </row>
    <row r="3572" spans="1:4" ht="18" customHeight="1">
      <c r="A3572" s="173"/>
      <c r="B3572" s="189"/>
      <c r="C3572" s="189"/>
      <c r="D3572" s="189"/>
    </row>
    <row r="3573" spans="1:4" ht="18" customHeight="1">
      <c r="A3573" s="173"/>
      <c r="B3573" s="189"/>
      <c r="C3573" s="189"/>
      <c r="D3573" s="189"/>
    </row>
    <row r="3574" spans="1:4" ht="18" customHeight="1">
      <c r="A3574" s="173"/>
      <c r="B3574" s="189"/>
      <c r="C3574" s="189"/>
      <c r="D3574" s="189"/>
    </row>
    <row r="3575" spans="1:4" ht="18" customHeight="1">
      <c r="A3575" s="173"/>
      <c r="B3575" s="189"/>
      <c r="C3575" s="189"/>
      <c r="D3575" s="189"/>
    </row>
    <row r="3576" spans="1:4" ht="18" customHeight="1">
      <c r="A3576" s="173"/>
      <c r="B3576" s="189"/>
      <c r="C3576" s="189"/>
      <c r="D3576" s="189"/>
    </row>
    <row r="3577" spans="1:4" ht="18" customHeight="1">
      <c r="A3577" s="173"/>
      <c r="B3577" s="189"/>
      <c r="C3577" s="189"/>
      <c r="D3577" s="189"/>
    </row>
    <row r="3578" spans="1:4" ht="18" customHeight="1">
      <c r="A3578" s="173"/>
      <c r="B3578" s="189"/>
      <c r="C3578" s="189"/>
      <c r="D3578" s="189"/>
    </row>
    <row r="3579" spans="1:4" ht="18" customHeight="1">
      <c r="A3579" s="173"/>
      <c r="B3579" s="189"/>
      <c r="C3579" s="189"/>
      <c r="D3579" s="189"/>
    </row>
    <row r="3580" spans="1:4" ht="18" customHeight="1">
      <c r="A3580" s="173"/>
      <c r="B3580" s="189"/>
      <c r="C3580" s="189"/>
      <c r="D3580" s="189"/>
    </row>
    <row r="3581" spans="1:4" ht="18" customHeight="1">
      <c r="A3581" s="173"/>
      <c r="B3581" s="189"/>
      <c r="C3581" s="189"/>
      <c r="D3581" s="189"/>
    </row>
    <row r="3582" spans="1:4" ht="18" customHeight="1">
      <c r="A3582" s="173"/>
      <c r="B3582" s="189"/>
      <c r="C3582" s="189"/>
      <c r="D3582" s="189"/>
    </row>
    <row r="3583" spans="1:4" ht="18" customHeight="1">
      <c r="A3583" s="173"/>
      <c r="B3583" s="189"/>
      <c r="C3583" s="189"/>
      <c r="D3583" s="189"/>
    </row>
    <row r="3584" spans="1:4" ht="18" customHeight="1">
      <c r="A3584" s="173"/>
      <c r="B3584" s="189"/>
      <c r="C3584" s="189"/>
      <c r="D3584" s="189"/>
    </row>
    <row r="3585" spans="1:4" ht="18" customHeight="1">
      <c r="A3585" s="173"/>
      <c r="B3585" s="189"/>
      <c r="C3585" s="189"/>
      <c r="D3585" s="189"/>
    </row>
    <row r="3586" spans="1:4" ht="18" customHeight="1">
      <c r="A3586" s="173"/>
      <c r="B3586" s="189"/>
      <c r="C3586" s="189"/>
      <c r="D3586" s="189"/>
    </row>
    <row r="3587" spans="1:4" ht="18" customHeight="1">
      <c r="A3587" s="173"/>
      <c r="B3587" s="189"/>
      <c r="C3587" s="189"/>
      <c r="D3587" s="189"/>
    </row>
    <row r="3588" spans="1:4" ht="18" customHeight="1">
      <c r="A3588" s="173"/>
      <c r="B3588" s="189"/>
      <c r="C3588" s="189"/>
      <c r="D3588" s="189"/>
    </row>
    <row r="3589" spans="1:4" ht="18" customHeight="1">
      <c r="A3589" s="173"/>
      <c r="B3589" s="189"/>
      <c r="C3589" s="189"/>
      <c r="D3589" s="189"/>
    </row>
    <row r="3590" spans="1:4" ht="18" customHeight="1">
      <c r="A3590" s="173"/>
      <c r="B3590" s="189"/>
      <c r="C3590" s="189"/>
      <c r="D3590" s="189"/>
    </row>
    <row r="3591" spans="1:4" ht="18" customHeight="1">
      <c r="A3591" s="173"/>
      <c r="B3591" s="189"/>
      <c r="C3591" s="189"/>
      <c r="D3591" s="189"/>
    </row>
    <row r="3592" spans="1:4" ht="18" customHeight="1">
      <c r="A3592" s="173"/>
      <c r="B3592" s="189"/>
      <c r="C3592" s="189"/>
      <c r="D3592" s="189"/>
    </row>
    <row r="3593" spans="1:4" ht="18" customHeight="1">
      <c r="A3593" s="173"/>
      <c r="B3593" s="189"/>
      <c r="C3593" s="189"/>
      <c r="D3593" s="189"/>
    </row>
    <row r="3594" spans="1:4" ht="18" customHeight="1">
      <c r="A3594" s="173"/>
      <c r="B3594" s="189"/>
      <c r="C3594" s="189"/>
      <c r="D3594" s="189"/>
    </row>
    <row r="3595" spans="1:4" ht="18" customHeight="1">
      <c r="A3595" s="173"/>
      <c r="B3595" s="189"/>
      <c r="C3595" s="189"/>
      <c r="D3595" s="189"/>
    </row>
    <row r="3596" spans="1:4" ht="18" customHeight="1">
      <c r="A3596" s="173"/>
      <c r="B3596" s="189"/>
      <c r="C3596" s="189"/>
      <c r="D3596" s="189"/>
    </row>
    <row r="3597" spans="1:4" ht="18" customHeight="1">
      <c r="A3597" s="173"/>
      <c r="B3597" s="189"/>
      <c r="C3597" s="189"/>
      <c r="D3597" s="189"/>
    </row>
    <row r="3598" spans="1:4" ht="18" customHeight="1">
      <c r="A3598" s="173"/>
      <c r="B3598" s="189"/>
      <c r="C3598" s="189"/>
      <c r="D3598" s="189"/>
    </row>
    <row r="3599" spans="1:4" ht="18" customHeight="1">
      <c r="A3599" s="173"/>
      <c r="B3599" s="189"/>
      <c r="C3599" s="189"/>
      <c r="D3599" s="189"/>
    </row>
    <row r="3600" spans="1:4" ht="18" customHeight="1">
      <c r="A3600" s="173"/>
      <c r="B3600" s="189"/>
      <c r="C3600" s="189"/>
      <c r="D3600" s="189"/>
    </row>
    <row r="3601" spans="1:4" ht="18" customHeight="1">
      <c r="A3601" s="173"/>
      <c r="B3601" s="189"/>
      <c r="C3601" s="189"/>
      <c r="D3601" s="189"/>
    </row>
    <row r="3602" spans="1:4" ht="18" customHeight="1">
      <c r="A3602" s="173"/>
      <c r="B3602" s="189"/>
      <c r="C3602" s="189"/>
      <c r="D3602" s="189"/>
    </row>
    <row r="3603" spans="1:4" ht="18" customHeight="1">
      <c r="A3603" s="173"/>
      <c r="B3603" s="189"/>
      <c r="C3603" s="189"/>
      <c r="D3603" s="189"/>
    </row>
    <row r="3604" spans="1:4" ht="18" customHeight="1">
      <c r="A3604" s="173"/>
      <c r="B3604" s="189"/>
      <c r="C3604" s="189"/>
      <c r="D3604" s="189"/>
    </row>
    <row r="3605" spans="1:4" ht="18" customHeight="1">
      <c r="A3605" s="173"/>
      <c r="B3605" s="189"/>
      <c r="C3605" s="189"/>
      <c r="D3605" s="189"/>
    </row>
    <row r="3606" spans="1:4" ht="18" customHeight="1">
      <c r="A3606" s="173"/>
      <c r="B3606" s="189"/>
      <c r="C3606" s="189"/>
      <c r="D3606" s="189"/>
    </row>
    <row r="3607" spans="1:4" ht="18" customHeight="1">
      <c r="A3607" s="173"/>
      <c r="B3607" s="189"/>
      <c r="C3607" s="189"/>
      <c r="D3607" s="189"/>
    </row>
    <row r="3608" spans="1:4" ht="18" customHeight="1">
      <c r="A3608" s="173"/>
      <c r="B3608" s="189"/>
      <c r="C3608" s="189"/>
      <c r="D3608" s="189"/>
    </row>
    <row r="3609" spans="1:4" ht="18" customHeight="1">
      <c r="A3609" s="173"/>
      <c r="B3609" s="189"/>
      <c r="C3609" s="189"/>
      <c r="D3609" s="189"/>
    </row>
    <row r="3610" spans="1:4" ht="18" customHeight="1">
      <c r="A3610" s="173"/>
      <c r="B3610" s="189"/>
      <c r="C3610" s="189"/>
      <c r="D3610" s="189"/>
    </row>
    <row r="3611" spans="1:4" ht="18" customHeight="1">
      <c r="A3611" s="173"/>
      <c r="B3611" s="189"/>
      <c r="C3611" s="189"/>
      <c r="D3611" s="189"/>
    </row>
    <row r="3612" spans="1:4" ht="18" customHeight="1">
      <c r="A3612" s="173"/>
      <c r="B3612" s="189"/>
      <c r="C3612" s="189"/>
      <c r="D3612" s="189"/>
    </row>
    <row r="3613" spans="1:4" ht="18" customHeight="1">
      <c r="A3613" s="173"/>
      <c r="B3613" s="189"/>
      <c r="C3613" s="189"/>
      <c r="D3613" s="189"/>
    </row>
    <row r="3614" spans="1:4" ht="18" customHeight="1">
      <c r="A3614" s="173"/>
      <c r="B3614" s="189"/>
      <c r="C3614" s="189"/>
      <c r="D3614" s="189"/>
    </row>
    <row r="3615" spans="1:4" ht="18" customHeight="1">
      <c r="A3615" s="173"/>
      <c r="B3615" s="189"/>
      <c r="C3615" s="189"/>
      <c r="D3615" s="189"/>
    </row>
    <row r="3616" spans="1:4" ht="18" customHeight="1">
      <c r="A3616" s="173"/>
      <c r="B3616" s="189"/>
      <c r="C3616" s="189"/>
      <c r="D3616" s="189"/>
    </row>
    <row r="3617" spans="1:4" ht="18" customHeight="1">
      <c r="A3617" s="173"/>
      <c r="B3617" s="189"/>
      <c r="C3617" s="189"/>
      <c r="D3617" s="189"/>
    </row>
    <row r="3618" spans="1:4" ht="18" customHeight="1">
      <c r="A3618" s="173"/>
      <c r="B3618" s="189"/>
      <c r="C3618" s="189"/>
      <c r="D3618" s="189"/>
    </row>
    <row r="3619" spans="1:4" ht="18" customHeight="1">
      <c r="A3619" s="173"/>
      <c r="B3619" s="189"/>
      <c r="C3619" s="189"/>
      <c r="D3619" s="189"/>
    </row>
    <row r="3620" spans="1:4" ht="18" customHeight="1">
      <c r="A3620" s="173"/>
      <c r="B3620" s="189"/>
      <c r="C3620" s="189"/>
      <c r="D3620" s="189"/>
    </row>
    <row r="3621" spans="1:4" ht="18" customHeight="1">
      <c r="A3621" s="173"/>
      <c r="B3621" s="189"/>
      <c r="C3621" s="189"/>
      <c r="D3621" s="189"/>
    </row>
    <row r="3622" spans="1:4" ht="18" customHeight="1">
      <c r="A3622" s="173"/>
      <c r="B3622" s="189"/>
      <c r="C3622" s="189"/>
      <c r="D3622" s="189"/>
    </row>
    <row r="3623" spans="1:4" ht="18" customHeight="1">
      <c r="A3623" s="173"/>
      <c r="B3623" s="189"/>
      <c r="C3623" s="189"/>
      <c r="D3623" s="189"/>
    </row>
    <row r="3624" spans="1:4" ht="18" customHeight="1">
      <c r="A3624" s="173"/>
      <c r="B3624" s="189"/>
      <c r="C3624" s="189"/>
      <c r="D3624" s="189"/>
    </row>
    <row r="3625" spans="1:4" ht="18" customHeight="1">
      <c r="A3625" s="173"/>
      <c r="B3625" s="189"/>
      <c r="C3625" s="189"/>
      <c r="D3625" s="189"/>
    </row>
    <row r="3626" spans="1:4" ht="18" customHeight="1">
      <c r="A3626" s="173"/>
      <c r="B3626" s="189"/>
      <c r="C3626" s="189"/>
      <c r="D3626" s="189"/>
    </row>
    <row r="3627" spans="1:4" ht="18" customHeight="1">
      <c r="A3627" s="173"/>
      <c r="B3627" s="189"/>
      <c r="C3627" s="189"/>
      <c r="D3627" s="189"/>
    </row>
    <row r="3628" spans="1:4" ht="18" customHeight="1">
      <c r="A3628" s="173"/>
      <c r="B3628" s="189"/>
      <c r="C3628" s="189"/>
      <c r="D3628" s="189"/>
    </row>
    <row r="3629" spans="1:4" ht="18" customHeight="1">
      <c r="A3629" s="173"/>
      <c r="B3629" s="189"/>
      <c r="C3629" s="189"/>
      <c r="D3629" s="189"/>
    </row>
    <row r="3630" spans="1:4" ht="18" customHeight="1">
      <c r="A3630" s="173"/>
      <c r="B3630" s="189"/>
      <c r="C3630" s="189"/>
      <c r="D3630" s="189"/>
    </row>
    <row r="3631" spans="1:4" ht="18" customHeight="1">
      <c r="A3631" s="173"/>
      <c r="B3631" s="189"/>
      <c r="C3631" s="189"/>
      <c r="D3631" s="189"/>
    </row>
    <row r="3632" spans="1:4" ht="18" customHeight="1">
      <c r="A3632" s="173"/>
      <c r="B3632" s="189"/>
      <c r="C3632" s="189"/>
      <c r="D3632" s="189"/>
    </row>
    <row r="3633" spans="1:4" ht="18" customHeight="1">
      <c r="A3633" s="173"/>
      <c r="B3633" s="189"/>
      <c r="C3633" s="189"/>
      <c r="D3633" s="189"/>
    </row>
    <row r="3634" spans="1:4" ht="18" customHeight="1">
      <c r="A3634" s="173"/>
      <c r="B3634" s="189"/>
      <c r="C3634" s="189"/>
      <c r="D3634" s="189"/>
    </row>
    <row r="3635" spans="1:4" ht="18" customHeight="1">
      <c r="A3635" s="173"/>
      <c r="B3635" s="189"/>
      <c r="C3635" s="189"/>
      <c r="D3635" s="189"/>
    </row>
    <row r="3636" spans="1:4" ht="18" customHeight="1">
      <c r="A3636" s="173"/>
      <c r="B3636" s="189"/>
      <c r="C3636" s="189"/>
      <c r="D3636" s="189"/>
    </row>
    <row r="3637" spans="1:4" ht="18" customHeight="1">
      <c r="A3637" s="173"/>
      <c r="B3637" s="189"/>
      <c r="C3637" s="189"/>
      <c r="D3637" s="189"/>
    </row>
    <row r="3638" spans="1:4" ht="18" customHeight="1">
      <c r="A3638" s="173"/>
      <c r="B3638" s="189"/>
      <c r="C3638" s="189"/>
      <c r="D3638" s="189"/>
    </row>
    <row r="3639" spans="1:4" ht="18" customHeight="1">
      <c r="A3639" s="173"/>
      <c r="B3639" s="189"/>
      <c r="C3639" s="189"/>
      <c r="D3639" s="189"/>
    </row>
    <row r="3640" spans="1:4" ht="18" customHeight="1">
      <c r="A3640" s="173"/>
      <c r="B3640" s="189"/>
      <c r="C3640" s="189"/>
      <c r="D3640" s="189"/>
    </row>
    <row r="3641" spans="1:4" ht="18" customHeight="1">
      <c r="A3641" s="173"/>
      <c r="B3641" s="189"/>
      <c r="C3641" s="189"/>
      <c r="D3641" s="189"/>
    </row>
    <row r="3642" spans="1:4" ht="18" customHeight="1">
      <c r="A3642" s="173"/>
      <c r="B3642" s="189"/>
      <c r="C3642" s="189"/>
      <c r="D3642" s="189"/>
    </row>
    <row r="3643" spans="1:4" ht="18" customHeight="1">
      <c r="A3643" s="173"/>
      <c r="B3643" s="189"/>
      <c r="C3643" s="189"/>
      <c r="D3643" s="189"/>
    </row>
    <row r="3644" spans="1:4" ht="18" customHeight="1">
      <c r="A3644" s="173"/>
      <c r="B3644" s="189"/>
      <c r="C3644" s="189"/>
      <c r="D3644" s="189"/>
    </row>
    <row r="3645" spans="1:4" ht="18" customHeight="1">
      <c r="A3645" s="173"/>
      <c r="B3645" s="189"/>
      <c r="C3645" s="189"/>
      <c r="D3645" s="189"/>
    </row>
    <row r="3646" spans="1:4" ht="18" customHeight="1">
      <c r="A3646" s="173"/>
      <c r="B3646" s="189"/>
      <c r="C3646" s="189"/>
      <c r="D3646" s="189"/>
    </row>
    <row r="3647" spans="1:4" ht="18" customHeight="1">
      <c r="A3647" s="173"/>
      <c r="B3647" s="189"/>
      <c r="C3647" s="189"/>
      <c r="D3647" s="189"/>
    </row>
    <row r="3648" spans="1:4" ht="18" customHeight="1">
      <c r="A3648" s="173"/>
      <c r="B3648" s="189"/>
      <c r="C3648" s="189"/>
      <c r="D3648" s="189"/>
    </row>
    <row r="3649" spans="1:4" ht="18" customHeight="1">
      <c r="A3649" s="173"/>
      <c r="B3649" s="189"/>
      <c r="C3649" s="189"/>
      <c r="D3649" s="189"/>
    </row>
    <row r="3650" spans="1:4" ht="18" customHeight="1">
      <c r="A3650" s="173"/>
      <c r="B3650" s="189"/>
      <c r="C3650" s="189"/>
      <c r="D3650" s="189"/>
    </row>
    <row r="3651" spans="1:4" ht="18" customHeight="1">
      <c r="A3651" s="173"/>
      <c r="B3651" s="189"/>
      <c r="C3651" s="189"/>
      <c r="D3651" s="189"/>
    </row>
    <row r="3652" spans="1:4" ht="18" customHeight="1">
      <c r="A3652" s="173"/>
      <c r="B3652" s="189"/>
      <c r="C3652" s="189"/>
      <c r="D3652" s="189"/>
    </row>
    <row r="3653" spans="1:4" ht="18" customHeight="1">
      <c r="A3653" s="173"/>
      <c r="B3653" s="189"/>
      <c r="C3653" s="189"/>
      <c r="D3653" s="189"/>
    </row>
    <row r="3654" spans="1:4" ht="18" customHeight="1">
      <c r="A3654" s="173"/>
      <c r="B3654" s="189"/>
      <c r="C3654" s="189"/>
      <c r="D3654" s="189"/>
    </row>
    <row r="3655" spans="1:4" ht="18" customHeight="1">
      <c r="A3655" s="173"/>
      <c r="B3655" s="189"/>
      <c r="C3655" s="189"/>
      <c r="D3655" s="189"/>
    </row>
    <row r="3656" spans="1:4" ht="18" customHeight="1">
      <c r="A3656" s="173"/>
      <c r="B3656" s="189"/>
      <c r="C3656" s="189"/>
      <c r="D3656" s="189"/>
    </row>
    <row r="3657" spans="1:4" ht="18" customHeight="1">
      <c r="A3657" s="173"/>
      <c r="B3657" s="189"/>
      <c r="C3657" s="189"/>
      <c r="D3657" s="189"/>
    </row>
    <row r="3658" spans="1:4" ht="18" customHeight="1">
      <c r="A3658" s="173"/>
      <c r="B3658" s="189"/>
      <c r="C3658" s="189"/>
      <c r="D3658" s="189"/>
    </row>
    <row r="3659" spans="1:4" ht="18" customHeight="1">
      <c r="A3659" s="173"/>
      <c r="B3659" s="189"/>
      <c r="C3659" s="189"/>
      <c r="D3659" s="189"/>
    </row>
    <row r="3660" spans="1:4" ht="18" customHeight="1">
      <c r="A3660" s="173"/>
      <c r="B3660" s="189"/>
      <c r="C3660" s="189"/>
      <c r="D3660" s="189"/>
    </row>
    <row r="3661" spans="1:4" ht="18" customHeight="1">
      <c r="A3661" s="173"/>
      <c r="B3661" s="189"/>
      <c r="C3661" s="189"/>
      <c r="D3661" s="189"/>
    </row>
    <row r="3662" spans="1:4" ht="18" customHeight="1">
      <c r="A3662" s="173"/>
      <c r="B3662" s="189"/>
      <c r="C3662" s="189"/>
      <c r="D3662" s="189"/>
    </row>
    <row r="3663" spans="1:4" ht="18" customHeight="1">
      <c r="A3663" s="173"/>
      <c r="B3663" s="189"/>
      <c r="C3663" s="189"/>
      <c r="D3663" s="189"/>
    </row>
    <row r="3664" spans="1:4" ht="18" customHeight="1">
      <c r="A3664" s="173"/>
      <c r="B3664" s="189"/>
      <c r="C3664" s="189"/>
      <c r="D3664" s="189"/>
    </row>
    <row r="3665" spans="1:4" ht="18" customHeight="1">
      <c r="A3665" s="173"/>
      <c r="B3665" s="189"/>
      <c r="C3665" s="189"/>
      <c r="D3665" s="189"/>
    </row>
    <row r="3666" spans="1:4" ht="18" customHeight="1">
      <c r="A3666" s="173"/>
      <c r="B3666" s="189"/>
      <c r="C3666" s="189"/>
      <c r="D3666" s="189"/>
    </row>
    <row r="3667" spans="1:4" ht="18" customHeight="1">
      <c r="A3667" s="173"/>
      <c r="B3667" s="189"/>
      <c r="C3667" s="189"/>
      <c r="D3667" s="189"/>
    </row>
    <row r="3668" spans="1:4" ht="18" customHeight="1">
      <c r="A3668" s="173"/>
      <c r="B3668" s="189"/>
      <c r="C3668" s="189"/>
      <c r="D3668" s="189"/>
    </row>
    <row r="3669" spans="1:4" ht="18" customHeight="1">
      <c r="A3669" s="173"/>
      <c r="B3669" s="189"/>
      <c r="C3669" s="189"/>
      <c r="D3669" s="189"/>
    </row>
    <row r="3670" spans="1:4" ht="18" customHeight="1">
      <c r="A3670" s="173"/>
      <c r="B3670" s="189"/>
      <c r="C3670" s="189"/>
      <c r="D3670" s="189"/>
    </row>
    <row r="3671" spans="1:4" ht="18" customHeight="1">
      <c r="A3671" s="173"/>
      <c r="B3671" s="189"/>
      <c r="C3671" s="189"/>
      <c r="D3671" s="189"/>
    </row>
    <row r="3672" spans="1:4" ht="18" customHeight="1">
      <c r="A3672" s="173"/>
      <c r="B3672" s="189"/>
      <c r="C3672" s="189"/>
      <c r="D3672" s="189"/>
    </row>
    <row r="3673" spans="1:4" ht="18" customHeight="1">
      <c r="A3673" s="173"/>
      <c r="B3673" s="189"/>
      <c r="C3673" s="189"/>
      <c r="D3673" s="189"/>
    </row>
    <row r="3674" spans="1:4" ht="18" customHeight="1">
      <c r="A3674" s="173"/>
      <c r="B3674" s="189"/>
      <c r="C3674" s="189"/>
      <c r="D3674" s="189"/>
    </row>
    <row r="3675" spans="1:4" ht="18" customHeight="1">
      <c r="A3675" s="173"/>
      <c r="B3675" s="189"/>
      <c r="C3675" s="189"/>
      <c r="D3675" s="189"/>
    </row>
    <row r="3676" spans="1:4" ht="18" customHeight="1">
      <c r="A3676" s="173"/>
      <c r="B3676" s="189"/>
      <c r="C3676" s="189"/>
      <c r="D3676" s="189"/>
    </row>
    <row r="3677" spans="1:4" ht="18" customHeight="1">
      <c r="A3677" s="173"/>
      <c r="B3677" s="189"/>
      <c r="C3677" s="189"/>
      <c r="D3677" s="189"/>
    </row>
    <row r="3678" spans="1:4" ht="18" customHeight="1">
      <c r="A3678" s="173"/>
      <c r="B3678" s="189"/>
      <c r="C3678" s="189"/>
      <c r="D3678" s="189"/>
    </row>
    <row r="3679" spans="1:4" ht="18" customHeight="1">
      <c r="A3679" s="173"/>
      <c r="B3679" s="189"/>
      <c r="C3679" s="189"/>
      <c r="D3679" s="189"/>
    </row>
    <row r="3680" spans="1:4" ht="18" customHeight="1">
      <c r="A3680" s="173"/>
      <c r="B3680" s="189"/>
      <c r="C3680" s="189"/>
      <c r="D3680" s="189"/>
    </row>
    <row r="3681" spans="1:4" ht="18" customHeight="1">
      <c r="A3681" s="173"/>
      <c r="B3681" s="189"/>
      <c r="C3681" s="189"/>
      <c r="D3681" s="189"/>
    </row>
    <row r="3682" spans="1:4" ht="18" customHeight="1">
      <c r="A3682" s="173"/>
      <c r="B3682" s="189"/>
      <c r="C3682" s="189"/>
      <c r="D3682" s="189"/>
    </row>
    <row r="3683" spans="1:4" ht="18" customHeight="1">
      <c r="A3683" s="173"/>
      <c r="B3683" s="189"/>
      <c r="C3683" s="189"/>
      <c r="D3683" s="189"/>
    </row>
    <row r="3684" spans="1:4" ht="18" customHeight="1">
      <c r="A3684" s="173"/>
      <c r="B3684" s="189"/>
      <c r="C3684" s="189"/>
      <c r="D3684" s="189"/>
    </row>
    <row r="3685" spans="1:4" ht="18" customHeight="1">
      <c r="A3685" s="173"/>
      <c r="B3685" s="189"/>
      <c r="C3685" s="189"/>
      <c r="D3685" s="189"/>
    </row>
    <row r="3686" spans="1:4" ht="18" customHeight="1">
      <c r="A3686" s="173"/>
      <c r="B3686" s="189"/>
      <c r="C3686" s="189"/>
      <c r="D3686" s="189"/>
    </row>
    <row r="3687" spans="1:4" ht="18" customHeight="1">
      <c r="A3687" s="173"/>
      <c r="B3687" s="189"/>
      <c r="C3687" s="189"/>
      <c r="D3687" s="189"/>
    </row>
    <row r="3688" spans="1:4" ht="18" customHeight="1">
      <c r="A3688" s="173"/>
      <c r="B3688" s="189"/>
      <c r="C3688" s="189"/>
      <c r="D3688" s="189"/>
    </row>
    <row r="3689" spans="1:4" ht="18" customHeight="1">
      <c r="A3689" s="173"/>
      <c r="B3689" s="189"/>
      <c r="C3689" s="189"/>
      <c r="D3689" s="189"/>
    </row>
    <row r="3690" spans="1:4" ht="18" customHeight="1">
      <c r="A3690" s="173"/>
      <c r="B3690" s="189"/>
      <c r="C3690" s="189"/>
      <c r="D3690" s="189"/>
    </row>
    <row r="3691" spans="1:4" ht="18" customHeight="1">
      <c r="A3691" s="173"/>
      <c r="B3691" s="189"/>
      <c r="C3691" s="189"/>
      <c r="D3691" s="189"/>
    </row>
    <row r="3692" spans="1:4" ht="18" customHeight="1">
      <c r="A3692" s="173"/>
      <c r="B3692" s="189"/>
      <c r="C3692" s="189"/>
      <c r="D3692" s="189"/>
    </row>
    <row r="3693" spans="1:4" ht="18" customHeight="1">
      <c r="A3693" s="173"/>
      <c r="B3693" s="189"/>
      <c r="C3693" s="189"/>
      <c r="D3693" s="189"/>
    </row>
    <row r="3694" spans="1:4" ht="18" customHeight="1">
      <c r="A3694" s="173"/>
      <c r="B3694" s="189"/>
      <c r="C3694" s="189"/>
      <c r="D3694" s="189"/>
    </row>
    <row r="3695" spans="1:4" ht="18" customHeight="1">
      <c r="A3695" s="173"/>
      <c r="B3695" s="189"/>
      <c r="C3695" s="189"/>
      <c r="D3695" s="189"/>
    </row>
    <row r="3696" spans="1:4" ht="18" customHeight="1">
      <c r="A3696" s="173"/>
      <c r="B3696" s="189"/>
      <c r="C3696" s="189"/>
      <c r="D3696" s="189"/>
    </row>
    <row r="3697" spans="1:4" ht="18" customHeight="1">
      <c r="A3697" s="173"/>
      <c r="B3697" s="189"/>
      <c r="C3697" s="189"/>
      <c r="D3697" s="189"/>
    </row>
    <row r="3698" spans="1:4" ht="18" customHeight="1">
      <c r="A3698" s="173"/>
      <c r="B3698" s="189"/>
      <c r="C3698" s="189"/>
      <c r="D3698" s="189"/>
    </row>
    <row r="3699" spans="1:4" ht="18" customHeight="1">
      <c r="A3699" s="173"/>
      <c r="B3699" s="189"/>
      <c r="C3699" s="189"/>
      <c r="D3699" s="189"/>
    </row>
    <row r="3700" spans="1:4" ht="18" customHeight="1">
      <c r="A3700" s="173"/>
      <c r="B3700" s="189"/>
      <c r="C3700" s="189"/>
      <c r="D3700" s="189"/>
    </row>
    <row r="3701" spans="1:4" ht="18" customHeight="1">
      <c r="A3701" s="173"/>
      <c r="B3701" s="189"/>
      <c r="C3701" s="189"/>
      <c r="D3701" s="189"/>
    </row>
    <row r="3702" spans="1:4" ht="18" customHeight="1">
      <c r="A3702" s="173"/>
      <c r="B3702" s="189"/>
      <c r="C3702" s="189"/>
      <c r="D3702" s="189"/>
    </row>
    <row r="3703" spans="1:4" ht="18" customHeight="1">
      <c r="A3703" s="173"/>
      <c r="B3703" s="189"/>
      <c r="C3703" s="189"/>
      <c r="D3703" s="189"/>
    </row>
    <row r="3704" spans="1:4" ht="18" customHeight="1">
      <c r="A3704" s="173"/>
      <c r="B3704" s="189"/>
      <c r="C3704" s="189"/>
      <c r="D3704" s="189"/>
    </row>
    <row r="3705" spans="1:4" ht="18" customHeight="1">
      <c r="A3705" s="173"/>
      <c r="B3705" s="189"/>
      <c r="C3705" s="189"/>
      <c r="D3705" s="189"/>
    </row>
    <row r="3706" spans="1:4" ht="18" customHeight="1">
      <c r="A3706" s="173"/>
      <c r="B3706" s="189"/>
      <c r="C3706" s="189"/>
      <c r="D3706" s="189"/>
    </row>
    <row r="3707" spans="1:4" ht="18" customHeight="1">
      <c r="A3707" s="173"/>
      <c r="B3707" s="189"/>
      <c r="C3707" s="189"/>
      <c r="D3707" s="189"/>
    </row>
    <row r="3708" spans="1:4" ht="18" customHeight="1">
      <c r="A3708" s="173"/>
      <c r="B3708" s="189"/>
      <c r="C3708" s="189"/>
      <c r="D3708" s="189"/>
    </row>
    <row r="3709" spans="1:4" ht="18" customHeight="1">
      <c r="A3709" s="173"/>
      <c r="B3709" s="189"/>
      <c r="C3709" s="189"/>
      <c r="D3709" s="189"/>
    </row>
    <row r="3710" spans="1:4" ht="18" customHeight="1">
      <c r="A3710" s="173"/>
      <c r="B3710" s="189"/>
      <c r="C3710" s="189"/>
      <c r="D3710" s="189"/>
    </row>
    <row r="3711" spans="1:4" ht="18" customHeight="1">
      <c r="A3711" s="173"/>
      <c r="B3711" s="189"/>
      <c r="C3711" s="189"/>
      <c r="D3711" s="189"/>
    </row>
    <row r="3712" spans="1:4" ht="18" customHeight="1">
      <c r="A3712" s="173"/>
      <c r="B3712" s="189"/>
      <c r="C3712" s="189"/>
      <c r="D3712" s="189"/>
    </row>
    <row r="3713" spans="1:4" ht="18" customHeight="1">
      <c r="A3713" s="173"/>
      <c r="B3713" s="189"/>
      <c r="C3713" s="189"/>
      <c r="D3713" s="189"/>
    </row>
    <row r="3714" spans="1:4" ht="18" customHeight="1">
      <c r="A3714" s="173"/>
      <c r="B3714" s="189"/>
      <c r="C3714" s="189"/>
      <c r="D3714" s="189"/>
    </row>
    <row r="3715" spans="1:4" ht="18" customHeight="1">
      <c r="A3715" s="173"/>
      <c r="B3715" s="189"/>
      <c r="C3715" s="189"/>
      <c r="D3715" s="189"/>
    </row>
    <row r="3716" spans="1:4" ht="18" customHeight="1">
      <c r="A3716" s="173"/>
      <c r="B3716" s="189"/>
      <c r="C3716" s="189"/>
      <c r="D3716" s="189"/>
    </row>
    <row r="3717" spans="1:4" ht="18" customHeight="1">
      <c r="A3717" s="173"/>
      <c r="B3717" s="189"/>
      <c r="C3717" s="189"/>
      <c r="D3717" s="189"/>
    </row>
    <row r="3718" spans="1:4" ht="18" customHeight="1">
      <c r="A3718" s="173"/>
      <c r="B3718" s="189"/>
      <c r="C3718" s="189"/>
      <c r="D3718" s="189"/>
    </row>
    <row r="3719" spans="1:4" ht="18" customHeight="1">
      <c r="A3719" s="173"/>
      <c r="B3719" s="189"/>
      <c r="C3719" s="189"/>
      <c r="D3719" s="189"/>
    </row>
    <row r="3720" spans="1:4" ht="18" customHeight="1">
      <c r="A3720" s="173"/>
      <c r="B3720" s="189"/>
      <c r="C3720" s="189"/>
      <c r="D3720" s="189"/>
    </row>
    <row r="3721" spans="1:4" ht="18" customHeight="1">
      <c r="A3721" s="173"/>
      <c r="B3721" s="189"/>
      <c r="C3721" s="189"/>
      <c r="D3721" s="189"/>
    </row>
    <row r="3722" spans="1:4" ht="18" customHeight="1">
      <c r="A3722" s="173"/>
      <c r="B3722" s="189"/>
      <c r="C3722" s="189"/>
      <c r="D3722" s="189"/>
    </row>
    <row r="3723" spans="1:4" ht="18" customHeight="1">
      <c r="A3723" s="173"/>
      <c r="B3723" s="189"/>
      <c r="C3723" s="189"/>
      <c r="D3723" s="189"/>
    </row>
    <row r="3724" spans="1:4" ht="18" customHeight="1">
      <c r="A3724" s="173"/>
      <c r="B3724" s="189"/>
      <c r="C3724" s="189"/>
      <c r="D3724" s="189"/>
    </row>
    <row r="3725" spans="1:4" ht="18" customHeight="1">
      <c r="A3725" s="173"/>
      <c r="B3725" s="189"/>
      <c r="C3725" s="189"/>
      <c r="D3725" s="189"/>
    </row>
    <row r="3726" spans="1:4" ht="18" customHeight="1">
      <c r="A3726" s="173"/>
      <c r="B3726" s="189"/>
      <c r="C3726" s="189"/>
      <c r="D3726" s="189"/>
    </row>
    <row r="3727" spans="1:4" ht="18" customHeight="1">
      <c r="A3727" s="173"/>
      <c r="B3727" s="189"/>
      <c r="C3727" s="189"/>
      <c r="D3727" s="189"/>
    </row>
    <row r="3728" spans="1:4" ht="18" customHeight="1">
      <c r="A3728" s="173"/>
      <c r="B3728" s="189"/>
      <c r="C3728" s="189"/>
      <c r="D3728" s="189"/>
    </row>
    <row r="3729" spans="1:4" ht="18" customHeight="1">
      <c r="A3729" s="173"/>
      <c r="B3729" s="189"/>
      <c r="C3729" s="189"/>
      <c r="D3729" s="189"/>
    </row>
    <row r="3730" spans="1:4" ht="18" customHeight="1">
      <c r="A3730" s="173"/>
      <c r="B3730" s="189"/>
      <c r="C3730" s="189"/>
      <c r="D3730" s="189"/>
    </row>
    <row r="3731" spans="1:4" ht="18" customHeight="1">
      <c r="A3731" s="173"/>
      <c r="B3731" s="189"/>
      <c r="C3731" s="189"/>
      <c r="D3731" s="189"/>
    </row>
    <row r="3732" spans="1:4" ht="18" customHeight="1">
      <c r="A3732" s="173"/>
      <c r="B3732" s="189"/>
      <c r="C3732" s="189"/>
      <c r="D3732" s="189"/>
    </row>
    <row r="3733" spans="1:4" ht="18" customHeight="1">
      <c r="A3733" s="173"/>
      <c r="B3733" s="189"/>
      <c r="C3733" s="189"/>
      <c r="D3733" s="189"/>
    </row>
    <row r="3734" spans="1:4" ht="18" customHeight="1">
      <c r="A3734" s="173"/>
      <c r="B3734" s="189"/>
      <c r="C3734" s="189"/>
      <c r="D3734" s="189"/>
    </row>
    <row r="3735" spans="1:4" ht="18" customHeight="1">
      <c r="A3735" s="173"/>
      <c r="B3735" s="189"/>
      <c r="C3735" s="189"/>
      <c r="D3735" s="189"/>
    </row>
    <row r="3736" spans="1:4" ht="18" customHeight="1">
      <c r="A3736" s="173"/>
      <c r="B3736" s="189"/>
      <c r="C3736" s="189"/>
      <c r="D3736" s="189"/>
    </row>
    <row r="3737" spans="1:4" ht="18" customHeight="1">
      <c r="A3737" s="173"/>
      <c r="B3737" s="189"/>
      <c r="C3737" s="189"/>
      <c r="D3737" s="189"/>
    </row>
    <row r="3738" spans="1:4" ht="18" customHeight="1">
      <c r="A3738" s="173"/>
      <c r="B3738" s="189"/>
      <c r="C3738" s="189"/>
      <c r="D3738" s="189"/>
    </row>
    <row r="3739" spans="1:4" ht="18" customHeight="1">
      <c r="A3739" s="173"/>
      <c r="B3739" s="189"/>
      <c r="C3739" s="189"/>
      <c r="D3739" s="189"/>
    </row>
    <row r="3740" spans="1:4" ht="18" customHeight="1">
      <c r="A3740" s="173"/>
      <c r="B3740" s="189"/>
      <c r="C3740" s="189"/>
      <c r="D3740" s="189"/>
    </row>
    <row r="3741" spans="1:4" ht="18" customHeight="1">
      <c r="A3741" s="173"/>
      <c r="B3741" s="189"/>
      <c r="C3741" s="189"/>
      <c r="D3741" s="189"/>
    </row>
    <row r="3742" spans="1:4" ht="18" customHeight="1">
      <c r="A3742" s="173"/>
      <c r="B3742" s="189"/>
      <c r="C3742" s="189"/>
      <c r="D3742" s="189"/>
    </row>
    <row r="3743" spans="1:4" ht="18" customHeight="1">
      <c r="A3743" s="173"/>
      <c r="B3743" s="189"/>
      <c r="C3743" s="189"/>
      <c r="D3743" s="189"/>
    </row>
    <row r="3744" spans="1:4" ht="18" customHeight="1">
      <c r="A3744" s="173"/>
      <c r="B3744" s="189"/>
      <c r="C3744" s="189"/>
      <c r="D3744" s="189"/>
    </row>
    <row r="3745" spans="1:4" ht="18" customHeight="1">
      <c r="A3745" s="173"/>
      <c r="B3745" s="189"/>
      <c r="C3745" s="189"/>
      <c r="D3745" s="189"/>
    </row>
    <row r="3746" spans="1:4" ht="18" customHeight="1">
      <c r="A3746" s="173"/>
      <c r="B3746" s="189"/>
      <c r="C3746" s="189"/>
      <c r="D3746" s="189"/>
    </row>
    <row r="3747" spans="1:4" ht="18" customHeight="1">
      <c r="A3747" s="173"/>
      <c r="B3747" s="189"/>
      <c r="C3747" s="189"/>
      <c r="D3747" s="189"/>
    </row>
    <row r="3748" spans="1:4" ht="18" customHeight="1">
      <c r="A3748" s="173"/>
      <c r="B3748" s="189"/>
      <c r="C3748" s="189"/>
      <c r="D3748" s="189"/>
    </row>
    <row r="3749" spans="1:4" ht="18" customHeight="1">
      <c r="A3749" s="173"/>
      <c r="B3749" s="189"/>
      <c r="C3749" s="189"/>
      <c r="D3749" s="189"/>
    </row>
    <row r="3750" spans="1:4" ht="18" customHeight="1">
      <c r="A3750" s="173"/>
      <c r="B3750" s="189"/>
      <c r="C3750" s="189"/>
      <c r="D3750" s="189"/>
    </row>
    <row r="3751" spans="1:4" ht="18" customHeight="1">
      <c r="A3751" s="173"/>
      <c r="B3751" s="189"/>
      <c r="C3751" s="189"/>
      <c r="D3751" s="189"/>
    </row>
    <row r="3752" spans="1:4" ht="18" customHeight="1">
      <c r="A3752" s="173"/>
      <c r="B3752" s="189"/>
      <c r="C3752" s="189"/>
      <c r="D3752" s="189"/>
    </row>
    <row r="3753" spans="1:4" ht="18" customHeight="1">
      <c r="A3753" s="173"/>
      <c r="B3753" s="189"/>
      <c r="C3753" s="189"/>
      <c r="D3753" s="189"/>
    </row>
    <row r="3754" spans="1:4" ht="18" customHeight="1">
      <c r="A3754" s="173"/>
      <c r="B3754" s="189"/>
      <c r="C3754" s="189"/>
      <c r="D3754" s="189"/>
    </row>
    <row r="3755" spans="1:4" ht="18" customHeight="1">
      <c r="A3755" s="173"/>
      <c r="B3755" s="189"/>
      <c r="C3755" s="189"/>
      <c r="D3755" s="189"/>
    </row>
    <row r="3756" spans="1:4" ht="18" customHeight="1">
      <c r="A3756" s="173"/>
      <c r="B3756" s="189"/>
      <c r="C3756" s="189"/>
      <c r="D3756" s="189"/>
    </row>
    <row r="3757" spans="1:4" ht="18" customHeight="1">
      <c r="A3757" s="173"/>
      <c r="B3757" s="189"/>
      <c r="C3757" s="189"/>
      <c r="D3757" s="189"/>
    </row>
    <row r="3758" spans="1:4" ht="18" customHeight="1">
      <c r="A3758" s="173"/>
      <c r="B3758" s="189"/>
      <c r="C3758" s="189"/>
      <c r="D3758" s="189"/>
    </row>
    <row r="3759" spans="1:4" ht="18" customHeight="1">
      <c r="A3759" s="173"/>
      <c r="B3759" s="189"/>
      <c r="C3759" s="189"/>
      <c r="D3759" s="189"/>
    </row>
    <row r="3760" spans="1:4" ht="18" customHeight="1">
      <c r="A3760" s="173"/>
      <c r="B3760" s="189"/>
      <c r="C3760" s="189"/>
      <c r="D3760" s="189"/>
    </row>
    <row r="3761" spans="1:4" ht="18" customHeight="1">
      <c r="A3761" s="173"/>
      <c r="B3761" s="189"/>
      <c r="C3761" s="189"/>
      <c r="D3761" s="189"/>
    </row>
    <row r="3762" spans="1:4" ht="18" customHeight="1">
      <c r="A3762" s="173"/>
      <c r="B3762" s="189"/>
      <c r="C3762" s="189"/>
      <c r="D3762" s="189"/>
    </row>
    <row r="3763" spans="1:4" ht="18" customHeight="1">
      <c r="A3763" s="173"/>
      <c r="B3763" s="189"/>
      <c r="C3763" s="189"/>
      <c r="D3763" s="189"/>
    </row>
    <row r="3764" spans="1:4" ht="18" customHeight="1">
      <c r="A3764" s="173"/>
      <c r="B3764" s="189"/>
      <c r="C3764" s="189"/>
      <c r="D3764" s="189"/>
    </row>
    <row r="3765" spans="1:4" ht="18" customHeight="1">
      <c r="A3765" s="173"/>
      <c r="B3765" s="189"/>
      <c r="C3765" s="189"/>
      <c r="D3765" s="189"/>
    </row>
    <row r="3766" spans="1:4" ht="18" customHeight="1">
      <c r="A3766" s="173"/>
      <c r="B3766" s="189"/>
      <c r="C3766" s="189"/>
      <c r="D3766" s="189"/>
    </row>
    <row r="3767" spans="1:4" ht="18" customHeight="1">
      <c r="A3767" s="173"/>
      <c r="B3767" s="189"/>
      <c r="C3767" s="189"/>
      <c r="D3767" s="189"/>
    </row>
    <row r="3768" spans="1:4" ht="18" customHeight="1">
      <c r="A3768" s="173"/>
      <c r="B3768" s="189"/>
      <c r="C3768" s="189"/>
      <c r="D3768" s="189"/>
    </row>
    <row r="3769" spans="1:4" ht="18" customHeight="1">
      <c r="A3769" s="173"/>
      <c r="B3769" s="189"/>
      <c r="C3769" s="189"/>
      <c r="D3769" s="189"/>
    </row>
    <row r="3770" spans="1:4" ht="18" customHeight="1">
      <c r="A3770" s="173"/>
      <c r="B3770" s="189"/>
      <c r="C3770" s="189"/>
      <c r="D3770" s="189"/>
    </row>
    <row r="3771" spans="1:4" ht="18" customHeight="1">
      <c r="A3771" s="173"/>
      <c r="B3771" s="189"/>
      <c r="C3771" s="189"/>
      <c r="D3771" s="189"/>
    </row>
    <row r="3772" spans="1:4" ht="18" customHeight="1">
      <c r="A3772" s="173"/>
      <c r="B3772" s="189"/>
      <c r="C3772" s="189"/>
      <c r="D3772" s="189"/>
    </row>
    <row r="3773" spans="1:4" ht="18" customHeight="1">
      <c r="A3773" s="173"/>
      <c r="B3773" s="189"/>
      <c r="C3773" s="189"/>
      <c r="D3773" s="189"/>
    </row>
    <row r="3774" spans="1:4" ht="18" customHeight="1">
      <c r="A3774" s="173"/>
      <c r="B3774" s="189"/>
      <c r="C3774" s="189"/>
      <c r="D3774" s="189"/>
    </row>
    <row r="3775" spans="1:4" ht="18" customHeight="1">
      <c r="A3775" s="173"/>
      <c r="B3775" s="189"/>
      <c r="C3775" s="189"/>
      <c r="D3775" s="189"/>
    </row>
    <row r="3776" spans="1:4" ht="18" customHeight="1">
      <c r="A3776" s="173"/>
      <c r="B3776" s="189"/>
      <c r="C3776" s="189"/>
      <c r="D3776" s="189"/>
    </row>
    <row r="3777" spans="1:4" ht="18" customHeight="1">
      <c r="A3777" s="173"/>
      <c r="B3777" s="189"/>
      <c r="C3777" s="189"/>
      <c r="D3777" s="189"/>
    </row>
    <row r="3778" spans="1:4" ht="18" customHeight="1">
      <c r="A3778" s="173"/>
      <c r="B3778" s="189"/>
      <c r="C3778" s="189"/>
      <c r="D3778" s="189"/>
    </row>
    <row r="3779" spans="1:4" ht="18" customHeight="1">
      <c r="A3779" s="173"/>
      <c r="B3779" s="189"/>
      <c r="C3779" s="189"/>
      <c r="D3779" s="189"/>
    </row>
    <row r="3780" spans="1:4" ht="18" customHeight="1">
      <c r="A3780" s="173"/>
      <c r="B3780" s="189"/>
      <c r="C3780" s="189"/>
      <c r="D3780" s="189"/>
    </row>
    <row r="3781" spans="1:4" ht="18" customHeight="1">
      <c r="A3781" s="173"/>
      <c r="B3781" s="189"/>
      <c r="C3781" s="189"/>
      <c r="D3781" s="189"/>
    </row>
    <row r="3782" spans="1:4" ht="18" customHeight="1">
      <c r="A3782" s="173"/>
      <c r="B3782" s="189"/>
      <c r="C3782" s="189"/>
      <c r="D3782" s="189"/>
    </row>
    <row r="3783" spans="1:4" ht="18" customHeight="1">
      <c r="A3783" s="173"/>
      <c r="B3783" s="189"/>
      <c r="C3783" s="189"/>
      <c r="D3783" s="189"/>
    </row>
    <row r="3784" spans="1:4" ht="18" customHeight="1">
      <c r="A3784" s="173"/>
      <c r="B3784" s="189"/>
      <c r="C3784" s="189"/>
      <c r="D3784" s="189"/>
    </row>
    <row r="3785" spans="1:4" ht="18" customHeight="1">
      <c r="A3785" s="173"/>
      <c r="B3785" s="189"/>
      <c r="C3785" s="189"/>
      <c r="D3785" s="189"/>
    </row>
    <row r="3786" spans="1:4" ht="18" customHeight="1">
      <c r="A3786" s="173"/>
      <c r="B3786" s="189"/>
      <c r="C3786" s="189"/>
      <c r="D3786" s="189"/>
    </row>
    <row r="3787" spans="1:4" ht="18" customHeight="1">
      <c r="A3787" s="173"/>
      <c r="B3787" s="189"/>
      <c r="C3787" s="189"/>
      <c r="D3787" s="189"/>
    </row>
    <row r="3788" spans="1:4" ht="18" customHeight="1">
      <c r="A3788" s="173"/>
      <c r="B3788" s="189"/>
      <c r="C3788" s="189"/>
      <c r="D3788" s="189"/>
    </row>
    <row r="3789" spans="1:4" ht="18" customHeight="1">
      <c r="A3789" s="173"/>
      <c r="B3789" s="189"/>
      <c r="C3789" s="189"/>
      <c r="D3789" s="189"/>
    </row>
    <row r="3790" spans="1:4" ht="18" customHeight="1">
      <c r="A3790" s="173"/>
      <c r="B3790" s="189"/>
      <c r="C3790" s="189"/>
      <c r="D3790" s="189"/>
    </row>
    <row r="3791" spans="1:4" ht="18" customHeight="1">
      <c r="A3791" s="173"/>
      <c r="B3791" s="189"/>
      <c r="C3791" s="189"/>
      <c r="D3791" s="189"/>
    </row>
    <row r="3792" spans="1:4" ht="18" customHeight="1">
      <c r="A3792" s="173"/>
      <c r="B3792" s="189"/>
      <c r="C3792" s="189"/>
      <c r="D3792" s="189"/>
    </row>
    <row r="3793" spans="1:4" ht="18" customHeight="1">
      <c r="A3793" s="173"/>
      <c r="B3793" s="189"/>
      <c r="C3793" s="189"/>
      <c r="D3793" s="189"/>
    </row>
    <row r="3794" spans="1:4" ht="18" customHeight="1">
      <c r="A3794" s="173"/>
      <c r="B3794" s="189"/>
      <c r="C3794" s="189"/>
      <c r="D3794" s="189"/>
    </row>
    <row r="3795" spans="1:4" ht="18" customHeight="1">
      <c r="A3795" s="173"/>
      <c r="B3795" s="189"/>
      <c r="C3795" s="189"/>
      <c r="D3795" s="189"/>
    </row>
    <row r="3796" spans="1:4" ht="18" customHeight="1">
      <c r="A3796" s="173"/>
      <c r="B3796" s="189"/>
      <c r="C3796" s="189"/>
      <c r="D3796" s="189"/>
    </row>
    <row r="3797" spans="1:4" ht="18" customHeight="1">
      <c r="A3797" s="173"/>
      <c r="B3797" s="189"/>
      <c r="C3797" s="189"/>
      <c r="D3797" s="189"/>
    </row>
    <row r="3798" spans="1:4" ht="18" customHeight="1">
      <c r="A3798" s="173"/>
      <c r="B3798" s="189"/>
      <c r="C3798" s="189"/>
      <c r="D3798" s="189"/>
    </row>
    <row r="3799" spans="1:4" ht="18" customHeight="1">
      <c r="A3799" s="173"/>
      <c r="B3799" s="189"/>
      <c r="C3799" s="189"/>
      <c r="D3799" s="189"/>
    </row>
    <row r="3800" spans="1:4" ht="18" customHeight="1">
      <c r="A3800" s="173"/>
      <c r="B3800" s="189"/>
      <c r="C3800" s="189"/>
      <c r="D3800" s="189"/>
    </row>
    <row r="3801" spans="1:4" ht="18" customHeight="1">
      <c r="A3801" s="173"/>
      <c r="B3801" s="189"/>
      <c r="C3801" s="189"/>
      <c r="D3801" s="189"/>
    </row>
    <row r="3802" spans="1:4" ht="18" customHeight="1">
      <c r="A3802" s="173"/>
      <c r="B3802" s="189"/>
      <c r="C3802" s="189"/>
      <c r="D3802" s="189"/>
    </row>
    <row r="3803" spans="1:4" ht="18" customHeight="1">
      <c r="A3803" s="173"/>
      <c r="B3803" s="189"/>
      <c r="C3803" s="189"/>
      <c r="D3803" s="189"/>
    </row>
    <row r="3804" spans="1:4" ht="18" customHeight="1">
      <c r="A3804" s="173"/>
      <c r="B3804" s="189"/>
      <c r="C3804" s="189"/>
      <c r="D3804" s="189"/>
    </row>
    <row r="3805" spans="1:4" ht="18" customHeight="1">
      <c r="A3805" s="173"/>
      <c r="B3805" s="189"/>
      <c r="C3805" s="189"/>
      <c r="D3805" s="189"/>
    </row>
    <row r="3806" spans="1:4" ht="18" customHeight="1">
      <c r="A3806" s="173"/>
      <c r="B3806" s="189"/>
      <c r="C3806" s="189"/>
      <c r="D3806" s="189"/>
    </row>
    <row r="3807" spans="1:4" ht="18" customHeight="1">
      <c r="A3807" s="173"/>
      <c r="B3807" s="189"/>
      <c r="C3807" s="189"/>
      <c r="D3807" s="189"/>
    </row>
    <row r="3808" spans="1:4" ht="18" customHeight="1">
      <c r="A3808" s="173"/>
      <c r="B3808" s="189"/>
      <c r="C3808" s="189"/>
      <c r="D3808" s="189"/>
    </row>
    <row r="3809" spans="1:4" ht="18" customHeight="1">
      <c r="A3809" s="173"/>
      <c r="B3809" s="189"/>
      <c r="C3809" s="189"/>
      <c r="D3809" s="189"/>
    </row>
    <row r="3810" spans="1:4" ht="18" customHeight="1">
      <c r="A3810" s="173"/>
      <c r="B3810" s="189"/>
      <c r="C3810" s="189"/>
      <c r="D3810" s="189"/>
    </row>
    <row r="3811" spans="1:4" ht="18" customHeight="1">
      <c r="A3811" s="173"/>
      <c r="B3811" s="189"/>
      <c r="C3811" s="189"/>
      <c r="D3811" s="189"/>
    </row>
    <row r="3812" spans="1:4" ht="18" customHeight="1">
      <c r="A3812" s="173"/>
      <c r="B3812" s="189"/>
      <c r="C3812" s="189"/>
      <c r="D3812" s="189"/>
    </row>
    <row r="3813" spans="1:4" ht="18" customHeight="1">
      <c r="A3813" s="173"/>
      <c r="B3813" s="189"/>
      <c r="C3813" s="189"/>
      <c r="D3813" s="189"/>
    </row>
    <row r="3814" spans="1:4" ht="18" customHeight="1">
      <c r="A3814" s="173"/>
      <c r="B3814" s="189"/>
      <c r="C3814" s="189"/>
      <c r="D3814" s="189"/>
    </row>
    <row r="3815" spans="1:4" ht="18" customHeight="1">
      <c r="A3815" s="173"/>
      <c r="B3815" s="189"/>
      <c r="C3815" s="189"/>
      <c r="D3815" s="189"/>
    </row>
    <row r="3816" spans="1:4" ht="18" customHeight="1">
      <c r="A3816" s="173"/>
      <c r="B3816" s="189"/>
      <c r="C3816" s="189"/>
      <c r="D3816" s="189"/>
    </row>
    <row r="3817" spans="1:4" ht="18" customHeight="1">
      <c r="A3817" s="173"/>
      <c r="B3817" s="189"/>
      <c r="C3817" s="189"/>
      <c r="D3817" s="189"/>
    </row>
    <row r="3818" spans="1:4" ht="18" customHeight="1">
      <c r="A3818" s="173"/>
      <c r="B3818" s="189"/>
      <c r="C3818" s="189"/>
      <c r="D3818" s="189"/>
    </row>
    <row r="3819" spans="1:4" ht="18" customHeight="1">
      <c r="A3819" s="173"/>
      <c r="B3819" s="189"/>
      <c r="C3819" s="189"/>
      <c r="D3819" s="189"/>
    </row>
    <row r="3820" spans="1:4" ht="18" customHeight="1">
      <c r="A3820" s="173"/>
      <c r="B3820" s="189"/>
      <c r="C3820" s="189"/>
      <c r="D3820" s="189"/>
    </row>
    <row r="3821" spans="1:4" ht="18" customHeight="1">
      <c r="A3821" s="173"/>
      <c r="B3821" s="189"/>
      <c r="C3821" s="189"/>
      <c r="D3821" s="189"/>
    </row>
    <row r="3822" spans="1:4" ht="18" customHeight="1">
      <c r="A3822" s="173"/>
      <c r="B3822" s="189"/>
      <c r="C3822" s="189"/>
      <c r="D3822" s="189"/>
    </row>
    <row r="3823" spans="1:4" ht="18" customHeight="1">
      <c r="A3823" s="173"/>
      <c r="B3823" s="189"/>
      <c r="C3823" s="189"/>
      <c r="D3823" s="189"/>
    </row>
    <row r="3824" spans="1:4" ht="18" customHeight="1">
      <c r="A3824" s="173"/>
      <c r="B3824" s="189"/>
      <c r="C3824" s="189"/>
      <c r="D3824" s="189"/>
    </row>
    <row r="3825" spans="1:4" ht="18" customHeight="1">
      <c r="A3825" s="173"/>
      <c r="B3825" s="189"/>
      <c r="C3825" s="189"/>
      <c r="D3825" s="189"/>
    </row>
    <row r="3826" spans="1:4" ht="18" customHeight="1">
      <c r="A3826" s="173"/>
      <c r="B3826" s="189"/>
      <c r="C3826" s="189"/>
      <c r="D3826" s="189"/>
    </row>
    <row r="3827" spans="1:4" ht="18" customHeight="1">
      <c r="A3827" s="173"/>
      <c r="B3827" s="189"/>
      <c r="C3827" s="189"/>
      <c r="D3827" s="189"/>
    </row>
    <row r="3828" spans="1:4" ht="18" customHeight="1">
      <c r="A3828" s="173"/>
      <c r="B3828" s="189"/>
      <c r="C3828" s="189"/>
      <c r="D3828" s="189"/>
    </row>
    <row r="3829" spans="1:4" ht="18" customHeight="1">
      <c r="A3829" s="173"/>
      <c r="B3829" s="189"/>
      <c r="C3829" s="189"/>
      <c r="D3829" s="189"/>
    </row>
    <row r="3830" spans="1:4" ht="18" customHeight="1">
      <c r="A3830" s="173"/>
      <c r="B3830" s="189"/>
      <c r="C3830" s="189"/>
      <c r="D3830" s="189"/>
    </row>
    <row r="3831" spans="1:4" ht="18" customHeight="1">
      <c r="A3831" s="173"/>
      <c r="B3831" s="189"/>
      <c r="C3831" s="189"/>
      <c r="D3831" s="189"/>
    </row>
    <row r="3832" spans="1:4" ht="18" customHeight="1">
      <c r="A3832" s="173"/>
      <c r="B3832" s="189"/>
      <c r="C3832" s="189"/>
      <c r="D3832" s="189"/>
    </row>
    <row r="3833" spans="1:4" ht="18" customHeight="1">
      <c r="A3833" s="173"/>
      <c r="B3833" s="189"/>
      <c r="C3833" s="189"/>
      <c r="D3833" s="189"/>
    </row>
    <row r="3834" spans="1:4" ht="18" customHeight="1">
      <c r="A3834" s="173"/>
      <c r="B3834" s="189"/>
      <c r="C3834" s="189"/>
      <c r="D3834" s="189"/>
    </row>
    <row r="3835" spans="1:4" ht="18" customHeight="1">
      <c r="A3835" s="173"/>
      <c r="B3835" s="189"/>
      <c r="C3835" s="189"/>
      <c r="D3835" s="189"/>
    </row>
    <row r="3836" spans="1:4" ht="18" customHeight="1">
      <c r="A3836" s="173"/>
      <c r="B3836" s="189"/>
      <c r="C3836" s="189"/>
      <c r="D3836" s="189"/>
    </row>
    <row r="3837" spans="1:4" ht="18" customHeight="1">
      <c r="A3837" s="173"/>
      <c r="B3837" s="189"/>
      <c r="C3837" s="189"/>
      <c r="D3837" s="189"/>
    </row>
    <row r="3838" spans="1:4" ht="18" customHeight="1">
      <c r="A3838" s="173"/>
      <c r="B3838" s="189"/>
      <c r="C3838" s="189"/>
      <c r="D3838" s="189"/>
    </row>
    <row r="3839" spans="1:4" ht="18" customHeight="1">
      <c r="A3839" s="173"/>
      <c r="B3839" s="189"/>
      <c r="C3839" s="189"/>
      <c r="D3839" s="189"/>
    </row>
    <row r="3840" spans="1:4" ht="18" customHeight="1">
      <c r="A3840" s="173"/>
      <c r="B3840" s="189"/>
      <c r="C3840" s="189"/>
      <c r="D3840" s="189"/>
    </row>
    <row r="3841" spans="1:4" ht="18" customHeight="1">
      <c r="A3841" s="173"/>
      <c r="B3841" s="189"/>
      <c r="C3841" s="189"/>
      <c r="D3841" s="189"/>
    </row>
    <row r="3842" spans="1:4" ht="18" customHeight="1">
      <c r="A3842" s="173"/>
      <c r="B3842" s="189"/>
      <c r="C3842" s="189"/>
      <c r="D3842" s="189"/>
    </row>
    <row r="3843" spans="1:4" ht="18" customHeight="1">
      <c r="A3843" s="173"/>
      <c r="B3843" s="189"/>
      <c r="C3843" s="189"/>
      <c r="D3843" s="189"/>
    </row>
    <row r="3844" spans="1:4" ht="18" customHeight="1">
      <c r="A3844" s="173"/>
      <c r="B3844" s="189"/>
      <c r="C3844" s="189"/>
      <c r="D3844" s="189"/>
    </row>
    <row r="3845" spans="1:4" ht="18" customHeight="1">
      <c r="A3845" s="173"/>
      <c r="B3845" s="189"/>
      <c r="C3845" s="189"/>
      <c r="D3845" s="189"/>
    </row>
    <row r="3846" spans="1:4" ht="18" customHeight="1">
      <c r="A3846" s="173"/>
      <c r="B3846" s="189"/>
      <c r="C3846" s="189"/>
      <c r="D3846" s="189"/>
    </row>
    <row r="3847" spans="1:4" ht="18" customHeight="1">
      <c r="A3847" s="173"/>
      <c r="B3847" s="189"/>
      <c r="C3847" s="189"/>
      <c r="D3847" s="189"/>
    </row>
    <row r="3848" spans="1:4" ht="18" customHeight="1">
      <c r="A3848" s="173"/>
      <c r="B3848" s="189"/>
      <c r="C3848" s="189"/>
      <c r="D3848" s="189"/>
    </row>
    <row r="3849" spans="1:4" ht="18" customHeight="1">
      <c r="A3849" s="173"/>
      <c r="B3849" s="189"/>
      <c r="C3849" s="189"/>
      <c r="D3849" s="189"/>
    </row>
    <row r="3850" spans="1:4" ht="18" customHeight="1">
      <c r="A3850" s="173"/>
      <c r="B3850" s="189"/>
      <c r="C3850" s="189"/>
      <c r="D3850" s="189"/>
    </row>
    <row r="3851" spans="1:4" ht="18" customHeight="1">
      <c r="A3851" s="173"/>
      <c r="B3851" s="189"/>
      <c r="C3851" s="189"/>
      <c r="D3851" s="189"/>
    </row>
    <row r="3852" spans="1:4" ht="18" customHeight="1">
      <c r="A3852" s="173"/>
      <c r="B3852" s="189"/>
      <c r="C3852" s="189"/>
      <c r="D3852" s="189"/>
    </row>
    <row r="3853" spans="1:4" ht="18" customHeight="1">
      <c r="A3853" s="173"/>
      <c r="B3853" s="189"/>
      <c r="C3853" s="189"/>
      <c r="D3853" s="189"/>
    </row>
    <row r="3854" spans="1:4" ht="18" customHeight="1">
      <c r="A3854" s="173"/>
      <c r="B3854" s="189"/>
      <c r="C3854" s="189"/>
      <c r="D3854" s="189"/>
    </row>
    <row r="3855" spans="1:4" ht="18" customHeight="1">
      <c r="A3855" s="173"/>
      <c r="B3855" s="189"/>
      <c r="C3855" s="189"/>
      <c r="D3855" s="189"/>
    </row>
    <row r="3856" spans="1:4" ht="18" customHeight="1">
      <c r="A3856" s="173"/>
      <c r="B3856" s="189"/>
      <c r="C3856" s="189"/>
      <c r="D3856" s="189"/>
    </row>
    <row r="3857" spans="1:4" ht="18" customHeight="1">
      <c r="A3857" s="173"/>
      <c r="B3857" s="189"/>
      <c r="C3857" s="189"/>
      <c r="D3857" s="189"/>
    </row>
    <row r="3858" spans="1:4" ht="18" customHeight="1">
      <c r="A3858" s="173"/>
      <c r="B3858" s="189"/>
      <c r="C3858" s="189"/>
      <c r="D3858" s="189"/>
    </row>
    <row r="3859" spans="1:4" ht="18" customHeight="1">
      <c r="A3859" s="173"/>
      <c r="B3859" s="189"/>
      <c r="C3859" s="189"/>
      <c r="D3859" s="189"/>
    </row>
    <row r="3860" spans="1:4" ht="18" customHeight="1">
      <c r="A3860" s="173"/>
      <c r="B3860" s="189"/>
      <c r="C3860" s="189"/>
      <c r="D3860" s="189"/>
    </row>
    <row r="3861" spans="1:4" ht="18" customHeight="1">
      <c r="A3861" s="173"/>
      <c r="B3861" s="189"/>
      <c r="C3861" s="189"/>
      <c r="D3861" s="189"/>
    </row>
    <row r="3862" spans="1:4" ht="18" customHeight="1">
      <c r="A3862" s="173"/>
      <c r="B3862" s="189"/>
      <c r="C3862" s="189"/>
      <c r="D3862" s="189"/>
    </row>
    <row r="3863" spans="1:4" ht="18" customHeight="1">
      <c r="A3863" s="173"/>
      <c r="B3863" s="189"/>
      <c r="C3863" s="189"/>
      <c r="D3863" s="189"/>
    </row>
    <row r="3864" spans="1:4" ht="18" customHeight="1">
      <c r="A3864" s="173"/>
      <c r="B3864" s="189"/>
      <c r="C3864" s="189"/>
      <c r="D3864" s="189"/>
    </row>
    <row r="3865" spans="1:4" ht="18" customHeight="1">
      <c r="A3865" s="173"/>
      <c r="B3865" s="189"/>
      <c r="C3865" s="189"/>
      <c r="D3865" s="189"/>
    </row>
    <row r="3866" spans="1:4" ht="18" customHeight="1">
      <c r="A3866" s="173"/>
      <c r="B3866" s="189"/>
      <c r="C3866" s="189"/>
      <c r="D3866" s="189"/>
    </row>
    <row r="3867" spans="1:4" ht="18" customHeight="1">
      <c r="A3867" s="173"/>
      <c r="B3867" s="189"/>
      <c r="C3867" s="189"/>
      <c r="D3867" s="189"/>
    </row>
    <row r="3868" spans="1:4" ht="18" customHeight="1">
      <c r="A3868" s="173"/>
      <c r="B3868" s="189"/>
      <c r="C3868" s="189"/>
      <c r="D3868" s="189"/>
    </row>
    <row r="3869" spans="1:4" ht="18" customHeight="1">
      <c r="A3869" s="173"/>
      <c r="B3869" s="189"/>
      <c r="C3869" s="189"/>
      <c r="D3869" s="189"/>
    </row>
    <row r="3870" spans="1:4" ht="18" customHeight="1">
      <c r="A3870" s="173"/>
      <c r="B3870" s="189"/>
      <c r="C3870" s="189"/>
      <c r="D3870" s="189"/>
    </row>
    <row r="3871" spans="1:4" ht="18" customHeight="1">
      <c r="A3871" s="173"/>
      <c r="B3871" s="189"/>
      <c r="C3871" s="189"/>
      <c r="D3871" s="189"/>
    </row>
    <row r="3872" spans="1:4" ht="18" customHeight="1">
      <c r="A3872" s="173"/>
      <c r="B3872" s="189"/>
      <c r="C3872" s="189"/>
      <c r="D3872" s="189"/>
    </row>
    <row r="3873" spans="1:4" ht="18" customHeight="1">
      <c r="A3873" s="173"/>
      <c r="B3873" s="189"/>
      <c r="C3873" s="189"/>
      <c r="D3873" s="189"/>
    </row>
    <row r="3874" spans="1:4" ht="18" customHeight="1">
      <c r="A3874" s="173"/>
      <c r="B3874" s="189"/>
      <c r="C3874" s="189"/>
      <c r="D3874" s="189"/>
    </row>
    <row r="3875" spans="1:4" ht="18" customHeight="1">
      <c r="A3875" s="173"/>
      <c r="B3875" s="189"/>
      <c r="C3875" s="189"/>
      <c r="D3875" s="189"/>
    </row>
    <row r="3876" spans="1:4" ht="18" customHeight="1">
      <c r="A3876" s="173"/>
      <c r="B3876" s="189"/>
      <c r="C3876" s="189"/>
      <c r="D3876" s="189"/>
    </row>
    <row r="3877" spans="1:4" ht="18" customHeight="1">
      <c r="A3877" s="173"/>
      <c r="B3877" s="189"/>
      <c r="C3877" s="189"/>
      <c r="D3877" s="189"/>
    </row>
    <row r="3878" spans="1:4" ht="18" customHeight="1">
      <c r="A3878" s="173"/>
      <c r="B3878" s="189"/>
      <c r="C3878" s="189"/>
      <c r="D3878" s="189"/>
    </row>
    <row r="3879" spans="1:4" ht="18" customHeight="1">
      <c r="A3879" s="173"/>
      <c r="B3879" s="189"/>
      <c r="C3879" s="189"/>
      <c r="D3879" s="189"/>
    </row>
    <row r="3880" spans="1:4" ht="18" customHeight="1">
      <c r="A3880" s="173"/>
      <c r="B3880" s="189"/>
      <c r="C3880" s="189"/>
      <c r="D3880" s="189"/>
    </row>
    <row r="3881" spans="1:4" ht="18" customHeight="1">
      <c r="A3881" s="173"/>
      <c r="B3881" s="189"/>
      <c r="C3881" s="189"/>
      <c r="D3881" s="189"/>
    </row>
    <row r="3882" spans="1:4" ht="18" customHeight="1">
      <c r="A3882" s="173"/>
      <c r="B3882" s="189"/>
      <c r="C3882" s="189"/>
      <c r="D3882" s="189"/>
    </row>
    <row r="3883" spans="1:4" ht="18" customHeight="1">
      <c r="A3883" s="173"/>
      <c r="B3883" s="189"/>
      <c r="C3883" s="189"/>
      <c r="D3883" s="189"/>
    </row>
    <row r="3884" spans="1:4" ht="18" customHeight="1">
      <c r="A3884" s="173"/>
      <c r="B3884" s="189"/>
      <c r="C3884" s="189"/>
      <c r="D3884" s="189"/>
    </row>
    <row r="3885" spans="1:4" ht="18" customHeight="1">
      <c r="A3885" s="173"/>
      <c r="B3885" s="189"/>
      <c r="C3885" s="189"/>
      <c r="D3885" s="189"/>
    </row>
    <row r="3886" spans="1:4" ht="18" customHeight="1">
      <c r="A3886" s="173"/>
      <c r="B3886" s="189"/>
      <c r="C3886" s="189"/>
      <c r="D3886" s="189"/>
    </row>
    <row r="3887" spans="1:4" ht="18" customHeight="1">
      <c r="A3887" s="173"/>
      <c r="B3887" s="189"/>
      <c r="C3887" s="189"/>
      <c r="D3887" s="189"/>
    </row>
    <row r="3888" spans="1:4" ht="18" customHeight="1">
      <c r="A3888" s="173"/>
      <c r="B3888" s="189"/>
      <c r="C3888" s="189"/>
      <c r="D3888" s="189"/>
    </row>
    <row r="3889" spans="1:4" ht="18" customHeight="1">
      <c r="A3889" s="173"/>
      <c r="B3889" s="189"/>
      <c r="C3889" s="189"/>
      <c r="D3889" s="189"/>
    </row>
    <row r="3890" spans="1:4" ht="18" customHeight="1">
      <c r="A3890" s="173"/>
      <c r="B3890" s="189"/>
      <c r="C3890" s="189"/>
      <c r="D3890" s="189"/>
    </row>
    <row r="3891" spans="1:4" ht="18" customHeight="1">
      <c r="A3891" s="173"/>
      <c r="B3891" s="189"/>
      <c r="C3891" s="189"/>
      <c r="D3891" s="189"/>
    </row>
    <row r="3892" spans="1:4" ht="18" customHeight="1">
      <c r="A3892" s="173"/>
      <c r="B3892" s="189"/>
      <c r="C3892" s="189"/>
      <c r="D3892" s="189"/>
    </row>
    <row r="3893" spans="1:4" ht="18" customHeight="1">
      <c r="A3893" s="173"/>
      <c r="B3893" s="189"/>
      <c r="C3893" s="189"/>
      <c r="D3893" s="189"/>
    </row>
    <row r="3894" spans="1:4" ht="18" customHeight="1">
      <c r="A3894" s="173"/>
      <c r="B3894" s="189"/>
      <c r="C3894" s="189"/>
      <c r="D3894" s="189"/>
    </row>
    <row r="3895" spans="1:4" ht="18" customHeight="1">
      <c r="A3895" s="173"/>
      <c r="B3895" s="189"/>
      <c r="C3895" s="189"/>
      <c r="D3895" s="189"/>
    </row>
    <row r="3896" spans="1:4" ht="18" customHeight="1">
      <c r="A3896" s="173"/>
      <c r="B3896" s="189"/>
      <c r="C3896" s="189"/>
      <c r="D3896" s="189"/>
    </row>
    <row r="3897" spans="1:4" ht="18" customHeight="1">
      <c r="A3897" s="173"/>
      <c r="B3897" s="189"/>
      <c r="C3897" s="189"/>
      <c r="D3897" s="189"/>
    </row>
    <row r="3898" spans="1:4" ht="18" customHeight="1">
      <c r="A3898" s="173"/>
      <c r="B3898" s="189"/>
      <c r="C3898" s="189"/>
      <c r="D3898" s="189"/>
    </row>
    <row r="3899" spans="1:4" ht="18" customHeight="1">
      <c r="A3899" s="173"/>
      <c r="B3899" s="189"/>
      <c r="C3899" s="189"/>
      <c r="D3899" s="189"/>
    </row>
    <row r="3900" spans="1:4" ht="18" customHeight="1">
      <c r="A3900" s="173"/>
      <c r="B3900" s="189"/>
      <c r="C3900" s="189"/>
      <c r="D3900" s="189"/>
    </row>
    <row r="3901" spans="1:4" ht="18" customHeight="1">
      <c r="A3901" s="173"/>
      <c r="B3901" s="189"/>
      <c r="C3901" s="189"/>
      <c r="D3901" s="189"/>
    </row>
    <row r="3902" spans="1:4" ht="18" customHeight="1">
      <c r="A3902" s="173"/>
      <c r="B3902" s="189"/>
      <c r="C3902" s="189"/>
      <c r="D3902" s="189"/>
    </row>
    <row r="3903" spans="1:4" ht="18" customHeight="1">
      <c r="A3903" s="173"/>
      <c r="B3903" s="189"/>
      <c r="C3903" s="189"/>
      <c r="D3903" s="189"/>
    </row>
    <row r="3904" spans="1:4" ht="18" customHeight="1">
      <c r="A3904" s="173"/>
      <c r="B3904" s="189"/>
      <c r="C3904" s="189"/>
      <c r="D3904" s="189"/>
    </row>
    <row r="3905" spans="1:4" ht="18" customHeight="1">
      <c r="A3905" s="173"/>
      <c r="B3905" s="189"/>
      <c r="C3905" s="189"/>
      <c r="D3905" s="189"/>
    </row>
    <row r="3906" spans="1:4" ht="18" customHeight="1">
      <c r="A3906" s="173"/>
      <c r="B3906" s="189"/>
      <c r="C3906" s="189"/>
      <c r="D3906" s="189"/>
    </row>
    <row r="3907" spans="1:4" ht="18" customHeight="1">
      <c r="A3907" s="173"/>
      <c r="B3907" s="189"/>
      <c r="C3907" s="189"/>
      <c r="D3907" s="189"/>
    </row>
    <row r="3908" spans="1:4" ht="18" customHeight="1">
      <c r="A3908" s="173"/>
      <c r="B3908" s="189"/>
      <c r="C3908" s="189"/>
      <c r="D3908" s="189"/>
    </row>
    <row r="3909" spans="1:4" ht="18" customHeight="1">
      <c r="A3909" s="173"/>
      <c r="B3909" s="189"/>
      <c r="C3909" s="189"/>
      <c r="D3909" s="189"/>
    </row>
    <row r="3910" spans="1:4" ht="18" customHeight="1">
      <c r="A3910" s="173"/>
      <c r="B3910" s="189"/>
      <c r="C3910" s="189"/>
      <c r="D3910" s="189"/>
    </row>
    <row r="3911" spans="1:4" ht="18" customHeight="1">
      <c r="A3911" s="173"/>
      <c r="B3911" s="189"/>
      <c r="C3911" s="189"/>
      <c r="D3911" s="189"/>
    </row>
    <row r="3912" spans="1:4" ht="18" customHeight="1">
      <c r="A3912" s="173"/>
      <c r="B3912" s="189"/>
      <c r="C3912" s="189"/>
      <c r="D3912" s="189"/>
    </row>
    <row r="3913" spans="1:4" ht="18" customHeight="1">
      <c r="A3913" s="173"/>
      <c r="B3913" s="189"/>
      <c r="C3913" s="189"/>
      <c r="D3913" s="189"/>
    </row>
    <row r="3914" spans="1:4" ht="18" customHeight="1">
      <c r="A3914" s="173"/>
      <c r="B3914" s="189"/>
      <c r="C3914" s="189"/>
      <c r="D3914" s="189"/>
    </row>
    <row r="3915" spans="1:4" ht="18" customHeight="1">
      <c r="A3915" s="173"/>
      <c r="B3915" s="189"/>
      <c r="C3915" s="189"/>
      <c r="D3915" s="189"/>
    </row>
    <row r="3916" spans="1:4" ht="18" customHeight="1">
      <c r="A3916" s="173"/>
      <c r="B3916" s="189"/>
      <c r="C3916" s="189"/>
      <c r="D3916" s="189"/>
    </row>
    <row r="3917" spans="1:4" ht="18" customHeight="1">
      <c r="A3917" s="173"/>
      <c r="B3917" s="189"/>
      <c r="C3917" s="189"/>
      <c r="D3917" s="189"/>
    </row>
    <row r="3918" spans="1:4" ht="18" customHeight="1">
      <c r="A3918" s="173"/>
      <c r="B3918" s="189"/>
      <c r="C3918" s="189"/>
      <c r="D3918" s="189"/>
    </row>
    <row r="3919" spans="1:4" ht="18" customHeight="1">
      <c r="A3919" s="173"/>
      <c r="B3919" s="189"/>
      <c r="C3919" s="189"/>
      <c r="D3919" s="189"/>
    </row>
    <row r="3920" spans="1:4" ht="18" customHeight="1">
      <c r="A3920" s="173"/>
      <c r="B3920" s="189"/>
      <c r="C3920" s="189"/>
      <c r="D3920" s="189"/>
    </row>
    <row r="3921" spans="1:4" ht="18" customHeight="1">
      <c r="A3921" s="173"/>
      <c r="B3921" s="189"/>
      <c r="C3921" s="189"/>
      <c r="D3921" s="189"/>
    </row>
    <row r="3922" spans="1:4" ht="18" customHeight="1">
      <c r="A3922" s="173"/>
      <c r="B3922" s="189"/>
      <c r="C3922" s="189"/>
      <c r="D3922" s="189"/>
    </row>
    <row r="3923" spans="1:4" ht="18" customHeight="1">
      <c r="A3923" s="173"/>
      <c r="B3923" s="189"/>
      <c r="C3923" s="189"/>
      <c r="D3923" s="189"/>
    </row>
    <row r="3924" spans="1:4" ht="18" customHeight="1">
      <c r="A3924" s="173"/>
      <c r="B3924" s="189"/>
      <c r="C3924" s="189"/>
      <c r="D3924" s="189"/>
    </row>
    <row r="3925" spans="1:4" ht="18" customHeight="1">
      <c r="A3925" s="173"/>
      <c r="B3925" s="189"/>
      <c r="C3925" s="189"/>
      <c r="D3925" s="189"/>
    </row>
    <row r="3926" spans="1:4" ht="18" customHeight="1">
      <c r="A3926" s="173"/>
      <c r="B3926" s="189"/>
      <c r="C3926" s="189"/>
      <c r="D3926" s="189"/>
    </row>
    <row r="3927" spans="1:4" ht="18" customHeight="1">
      <c r="A3927" s="173"/>
      <c r="B3927" s="189"/>
      <c r="C3927" s="189"/>
      <c r="D3927" s="189"/>
    </row>
    <row r="3928" spans="1:4" ht="18" customHeight="1">
      <c r="A3928" s="173"/>
      <c r="B3928" s="189"/>
      <c r="C3928" s="189"/>
      <c r="D3928" s="189"/>
    </row>
    <row r="3929" spans="1:4" ht="18" customHeight="1">
      <c r="A3929" s="173"/>
      <c r="B3929" s="189"/>
      <c r="C3929" s="189"/>
      <c r="D3929" s="189"/>
    </row>
    <row r="3930" spans="1:4" ht="18" customHeight="1">
      <c r="A3930" s="173"/>
      <c r="B3930" s="189"/>
      <c r="C3930" s="189"/>
      <c r="D3930" s="189"/>
    </row>
    <row r="3931" spans="1:4" ht="18" customHeight="1">
      <c r="A3931" s="173"/>
      <c r="B3931" s="189"/>
      <c r="C3931" s="189"/>
      <c r="D3931" s="189"/>
    </row>
    <row r="3932" spans="1:4" ht="18" customHeight="1">
      <c r="A3932" s="173"/>
      <c r="B3932" s="189"/>
      <c r="C3932" s="189"/>
      <c r="D3932" s="189"/>
    </row>
    <row r="3933" spans="1:4" ht="18" customHeight="1">
      <c r="A3933" s="173"/>
      <c r="B3933" s="189"/>
      <c r="C3933" s="189"/>
      <c r="D3933" s="189"/>
    </row>
    <row r="3934" spans="1:4" ht="18" customHeight="1">
      <c r="A3934" s="173"/>
      <c r="B3934" s="189"/>
      <c r="C3934" s="189"/>
      <c r="D3934" s="189"/>
    </row>
    <row r="3935" spans="1:4" ht="18" customHeight="1">
      <c r="A3935" s="173"/>
      <c r="B3935" s="189"/>
      <c r="C3935" s="189"/>
      <c r="D3935" s="189"/>
    </row>
    <row r="3936" spans="1:4" ht="18" customHeight="1">
      <c r="A3936" s="173"/>
      <c r="B3936" s="189"/>
      <c r="C3936" s="189"/>
      <c r="D3936" s="189"/>
    </row>
    <row r="3937" spans="1:4" ht="18" customHeight="1">
      <c r="A3937" s="173"/>
      <c r="B3937" s="189"/>
      <c r="C3937" s="189"/>
      <c r="D3937" s="189"/>
    </row>
    <row r="3938" spans="1:4" ht="18" customHeight="1">
      <c r="A3938" s="173"/>
      <c r="B3938" s="189"/>
      <c r="C3938" s="189"/>
      <c r="D3938" s="189"/>
    </row>
    <row r="3939" spans="1:4" ht="18" customHeight="1">
      <c r="A3939" s="173"/>
      <c r="B3939" s="189"/>
      <c r="C3939" s="189"/>
      <c r="D3939" s="189"/>
    </row>
    <row r="3940" spans="1:4" ht="18" customHeight="1">
      <c r="A3940" s="173"/>
      <c r="B3940" s="189"/>
      <c r="C3940" s="189"/>
      <c r="D3940" s="189"/>
    </row>
    <row r="3941" spans="1:4" ht="18" customHeight="1">
      <c r="A3941" s="173"/>
      <c r="B3941" s="189"/>
      <c r="C3941" s="189"/>
      <c r="D3941" s="189"/>
    </row>
    <row r="3942" spans="1:4" ht="18" customHeight="1">
      <c r="A3942" s="173"/>
      <c r="B3942" s="189"/>
      <c r="C3942" s="189"/>
      <c r="D3942" s="189"/>
    </row>
    <row r="3943" spans="1:4" ht="18" customHeight="1">
      <c r="A3943" s="173"/>
      <c r="B3943" s="189"/>
      <c r="C3943" s="189"/>
      <c r="D3943" s="189"/>
    </row>
    <row r="3944" spans="1:4" ht="18" customHeight="1">
      <c r="A3944" s="173"/>
      <c r="B3944" s="189"/>
      <c r="C3944" s="189"/>
      <c r="D3944" s="189"/>
    </row>
    <row r="3945" spans="1:4" ht="18" customHeight="1">
      <c r="A3945" s="173"/>
      <c r="B3945" s="189"/>
      <c r="C3945" s="189"/>
      <c r="D3945" s="189"/>
    </row>
    <row r="3946" spans="1:4" ht="18" customHeight="1">
      <c r="A3946" s="173"/>
      <c r="B3946" s="189"/>
      <c r="C3946" s="189"/>
      <c r="D3946" s="189"/>
    </row>
    <row r="3947" spans="1:4" ht="18" customHeight="1">
      <c r="A3947" s="173"/>
      <c r="B3947" s="189"/>
      <c r="C3947" s="189"/>
      <c r="D3947" s="189"/>
    </row>
    <row r="3948" spans="1:4" ht="18" customHeight="1">
      <c r="A3948" s="173"/>
      <c r="B3948" s="189"/>
      <c r="C3948" s="189"/>
      <c r="D3948" s="189"/>
    </row>
    <row r="3949" spans="1:4" ht="18" customHeight="1">
      <c r="A3949" s="173"/>
      <c r="B3949" s="189"/>
      <c r="C3949" s="189"/>
      <c r="D3949" s="189"/>
    </row>
    <row r="3950" spans="1:4" ht="18" customHeight="1">
      <c r="A3950" s="173"/>
      <c r="B3950" s="189"/>
      <c r="C3950" s="189"/>
      <c r="D3950" s="189"/>
    </row>
    <row r="3951" spans="1:4" ht="18" customHeight="1">
      <c r="A3951" s="173"/>
      <c r="B3951" s="189"/>
      <c r="C3951" s="189"/>
      <c r="D3951" s="189"/>
    </row>
    <row r="3952" spans="1:4" ht="18" customHeight="1">
      <c r="A3952" s="173"/>
      <c r="B3952" s="189"/>
      <c r="C3952" s="189"/>
      <c r="D3952" s="189"/>
    </row>
    <row r="3953" spans="1:4" ht="18" customHeight="1">
      <c r="A3953" s="173"/>
      <c r="B3953" s="189"/>
      <c r="C3953" s="189"/>
      <c r="D3953" s="189"/>
    </row>
    <row r="3954" spans="1:4" ht="18" customHeight="1">
      <c r="A3954" s="173"/>
      <c r="B3954" s="189"/>
      <c r="C3954" s="189"/>
      <c r="D3954" s="189"/>
    </row>
    <row r="3955" spans="1:4" ht="18" customHeight="1">
      <c r="A3955" s="173"/>
      <c r="B3955" s="189"/>
      <c r="C3955" s="189"/>
      <c r="D3955" s="189"/>
    </row>
    <row r="3956" spans="1:4" ht="18" customHeight="1">
      <c r="A3956" s="173"/>
      <c r="B3956" s="189"/>
      <c r="C3956" s="189"/>
      <c r="D3956" s="189"/>
    </row>
    <row r="3957" spans="1:4" ht="18" customHeight="1">
      <c r="A3957" s="173"/>
      <c r="B3957" s="189"/>
      <c r="C3957" s="189"/>
      <c r="D3957" s="189"/>
    </row>
    <row r="3958" spans="1:4" ht="18" customHeight="1">
      <c r="A3958" s="173"/>
      <c r="B3958" s="189"/>
      <c r="C3958" s="189"/>
      <c r="D3958" s="189"/>
    </row>
    <row r="3959" spans="1:4" ht="18" customHeight="1">
      <c r="A3959" s="173"/>
      <c r="B3959" s="189"/>
      <c r="C3959" s="189"/>
      <c r="D3959" s="189"/>
    </row>
    <row r="3960" spans="1:4" ht="18" customHeight="1">
      <c r="A3960" s="173"/>
      <c r="B3960" s="189"/>
      <c r="C3960" s="189"/>
      <c r="D3960" s="189"/>
    </row>
    <row r="3961" spans="1:4" ht="18" customHeight="1">
      <c r="A3961" s="173"/>
      <c r="B3961" s="189"/>
      <c r="C3961" s="189"/>
      <c r="D3961" s="189"/>
    </row>
    <row r="3962" spans="1:4" ht="18" customHeight="1">
      <c r="A3962" s="173"/>
      <c r="B3962" s="189"/>
      <c r="C3962" s="189"/>
      <c r="D3962" s="189"/>
    </row>
    <row r="3963" spans="1:4" ht="18" customHeight="1">
      <c r="A3963" s="173"/>
      <c r="B3963" s="189"/>
      <c r="C3963" s="189"/>
      <c r="D3963" s="189"/>
    </row>
    <row r="3964" spans="1:4" ht="18" customHeight="1">
      <c r="A3964" s="173"/>
      <c r="B3964" s="189"/>
      <c r="C3964" s="189"/>
      <c r="D3964" s="189"/>
    </row>
    <row r="3965" spans="1:4" ht="18" customHeight="1">
      <c r="A3965" s="173"/>
      <c r="B3965" s="189"/>
      <c r="C3965" s="189"/>
      <c r="D3965" s="189"/>
    </row>
    <row r="3966" spans="1:4" ht="18" customHeight="1">
      <c r="A3966" s="173"/>
      <c r="B3966" s="189"/>
      <c r="C3966" s="189"/>
      <c r="D3966" s="189"/>
    </row>
    <row r="3967" spans="1:4" ht="18" customHeight="1">
      <c r="A3967" s="173"/>
      <c r="B3967" s="189"/>
      <c r="C3967" s="189"/>
      <c r="D3967" s="189"/>
    </row>
    <row r="3968" spans="1:4" ht="18" customHeight="1">
      <c r="A3968" s="173"/>
      <c r="B3968" s="189"/>
      <c r="C3968" s="189"/>
      <c r="D3968" s="189"/>
    </row>
    <row r="3969" spans="1:4" ht="18" customHeight="1">
      <c r="A3969" s="173"/>
      <c r="B3969" s="189"/>
      <c r="C3969" s="189"/>
      <c r="D3969" s="189"/>
    </row>
    <row r="3970" spans="1:4" ht="18" customHeight="1">
      <c r="A3970" s="173"/>
      <c r="B3970" s="189"/>
      <c r="C3970" s="189"/>
      <c r="D3970" s="189"/>
    </row>
    <row r="3971" spans="1:4" ht="18" customHeight="1">
      <c r="A3971" s="173"/>
      <c r="B3971" s="189"/>
      <c r="C3971" s="189"/>
      <c r="D3971" s="189"/>
    </row>
    <row r="3972" spans="1:4" ht="18" customHeight="1">
      <c r="A3972" s="173"/>
      <c r="B3972" s="189"/>
      <c r="C3972" s="189"/>
      <c r="D3972" s="189"/>
    </row>
    <row r="3973" spans="1:4" ht="18" customHeight="1">
      <c r="A3973" s="173"/>
      <c r="B3973" s="189"/>
      <c r="C3973" s="189"/>
      <c r="D3973" s="189"/>
    </row>
    <row r="3974" spans="1:4" ht="18" customHeight="1">
      <c r="A3974" s="173"/>
      <c r="B3974" s="189"/>
      <c r="C3974" s="189"/>
      <c r="D3974" s="189"/>
    </row>
    <row r="3975" spans="1:4" ht="18" customHeight="1">
      <c r="A3975" s="173"/>
      <c r="B3975" s="189"/>
      <c r="C3975" s="189"/>
      <c r="D3975" s="189"/>
    </row>
    <row r="3976" spans="1:4" ht="18" customHeight="1">
      <c r="A3976" s="173"/>
      <c r="B3976" s="189"/>
      <c r="C3976" s="189"/>
      <c r="D3976" s="189"/>
    </row>
    <row r="3977" spans="1:4" ht="18" customHeight="1">
      <c r="A3977" s="173"/>
      <c r="B3977" s="189"/>
      <c r="C3977" s="189"/>
      <c r="D3977" s="189"/>
    </row>
    <row r="3978" spans="1:4" ht="18" customHeight="1">
      <c r="A3978" s="173"/>
      <c r="B3978" s="189"/>
      <c r="C3978" s="189"/>
      <c r="D3978" s="189"/>
    </row>
    <row r="3979" spans="1:4" ht="18" customHeight="1">
      <c r="A3979" s="173"/>
      <c r="B3979" s="189"/>
      <c r="C3979" s="189"/>
      <c r="D3979" s="189"/>
    </row>
    <row r="3980" spans="1:4" ht="18" customHeight="1">
      <c r="A3980" s="173"/>
      <c r="B3980" s="189"/>
      <c r="C3980" s="189"/>
      <c r="D3980" s="189"/>
    </row>
    <row r="3981" spans="1:4" ht="18" customHeight="1">
      <c r="A3981" s="173"/>
      <c r="B3981" s="189"/>
      <c r="C3981" s="189"/>
      <c r="D3981" s="189"/>
    </row>
    <row r="3982" spans="1:4" ht="18" customHeight="1">
      <c r="A3982" s="173"/>
      <c r="B3982" s="189"/>
      <c r="C3982" s="189"/>
      <c r="D3982" s="189"/>
    </row>
    <row r="3983" spans="1:4" ht="18" customHeight="1">
      <c r="A3983" s="173"/>
      <c r="B3983" s="189"/>
      <c r="C3983" s="189"/>
      <c r="D3983" s="189"/>
    </row>
    <row r="3984" spans="1:4" ht="18" customHeight="1">
      <c r="A3984" s="173"/>
      <c r="B3984" s="189"/>
      <c r="C3984" s="189"/>
      <c r="D3984" s="189"/>
    </row>
    <row r="3985" spans="1:4" ht="18" customHeight="1">
      <c r="A3985" s="173"/>
      <c r="B3985" s="189"/>
      <c r="C3985" s="189"/>
      <c r="D3985" s="189"/>
    </row>
    <row r="3986" spans="1:4" ht="18" customHeight="1">
      <c r="A3986" s="173"/>
      <c r="B3986" s="189"/>
      <c r="C3986" s="189"/>
      <c r="D3986" s="189"/>
    </row>
    <row r="3987" spans="1:4" ht="18" customHeight="1">
      <c r="A3987" s="173"/>
      <c r="B3987" s="189"/>
      <c r="C3987" s="189"/>
      <c r="D3987" s="189"/>
    </row>
    <row r="3988" spans="1:4" ht="18" customHeight="1">
      <c r="A3988" s="173"/>
      <c r="B3988" s="189"/>
      <c r="C3988" s="189"/>
      <c r="D3988" s="189"/>
    </row>
    <row r="3989" spans="1:4" ht="18" customHeight="1">
      <c r="A3989" s="173"/>
      <c r="B3989" s="189"/>
      <c r="C3989" s="189"/>
      <c r="D3989" s="189"/>
    </row>
    <row r="3990" spans="1:4" ht="18" customHeight="1">
      <c r="A3990" s="173"/>
      <c r="B3990" s="189"/>
      <c r="C3990" s="189"/>
      <c r="D3990" s="189"/>
    </row>
    <row r="3991" spans="1:4" ht="18" customHeight="1">
      <c r="A3991" s="173"/>
      <c r="B3991" s="189"/>
      <c r="C3991" s="189"/>
      <c r="D3991" s="189"/>
    </row>
    <row r="3992" spans="1:4" ht="18" customHeight="1">
      <c r="A3992" s="173"/>
      <c r="B3992" s="189"/>
      <c r="C3992" s="189"/>
      <c r="D3992" s="189"/>
    </row>
    <row r="3993" spans="1:4" ht="18" customHeight="1">
      <c r="A3993" s="173"/>
      <c r="B3993" s="189"/>
      <c r="C3993" s="189"/>
      <c r="D3993" s="189"/>
    </row>
    <row r="3994" spans="1:4" ht="18" customHeight="1">
      <c r="A3994" s="173"/>
      <c r="B3994" s="189"/>
      <c r="C3994" s="189"/>
      <c r="D3994" s="189"/>
    </row>
    <row r="3995" spans="1:4" ht="18" customHeight="1">
      <c r="A3995" s="173"/>
      <c r="B3995" s="189"/>
      <c r="C3995" s="189"/>
      <c r="D3995" s="189"/>
    </row>
    <row r="3996" spans="1:4" ht="18" customHeight="1">
      <c r="A3996" s="173"/>
      <c r="B3996" s="189"/>
      <c r="C3996" s="189"/>
      <c r="D3996" s="189"/>
    </row>
    <row r="3997" spans="1:4" ht="18" customHeight="1">
      <c r="A3997" s="173"/>
      <c r="B3997" s="189"/>
      <c r="C3997" s="189"/>
      <c r="D3997" s="189"/>
    </row>
    <row r="3998" spans="1:4" ht="18" customHeight="1">
      <c r="A3998" s="173"/>
      <c r="B3998" s="189"/>
      <c r="C3998" s="189"/>
      <c r="D3998" s="189"/>
    </row>
    <row r="3999" spans="1:4" ht="18" customHeight="1">
      <c r="A3999" s="173"/>
      <c r="B3999" s="189"/>
      <c r="C3999" s="189"/>
      <c r="D3999" s="189"/>
    </row>
    <row r="4000" spans="1:4" ht="18" customHeight="1">
      <c r="A4000" s="173"/>
      <c r="B4000" s="189"/>
      <c r="C4000" s="189"/>
      <c r="D4000" s="189"/>
    </row>
    <row r="4001" spans="1:4" ht="18" customHeight="1">
      <c r="A4001" s="173"/>
      <c r="B4001" s="189"/>
      <c r="C4001" s="189"/>
      <c r="D4001" s="189"/>
    </row>
    <row r="4002" spans="1:4" ht="18" customHeight="1">
      <c r="A4002" s="173"/>
      <c r="B4002" s="189"/>
      <c r="C4002" s="189"/>
      <c r="D4002" s="189"/>
    </row>
    <row r="4003" spans="1:4" ht="18" customHeight="1">
      <c r="A4003" s="173"/>
      <c r="B4003" s="189"/>
      <c r="C4003" s="189"/>
      <c r="D4003" s="189"/>
    </row>
    <row r="4004" spans="1:4" ht="18" customHeight="1">
      <c r="A4004" s="173"/>
      <c r="B4004" s="189"/>
      <c r="C4004" s="189"/>
      <c r="D4004" s="189"/>
    </row>
    <row r="4005" spans="1:4" ht="18" customHeight="1">
      <c r="A4005" s="173"/>
      <c r="B4005" s="189"/>
      <c r="C4005" s="189"/>
      <c r="D4005" s="189"/>
    </row>
    <row r="4006" spans="1:4" ht="18" customHeight="1">
      <c r="A4006" s="173"/>
      <c r="B4006" s="189"/>
      <c r="C4006" s="189"/>
      <c r="D4006" s="189"/>
    </row>
    <row r="4007" spans="1:4" ht="18" customHeight="1">
      <c r="A4007" s="173"/>
      <c r="B4007" s="189"/>
      <c r="C4007" s="189"/>
      <c r="D4007" s="189"/>
    </row>
    <row r="4008" spans="1:4" ht="18" customHeight="1">
      <c r="A4008" s="173"/>
      <c r="B4008" s="189"/>
      <c r="C4008" s="189"/>
      <c r="D4008" s="189"/>
    </row>
    <row r="4009" spans="1:4" ht="18" customHeight="1">
      <c r="A4009" s="173"/>
      <c r="B4009" s="189"/>
      <c r="C4009" s="189"/>
      <c r="D4009" s="189"/>
    </row>
    <row r="4010" spans="1:4" ht="18" customHeight="1">
      <c r="A4010" s="173"/>
      <c r="B4010" s="189"/>
      <c r="C4010" s="189"/>
      <c r="D4010" s="189"/>
    </row>
    <row r="4011" spans="1:4" ht="18" customHeight="1">
      <c r="A4011" s="173"/>
      <c r="B4011" s="189"/>
      <c r="C4011" s="189"/>
      <c r="D4011" s="189"/>
    </row>
    <row r="4012" spans="1:4" ht="18" customHeight="1">
      <c r="A4012" s="173"/>
      <c r="B4012" s="189"/>
      <c r="C4012" s="189"/>
      <c r="D4012" s="189"/>
    </row>
    <row r="4013" spans="1:4" ht="18" customHeight="1">
      <c r="A4013" s="173"/>
      <c r="B4013" s="189"/>
      <c r="C4013" s="189"/>
      <c r="D4013" s="189"/>
    </row>
    <row r="4014" spans="1:4" ht="18" customHeight="1">
      <c r="A4014" s="173"/>
      <c r="B4014" s="189"/>
      <c r="C4014" s="189"/>
      <c r="D4014" s="189"/>
    </row>
    <row r="4015" spans="1:4" ht="18" customHeight="1">
      <c r="A4015" s="173"/>
      <c r="B4015" s="189"/>
      <c r="C4015" s="189"/>
      <c r="D4015" s="189"/>
    </row>
    <row r="4016" spans="1:4" ht="18" customHeight="1">
      <c r="A4016" s="173"/>
      <c r="B4016" s="189"/>
      <c r="C4016" s="189"/>
      <c r="D4016" s="189"/>
    </row>
    <row r="4017" spans="1:4" ht="18" customHeight="1">
      <c r="A4017" s="173"/>
      <c r="B4017" s="189"/>
      <c r="C4017" s="189"/>
      <c r="D4017" s="189"/>
    </row>
    <row r="4018" spans="1:4" ht="18" customHeight="1">
      <c r="A4018" s="173"/>
      <c r="B4018" s="189"/>
      <c r="C4018" s="189"/>
      <c r="D4018" s="189"/>
    </row>
    <row r="4019" spans="1:4" ht="18" customHeight="1">
      <c r="A4019" s="173"/>
      <c r="B4019" s="189"/>
      <c r="C4019" s="189"/>
      <c r="D4019" s="189"/>
    </row>
    <row r="4020" spans="1:4" ht="18" customHeight="1">
      <c r="A4020" s="173"/>
      <c r="B4020" s="189"/>
      <c r="C4020" s="189"/>
      <c r="D4020" s="189"/>
    </row>
    <row r="4021" spans="1:4" ht="18" customHeight="1">
      <c r="A4021" s="173"/>
      <c r="B4021" s="189"/>
      <c r="C4021" s="189"/>
      <c r="D4021" s="189"/>
    </row>
    <row r="4022" spans="1:4" ht="18" customHeight="1">
      <c r="A4022" s="173"/>
      <c r="B4022" s="189"/>
      <c r="C4022" s="189"/>
      <c r="D4022" s="189"/>
    </row>
    <row r="4023" spans="1:4" ht="18" customHeight="1">
      <c r="A4023" s="173"/>
      <c r="B4023" s="189"/>
      <c r="C4023" s="189"/>
      <c r="D4023" s="189"/>
    </row>
    <row r="4024" spans="1:4" ht="18" customHeight="1">
      <c r="A4024" s="173"/>
      <c r="B4024" s="189"/>
      <c r="C4024" s="189"/>
      <c r="D4024" s="189"/>
    </row>
    <row r="4025" spans="1:4" ht="18" customHeight="1">
      <c r="A4025" s="173"/>
      <c r="B4025" s="189"/>
      <c r="C4025" s="189"/>
      <c r="D4025" s="189"/>
    </row>
    <row r="4026" spans="1:4" ht="18" customHeight="1">
      <c r="A4026" s="173"/>
      <c r="B4026" s="189"/>
      <c r="C4026" s="189"/>
      <c r="D4026" s="189"/>
    </row>
    <row r="4027" spans="1:4" ht="18" customHeight="1">
      <c r="A4027" s="173"/>
      <c r="B4027" s="189"/>
      <c r="C4027" s="189"/>
      <c r="D4027" s="189"/>
    </row>
    <row r="4028" spans="1:4" ht="18" customHeight="1">
      <c r="A4028" s="173"/>
      <c r="B4028" s="189"/>
      <c r="C4028" s="189"/>
      <c r="D4028" s="189"/>
    </row>
    <row r="4029" spans="1:4" ht="18" customHeight="1">
      <c r="A4029" s="173"/>
      <c r="B4029" s="189"/>
      <c r="C4029" s="189"/>
      <c r="D4029" s="189"/>
    </row>
    <row r="4030" spans="1:4" ht="18" customHeight="1">
      <c r="A4030" s="173"/>
      <c r="B4030" s="189"/>
      <c r="C4030" s="189"/>
      <c r="D4030" s="189"/>
    </row>
    <row r="4031" spans="1:4" ht="18" customHeight="1">
      <c r="A4031" s="173"/>
      <c r="B4031" s="189"/>
      <c r="C4031" s="189"/>
      <c r="D4031" s="189"/>
    </row>
    <row r="4032" spans="1:4" ht="18" customHeight="1">
      <c r="A4032" s="173"/>
      <c r="B4032" s="189"/>
      <c r="C4032" s="189"/>
      <c r="D4032" s="189"/>
    </row>
    <row r="4033" spans="1:4" ht="18" customHeight="1">
      <c r="A4033" s="173"/>
      <c r="B4033" s="189"/>
      <c r="C4033" s="189"/>
      <c r="D4033" s="189"/>
    </row>
    <row r="4034" spans="1:4" ht="18" customHeight="1">
      <c r="A4034" s="173"/>
      <c r="B4034" s="189"/>
      <c r="C4034" s="189"/>
      <c r="D4034" s="189"/>
    </row>
    <row r="4035" spans="1:4" ht="18" customHeight="1">
      <c r="A4035" s="173"/>
      <c r="B4035" s="189"/>
      <c r="C4035" s="189"/>
      <c r="D4035" s="189"/>
    </row>
    <row r="4036" spans="1:4" ht="18" customHeight="1">
      <c r="A4036" s="173"/>
      <c r="B4036" s="189"/>
      <c r="C4036" s="189"/>
      <c r="D4036" s="189"/>
    </row>
    <row r="4037" spans="1:4" ht="18" customHeight="1">
      <c r="A4037" s="173"/>
      <c r="B4037" s="189"/>
      <c r="C4037" s="189"/>
      <c r="D4037" s="189"/>
    </row>
    <row r="4038" spans="1:4" ht="18" customHeight="1">
      <c r="A4038" s="173"/>
      <c r="B4038" s="189"/>
      <c r="C4038" s="189"/>
      <c r="D4038" s="189"/>
    </row>
    <row r="4039" spans="1:4" ht="18" customHeight="1">
      <c r="A4039" s="173"/>
      <c r="B4039" s="189"/>
      <c r="C4039" s="189"/>
      <c r="D4039" s="189"/>
    </row>
    <row r="4040" spans="1:4" ht="18" customHeight="1">
      <c r="A4040" s="173"/>
      <c r="B4040" s="189"/>
      <c r="C4040" s="189"/>
      <c r="D4040" s="189"/>
    </row>
    <row r="4041" spans="1:4" ht="18" customHeight="1">
      <c r="A4041" s="173"/>
      <c r="B4041" s="189"/>
      <c r="C4041" s="189"/>
      <c r="D4041" s="189"/>
    </row>
    <row r="4042" spans="1:4" ht="18" customHeight="1">
      <c r="A4042" s="173"/>
      <c r="B4042" s="189"/>
      <c r="C4042" s="189"/>
      <c r="D4042" s="189"/>
    </row>
    <row r="4043" spans="1:4" ht="18" customHeight="1">
      <c r="A4043" s="173"/>
      <c r="B4043" s="189"/>
      <c r="C4043" s="189"/>
      <c r="D4043" s="189"/>
    </row>
    <row r="4044" spans="1:4" ht="18" customHeight="1">
      <c r="A4044" s="173"/>
      <c r="B4044" s="189"/>
      <c r="C4044" s="189"/>
      <c r="D4044" s="189"/>
    </row>
    <row r="4045" spans="1:4" ht="18" customHeight="1">
      <c r="A4045" s="173"/>
      <c r="B4045" s="189"/>
      <c r="C4045" s="189"/>
      <c r="D4045" s="189"/>
    </row>
    <row r="4046" spans="1:4" ht="18" customHeight="1">
      <c r="A4046" s="173"/>
      <c r="B4046" s="189"/>
      <c r="C4046" s="189"/>
      <c r="D4046" s="189"/>
    </row>
    <row r="4047" spans="1:4" ht="18" customHeight="1">
      <c r="A4047" s="173"/>
      <c r="B4047" s="189"/>
      <c r="C4047" s="189"/>
      <c r="D4047" s="189"/>
    </row>
    <row r="4048" spans="1:4" ht="18" customHeight="1">
      <c r="A4048" s="173"/>
      <c r="B4048" s="189"/>
      <c r="C4048" s="189"/>
      <c r="D4048" s="189"/>
    </row>
    <row r="4049" spans="1:4" ht="18" customHeight="1">
      <c r="A4049" s="173"/>
      <c r="B4049" s="189"/>
      <c r="C4049" s="189"/>
      <c r="D4049" s="189"/>
    </row>
    <row r="4050" spans="1:4" ht="18" customHeight="1">
      <c r="A4050" s="173"/>
      <c r="B4050" s="189"/>
      <c r="C4050" s="189"/>
      <c r="D4050" s="189"/>
    </row>
    <row r="4051" spans="1:4" ht="18" customHeight="1">
      <c r="A4051" s="173"/>
      <c r="B4051" s="189"/>
      <c r="C4051" s="189"/>
      <c r="D4051" s="189"/>
    </row>
    <row r="4052" spans="1:4" ht="18" customHeight="1">
      <c r="A4052" s="173"/>
      <c r="B4052" s="189"/>
      <c r="C4052" s="189"/>
      <c r="D4052" s="189"/>
    </row>
    <row r="4053" spans="1:4" ht="18" customHeight="1">
      <c r="A4053" s="173"/>
      <c r="B4053" s="189"/>
      <c r="C4053" s="189"/>
      <c r="D4053" s="189"/>
    </row>
    <row r="4054" spans="1:4" ht="18" customHeight="1">
      <c r="A4054" s="173"/>
      <c r="B4054" s="189"/>
      <c r="C4054" s="189"/>
      <c r="D4054" s="189"/>
    </row>
    <row r="4055" spans="1:4" ht="18" customHeight="1">
      <c r="A4055" s="173"/>
      <c r="B4055" s="189"/>
      <c r="C4055" s="189"/>
      <c r="D4055" s="189"/>
    </row>
    <row r="4056" spans="1:4" ht="18" customHeight="1">
      <c r="A4056" s="173"/>
      <c r="B4056" s="189"/>
      <c r="C4056" s="189"/>
      <c r="D4056" s="189"/>
    </row>
    <row r="4057" spans="1:4" ht="18" customHeight="1">
      <c r="A4057" s="173"/>
      <c r="B4057" s="189"/>
      <c r="C4057" s="189"/>
      <c r="D4057" s="189"/>
    </row>
    <row r="4058" spans="1:4" ht="18" customHeight="1">
      <c r="A4058" s="173"/>
      <c r="B4058" s="189"/>
      <c r="C4058" s="189"/>
      <c r="D4058" s="189"/>
    </row>
    <row r="4059" spans="1:4" ht="18" customHeight="1">
      <c r="A4059" s="173"/>
      <c r="B4059" s="189"/>
      <c r="C4059" s="189"/>
      <c r="D4059" s="189"/>
    </row>
    <row r="4060" spans="1:4" ht="18" customHeight="1">
      <c r="A4060" s="173"/>
      <c r="B4060" s="189"/>
      <c r="C4060" s="189"/>
      <c r="D4060" s="189"/>
    </row>
    <row r="4061" spans="1:4" ht="18" customHeight="1">
      <c r="A4061" s="173"/>
      <c r="B4061" s="189"/>
      <c r="C4061" s="189"/>
      <c r="D4061" s="189"/>
    </row>
    <row r="4062" spans="1:4" ht="18" customHeight="1">
      <c r="A4062" s="173"/>
      <c r="B4062" s="189"/>
      <c r="C4062" s="189"/>
      <c r="D4062" s="189"/>
    </row>
    <row r="4063" spans="1:4" ht="18" customHeight="1">
      <c r="A4063" s="173"/>
      <c r="B4063" s="189"/>
      <c r="C4063" s="189"/>
      <c r="D4063" s="189"/>
    </row>
    <row r="4064" spans="1:4" ht="18" customHeight="1">
      <c r="A4064" s="173"/>
      <c r="B4064" s="189"/>
      <c r="C4064" s="189"/>
      <c r="D4064" s="189"/>
    </row>
    <row r="4065" spans="1:4" ht="18" customHeight="1">
      <c r="A4065" s="173"/>
      <c r="B4065" s="189"/>
      <c r="C4065" s="189"/>
      <c r="D4065" s="189"/>
    </row>
    <row r="4066" spans="1:4" ht="18" customHeight="1">
      <c r="A4066" s="173"/>
      <c r="B4066" s="189"/>
      <c r="C4066" s="189"/>
      <c r="D4066" s="189"/>
    </row>
    <row r="4067" spans="1:4" ht="18" customHeight="1">
      <c r="A4067" s="173"/>
      <c r="B4067" s="189"/>
      <c r="C4067" s="189"/>
      <c r="D4067" s="189"/>
    </row>
    <row r="4068" spans="1:4" ht="18" customHeight="1">
      <c r="A4068" s="173"/>
      <c r="B4068" s="189"/>
      <c r="C4068" s="189"/>
      <c r="D4068" s="189"/>
    </row>
    <row r="4069" spans="1:4" ht="18" customHeight="1">
      <c r="A4069" s="173"/>
      <c r="B4069" s="189"/>
      <c r="C4069" s="189"/>
      <c r="D4069" s="189"/>
    </row>
    <row r="4070" spans="1:4" ht="18" customHeight="1">
      <c r="A4070" s="173"/>
      <c r="B4070" s="189"/>
      <c r="C4070" s="189"/>
      <c r="D4070" s="189"/>
    </row>
    <row r="4071" spans="1:4" ht="18" customHeight="1">
      <c r="A4071" s="173"/>
      <c r="B4071" s="189"/>
      <c r="C4071" s="189"/>
      <c r="D4071" s="189"/>
    </row>
    <row r="4072" spans="1:4" ht="18" customHeight="1">
      <c r="A4072" s="173"/>
      <c r="B4072" s="189"/>
      <c r="C4072" s="189"/>
      <c r="D4072" s="189"/>
    </row>
    <row r="4073" spans="1:4" ht="18" customHeight="1">
      <c r="A4073" s="173"/>
      <c r="B4073" s="189"/>
      <c r="C4073" s="189"/>
      <c r="D4073" s="189"/>
    </row>
    <row r="4074" spans="1:4" ht="18" customHeight="1">
      <c r="A4074" s="173"/>
      <c r="B4074" s="189"/>
      <c r="C4074" s="189"/>
      <c r="D4074" s="189"/>
    </row>
    <row r="4075" spans="1:4" ht="18" customHeight="1">
      <c r="A4075" s="173"/>
      <c r="B4075" s="189"/>
      <c r="C4075" s="189"/>
      <c r="D4075" s="189"/>
    </row>
    <row r="4076" spans="1:4" ht="18" customHeight="1">
      <c r="A4076" s="173"/>
      <c r="B4076" s="189"/>
      <c r="C4076" s="189"/>
      <c r="D4076" s="189"/>
    </row>
    <row r="4077" spans="1:4" ht="18" customHeight="1">
      <c r="A4077" s="173"/>
      <c r="B4077" s="189"/>
      <c r="C4077" s="189"/>
      <c r="D4077" s="189"/>
    </row>
    <row r="4078" spans="1:4" ht="18" customHeight="1">
      <c r="A4078" s="173"/>
      <c r="B4078" s="189"/>
      <c r="C4078" s="189"/>
      <c r="D4078" s="189"/>
    </row>
    <row r="4079" spans="1:4" ht="18" customHeight="1">
      <c r="A4079" s="173"/>
      <c r="B4079" s="189"/>
      <c r="C4079" s="189"/>
      <c r="D4079" s="189"/>
    </row>
    <row r="4080" spans="1:4" ht="18" customHeight="1">
      <c r="A4080" s="173"/>
      <c r="B4080" s="189"/>
      <c r="C4080" s="189"/>
      <c r="D4080" s="189"/>
    </row>
    <row r="4081" spans="1:4" ht="18" customHeight="1">
      <c r="A4081" s="173"/>
      <c r="B4081" s="189"/>
      <c r="C4081" s="189"/>
      <c r="D4081" s="189"/>
    </row>
    <row r="4082" spans="1:4" ht="18" customHeight="1">
      <c r="A4082" s="173"/>
      <c r="B4082" s="189"/>
      <c r="C4082" s="189"/>
      <c r="D4082" s="189"/>
    </row>
    <row r="4083" spans="1:4" ht="18" customHeight="1">
      <c r="A4083" s="173"/>
      <c r="B4083" s="189"/>
      <c r="C4083" s="189"/>
      <c r="D4083" s="189"/>
    </row>
    <row r="4084" spans="1:4" ht="18" customHeight="1">
      <c r="A4084" s="173"/>
      <c r="B4084" s="189"/>
      <c r="C4084" s="189"/>
      <c r="D4084" s="189"/>
    </row>
    <row r="4085" spans="1:4" ht="18" customHeight="1">
      <c r="A4085" s="173"/>
      <c r="B4085" s="189"/>
      <c r="C4085" s="189"/>
      <c r="D4085" s="189"/>
    </row>
    <row r="4086" spans="1:4" ht="18" customHeight="1">
      <c r="A4086" s="173"/>
      <c r="B4086" s="189"/>
      <c r="C4086" s="189"/>
      <c r="D4086" s="189"/>
    </row>
    <row r="4087" spans="1:4" ht="18" customHeight="1">
      <c r="A4087" s="173"/>
      <c r="B4087" s="189"/>
      <c r="C4087" s="189"/>
      <c r="D4087" s="189"/>
    </row>
    <row r="4088" spans="1:4" ht="18" customHeight="1">
      <c r="A4088" s="173"/>
      <c r="B4088" s="189"/>
      <c r="C4088" s="189"/>
      <c r="D4088" s="189"/>
    </row>
    <row r="4089" spans="1:4" ht="18" customHeight="1">
      <c r="A4089" s="173"/>
      <c r="B4089" s="189"/>
      <c r="C4089" s="189"/>
      <c r="D4089" s="189"/>
    </row>
    <row r="4090" spans="1:4" ht="18" customHeight="1">
      <c r="A4090" s="173"/>
      <c r="B4090" s="189"/>
      <c r="C4090" s="189"/>
      <c r="D4090" s="189"/>
    </row>
    <row r="4091" spans="1:4" ht="18" customHeight="1">
      <c r="A4091" s="173"/>
      <c r="B4091" s="189"/>
      <c r="C4091" s="189"/>
      <c r="D4091" s="189"/>
    </row>
    <row r="4092" spans="1:4" ht="18" customHeight="1">
      <c r="A4092" s="173"/>
      <c r="B4092" s="189"/>
      <c r="C4092" s="189"/>
      <c r="D4092" s="189"/>
    </row>
    <row r="4093" spans="1:4" ht="18" customHeight="1">
      <c r="A4093" s="173"/>
      <c r="B4093" s="189"/>
      <c r="C4093" s="189"/>
      <c r="D4093" s="189"/>
    </row>
    <row r="4094" spans="1:4" ht="18" customHeight="1">
      <c r="A4094" s="173"/>
      <c r="B4094" s="189"/>
      <c r="C4094" s="189"/>
      <c r="D4094" s="189"/>
    </row>
    <row r="4095" spans="1:4" ht="18" customHeight="1">
      <c r="A4095" s="173"/>
      <c r="B4095" s="189"/>
      <c r="C4095" s="189"/>
      <c r="D4095" s="189"/>
    </row>
    <row r="4096" spans="1:4" ht="18" customHeight="1">
      <c r="A4096" s="173"/>
      <c r="B4096" s="189"/>
      <c r="C4096" s="189"/>
      <c r="D4096" s="189"/>
    </row>
    <row r="4097" spans="1:4" ht="18" customHeight="1">
      <c r="A4097" s="173"/>
      <c r="B4097" s="189"/>
      <c r="C4097" s="189"/>
      <c r="D4097" s="189"/>
    </row>
    <row r="4098" spans="1:4" ht="18" customHeight="1">
      <c r="A4098" s="173"/>
      <c r="B4098" s="189"/>
      <c r="C4098" s="189"/>
      <c r="D4098" s="189"/>
    </row>
    <row r="4099" spans="1:4" ht="18" customHeight="1">
      <c r="A4099" s="173"/>
      <c r="B4099" s="189"/>
      <c r="C4099" s="189"/>
      <c r="D4099" s="189"/>
    </row>
    <row r="4100" spans="1:4" ht="18" customHeight="1">
      <c r="A4100" s="173"/>
      <c r="B4100" s="189"/>
      <c r="C4100" s="189"/>
      <c r="D4100" s="189"/>
    </row>
    <row r="4101" spans="1:4" ht="18" customHeight="1">
      <c r="A4101" s="173"/>
      <c r="B4101" s="189"/>
      <c r="C4101" s="189"/>
      <c r="D4101" s="189"/>
    </row>
    <row r="4102" spans="1:4" ht="18" customHeight="1">
      <c r="A4102" s="173"/>
      <c r="B4102" s="189"/>
      <c r="C4102" s="189"/>
      <c r="D4102" s="189"/>
    </row>
    <row r="4103" spans="1:4" ht="18" customHeight="1">
      <c r="A4103" s="173"/>
      <c r="B4103" s="189"/>
      <c r="C4103" s="189"/>
      <c r="D4103" s="189"/>
    </row>
    <row r="4104" spans="1:4" ht="18" customHeight="1">
      <c r="A4104" s="173"/>
      <c r="B4104" s="189"/>
      <c r="C4104" s="189"/>
      <c r="D4104" s="189"/>
    </row>
    <row r="4105" spans="1:4" ht="18" customHeight="1">
      <c r="A4105" s="173"/>
      <c r="B4105" s="189"/>
      <c r="C4105" s="189"/>
      <c r="D4105" s="189"/>
    </row>
    <row r="4106" spans="1:4" ht="18" customHeight="1">
      <c r="A4106" s="173"/>
      <c r="B4106" s="189"/>
      <c r="C4106" s="189"/>
      <c r="D4106" s="189"/>
    </row>
    <row r="4107" spans="1:4" ht="18" customHeight="1">
      <c r="A4107" s="173"/>
      <c r="B4107" s="189"/>
      <c r="C4107" s="189"/>
      <c r="D4107" s="189"/>
    </row>
    <row r="4108" spans="1:4" ht="18" customHeight="1">
      <c r="A4108" s="173"/>
      <c r="B4108" s="189"/>
      <c r="C4108" s="189"/>
      <c r="D4108" s="189"/>
    </row>
    <row r="4109" spans="1:4" ht="18" customHeight="1">
      <c r="A4109" s="173"/>
      <c r="B4109" s="189"/>
      <c r="C4109" s="189"/>
      <c r="D4109" s="189"/>
    </row>
    <row r="4110" spans="1:4" ht="18" customHeight="1">
      <c r="A4110" s="173"/>
      <c r="B4110" s="189"/>
      <c r="C4110" s="189"/>
      <c r="D4110" s="189"/>
    </row>
    <row r="4111" spans="1:4" ht="18" customHeight="1">
      <c r="A4111" s="173"/>
      <c r="B4111" s="189"/>
      <c r="C4111" s="189"/>
      <c r="D4111" s="189"/>
    </row>
    <row r="4112" spans="1:4" ht="18" customHeight="1">
      <c r="A4112" s="173"/>
      <c r="B4112" s="189"/>
      <c r="C4112" s="189"/>
      <c r="D4112" s="189"/>
    </row>
    <row r="4113" spans="1:4" ht="18" customHeight="1">
      <c r="A4113" s="173"/>
      <c r="B4113" s="189"/>
      <c r="C4113" s="189"/>
      <c r="D4113" s="189"/>
    </row>
    <row r="4114" spans="1:4" ht="18" customHeight="1">
      <c r="A4114" s="173"/>
      <c r="B4114" s="189"/>
      <c r="C4114" s="189"/>
      <c r="D4114" s="189"/>
    </row>
    <row r="4115" spans="1:4" ht="18" customHeight="1">
      <c r="A4115" s="173"/>
      <c r="B4115" s="189"/>
      <c r="C4115" s="189"/>
      <c r="D4115" s="189"/>
    </row>
    <row r="4116" spans="1:4" ht="18" customHeight="1">
      <c r="A4116" s="173"/>
      <c r="B4116" s="189"/>
      <c r="C4116" s="189"/>
      <c r="D4116" s="189"/>
    </row>
    <row r="4117" spans="1:4" ht="18" customHeight="1">
      <c r="A4117" s="173"/>
      <c r="B4117" s="189"/>
      <c r="C4117" s="189"/>
      <c r="D4117" s="189"/>
    </row>
    <row r="4118" spans="1:4" ht="18" customHeight="1">
      <c r="A4118" s="173"/>
      <c r="B4118" s="189"/>
      <c r="C4118" s="189"/>
      <c r="D4118" s="189"/>
    </row>
    <row r="4119" spans="1:4" ht="18" customHeight="1">
      <c r="A4119" s="173"/>
      <c r="B4119" s="189"/>
      <c r="C4119" s="189"/>
      <c r="D4119" s="189"/>
    </row>
    <row r="4120" spans="1:4" ht="18" customHeight="1">
      <c r="A4120" s="173"/>
      <c r="B4120" s="189"/>
      <c r="C4120" s="189"/>
      <c r="D4120" s="189"/>
    </row>
    <row r="4121" spans="1:4" ht="18" customHeight="1">
      <c r="A4121" s="173"/>
      <c r="B4121" s="189"/>
      <c r="C4121" s="189"/>
      <c r="D4121" s="189"/>
    </row>
    <row r="4122" spans="1:4" ht="18" customHeight="1">
      <c r="A4122" s="173"/>
      <c r="B4122" s="189"/>
      <c r="C4122" s="189"/>
      <c r="D4122" s="189"/>
    </row>
    <row r="4123" spans="1:4" ht="18" customHeight="1">
      <c r="A4123" s="173"/>
      <c r="B4123" s="189"/>
      <c r="C4123" s="189"/>
      <c r="D4123" s="189"/>
    </row>
    <row r="4124" spans="1:4" ht="18" customHeight="1">
      <c r="A4124" s="173"/>
      <c r="B4124" s="189"/>
      <c r="C4124" s="189"/>
      <c r="D4124" s="189"/>
    </row>
    <row r="4125" spans="1:4" ht="18" customHeight="1">
      <c r="A4125" s="173"/>
      <c r="B4125" s="189"/>
      <c r="C4125" s="189"/>
      <c r="D4125" s="189"/>
    </row>
    <row r="4126" spans="1:4" ht="18" customHeight="1">
      <c r="A4126" s="173"/>
      <c r="B4126" s="189"/>
      <c r="C4126" s="189"/>
      <c r="D4126" s="189"/>
    </row>
    <row r="4127" spans="1:4" ht="18" customHeight="1">
      <c r="A4127" s="173"/>
      <c r="B4127" s="189"/>
      <c r="C4127" s="189"/>
      <c r="D4127" s="189"/>
    </row>
    <row r="4128" spans="1:4" ht="18" customHeight="1">
      <c r="A4128" s="173"/>
      <c r="B4128" s="189"/>
      <c r="C4128" s="189"/>
      <c r="D4128" s="189"/>
    </row>
    <row r="4129" spans="1:4" ht="18" customHeight="1">
      <c r="A4129" s="173"/>
      <c r="B4129" s="189"/>
      <c r="C4129" s="189"/>
      <c r="D4129" s="189"/>
    </row>
    <row r="4130" spans="1:4" ht="18" customHeight="1">
      <c r="A4130" s="173"/>
      <c r="B4130" s="189"/>
      <c r="C4130" s="189"/>
      <c r="D4130" s="189"/>
    </row>
    <row r="4131" spans="1:4" ht="18" customHeight="1">
      <c r="A4131" s="173"/>
      <c r="B4131" s="189"/>
      <c r="C4131" s="189"/>
      <c r="D4131" s="189"/>
    </row>
    <row r="4132" spans="1:4" ht="18" customHeight="1">
      <c r="A4132" s="173"/>
      <c r="B4132" s="189"/>
      <c r="C4132" s="189"/>
      <c r="D4132" s="189"/>
    </row>
    <row r="4133" spans="1:4" ht="18" customHeight="1">
      <c r="A4133" s="173"/>
      <c r="B4133" s="189"/>
      <c r="C4133" s="189"/>
      <c r="D4133" s="189"/>
    </row>
    <row r="4134" spans="1:4" ht="18" customHeight="1">
      <c r="A4134" s="173"/>
      <c r="B4134" s="189"/>
      <c r="C4134" s="189"/>
      <c r="D4134" s="189"/>
    </row>
    <row r="4135" spans="1:4" ht="18" customHeight="1">
      <c r="A4135" s="173"/>
      <c r="B4135" s="189"/>
      <c r="C4135" s="189"/>
      <c r="D4135" s="189"/>
    </row>
    <row r="4136" spans="1:4" ht="18" customHeight="1">
      <c r="A4136" s="173"/>
      <c r="B4136" s="189"/>
      <c r="C4136" s="189"/>
      <c r="D4136" s="189"/>
    </row>
    <row r="4137" spans="1:4" ht="18" customHeight="1">
      <c r="A4137" s="173"/>
      <c r="B4137" s="189"/>
      <c r="C4137" s="189"/>
      <c r="D4137" s="189"/>
    </row>
    <row r="4138" spans="1:4" ht="18" customHeight="1">
      <c r="A4138" s="173"/>
      <c r="B4138" s="189"/>
      <c r="C4138" s="189"/>
      <c r="D4138" s="189"/>
    </row>
    <row r="4139" spans="1:4" ht="18" customHeight="1">
      <c r="A4139" s="173"/>
      <c r="B4139" s="189"/>
      <c r="C4139" s="189"/>
      <c r="D4139" s="189"/>
    </row>
    <row r="4140" spans="1:4" ht="18" customHeight="1">
      <c r="A4140" s="173"/>
      <c r="B4140" s="189"/>
      <c r="C4140" s="189"/>
      <c r="D4140" s="189"/>
    </row>
    <row r="4141" spans="1:4" ht="18" customHeight="1">
      <c r="A4141" s="173"/>
      <c r="B4141" s="189"/>
      <c r="C4141" s="189"/>
      <c r="D4141" s="189"/>
    </row>
    <row r="4142" spans="1:4" ht="18" customHeight="1">
      <c r="A4142" s="173"/>
      <c r="B4142" s="189"/>
      <c r="C4142" s="189"/>
      <c r="D4142" s="189"/>
    </row>
    <row r="4143" spans="1:4" ht="18" customHeight="1">
      <c r="A4143" s="173"/>
      <c r="B4143" s="189"/>
      <c r="C4143" s="189"/>
      <c r="D4143" s="189"/>
    </row>
    <row r="4144" spans="1:4" ht="18" customHeight="1">
      <c r="A4144" s="173"/>
      <c r="B4144" s="189"/>
      <c r="C4144" s="189"/>
      <c r="D4144" s="189"/>
    </row>
    <row r="4145" spans="1:4" ht="18" customHeight="1">
      <c r="A4145" s="173"/>
      <c r="B4145" s="189"/>
      <c r="C4145" s="189"/>
      <c r="D4145" s="189"/>
    </row>
    <row r="4146" spans="1:4" ht="18" customHeight="1">
      <c r="A4146" s="173"/>
      <c r="B4146" s="189"/>
      <c r="C4146" s="189"/>
      <c r="D4146" s="189"/>
    </row>
    <row r="4147" spans="1:4" ht="18" customHeight="1">
      <c r="A4147" s="173"/>
      <c r="B4147" s="189"/>
      <c r="C4147" s="189"/>
      <c r="D4147" s="189"/>
    </row>
    <row r="4148" spans="1:4" ht="18" customHeight="1">
      <c r="A4148" s="173"/>
      <c r="B4148" s="189"/>
      <c r="C4148" s="189"/>
      <c r="D4148" s="189"/>
    </row>
    <row r="4149" spans="1:4" ht="18" customHeight="1">
      <c r="A4149" s="173"/>
      <c r="B4149" s="189"/>
      <c r="C4149" s="189"/>
      <c r="D4149" s="189"/>
    </row>
    <row r="4150" spans="1:4" ht="18" customHeight="1">
      <c r="A4150" s="173"/>
      <c r="B4150" s="189"/>
      <c r="C4150" s="189"/>
      <c r="D4150" s="189"/>
    </row>
    <row r="4151" spans="1:4" ht="18" customHeight="1">
      <c r="A4151" s="173"/>
      <c r="B4151" s="189"/>
      <c r="C4151" s="189"/>
      <c r="D4151" s="189"/>
    </row>
    <row r="4152" spans="1:4" ht="18" customHeight="1">
      <c r="A4152" s="173"/>
      <c r="B4152" s="189"/>
      <c r="C4152" s="189"/>
      <c r="D4152" s="189"/>
    </row>
    <row r="4153" spans="1:4" ht="18" customHeight="1">
      <c r="A4153" s="173"/>
      <c r="B4153" s="189"/>
      <c r="C4153" s="189"/>
      <c r="D4153" s="189"/>
    </row>
    <row r="4154" spans="1:4" ht="18" customHeight="1">
      <c r="A4154" s="173"/>
      <c r="B4154" s="189"/>
      <c r="C4154" s="189"/>
      <c r="D4154" s="189"/>
    </row>
    <row r="4155" spans="1:4" ht="18" customHeight="1">
      <c r="A4155" s="173"/>
      <c r="B4155" s="189"/>
      <c r="C4155" s="189"/>
      <c r="D4155" s="189"/>
    </row>
    <row r="4156" spans="1:4" ht="18" customHeight="1">
      <c r="A4156" s="173"/>
      <c r="B4156" s="189"/>
      <c r="C4156" s="189"/>
      <c r="D4156" s="189"/>
    </row>
    <row r="4157" spans="1:4" ht="18" customHeight="1">
      <c r="A4157" s="173"/>
      <c r="B4157" s="189"/>
      <c r="C4157" s="189"/>
      <c r="D4157" s="189"/>
    </row>
    <row r="4158" spans="1:4" ht="18" customHeight="1">
      <c r="A4158" s="173"/>
      <c r="B4158" s="189"/>
      <c r="C4158" s="189"/>
      <c r="D4158" s="189"/>
    </row>
    <row r="4159" spans="1:4" ht="18" customHeight="1">
      <c r="A4159" s="173"/>
      <c r="B4159" s="189"/>
      <c r="C4159" s="189"/>
      <c r="D4159" s="189"/>
    </row>
    <row r="4160" spans="1:4" ht="18" customHeight="1">
      <c r="A4160" s="173"/>
      <c r="B4160" s="189"/>
      <c r="C4160" s="189"/>
      <c r="D4160" s="189"/>
    </row>
    <row r="4161" spans="1:4" ht="18" customHeight="1">
      <c r="A4161" s="173"/>
      <c r="B4161" s="189"/>
      <c r="C4161" s="189"/>
      <c r="D4161" s="189"/>
    </row>
    <row r="4162" spans="1:4" ht="18" customHeight="1">
      <c r="A4162" s="173"/>
      <c r="B4162" s="189"/>
      <c r="C4162" s="189"/>
      <c r="D4162" s="189"/>
    </row>
    <row r="4163" spans="1:4" ht="18" customHeight="1">
      <c r="A4163" s="173"/>
      <c r="B4163" s="189"/>
      <c r="C4163" s="189"/>
      <c r="D4163" s="189"/>
    </row>
    <row r="4164" spans="1:4" ht="18" customHeight="1">
      <c r="A4164" s="173"/>
      <c r="B4164" s="189"/>
      <c r="C4164" s="189"/>
      <c r="D4164" s="189"/>
    </row>
    <row r="4165" spans="1:4" ht="18" customHeight="1">
      <c r="A4165" s="173"/>
      <c r="B4165" s="189"/>
      <c r="C4165" s="189"/>
      <c r="D4165" s="189"/>
    </row>
    <row r="4166" spans="1:4" ht="18" customHeight="1">
      <c r="A4166" s="173"/>
      <c r="B4166" s="189"/>
      <c r="C4166" s="189"/>
      <c r="D4166" s="189"/>
    </row>
    <row r="4167" spans="1:4" ht="18" customHeight="1">
      <c r="A4167" s="173"/>
      <c r="B4167" s="189"/>
      <c r="C4167" s="189"/>
      <c r="D4167" s="189"/>
    </row>
    <row r="4168" spans="1:4" ht="18" customHeight="1">
      <c r="A4168" s="173"/>
      <c r="B4168" s="189"/>
      <c r="C4168" s="189"/>
      <c r="D4168" s="189"/>
    </row>
    <row r="4169" spans="1:4" ht="18" customHeight="1">
      <c r="A4169" s="173"/>
      <c r="B4169" s="189"/>
      <c r="C4169" s="189"/>
      <c r="D4169" s="189"/>
    </row>
    <row r="4170" spans="1:4" ht="18" customHeight="1">
      <c r="A4170" s="173"/>
      <c r="B4170" s="189"/>
      <c r="C4170" s="189"/>
      <c r="D4170" s="189"/>
    </row>
    <row r="4171" spans="1:4" ht="18" customHeight="1">
      <c r="A4171" s="173"/>
      <c r="B4171" s="189"/>
      <c r="C4171" s="189"/>
      <c r="D4171" s="189"/>
    </row>
    <row r="4172" spans="1:4" ht="18" customHeight="1">
      <c r="A4172" s="173"/>
      <c r="B4172" s="189"/>
      <c r="C4172" s="189"/>
      <c r="D4172" s="189"/>
    </row>
    <row r="4173" spans="1:4" ht="18" customHeight="1">
      <c r="A4173" s="173"/>
      <c r="B4173" s="189"/>
      <c r="C4173" s="189"/>
      <c r="D4173" s="189"/>
    </row>
    <row r="4174" spans="1:4" ht="18" customHeight="1">
      <c r="A4174" s="173"/>
      <c r="B4174" s="189"/>
      <c r="C4174" s="189"/>
      <c r="D4174" s="189"/>
    </row>
    <row r="4175" spans="1:4" ht="18" customHeight="1">
      <c r="A4175" s="173"/>
      <c r="B4175" s="189"/>
      <c r="C4175" s="189"/>
      <c r="D4175" s="189"/>
    </row>
    <row r="4176" spans="1:4" ht="18" customHeight="1">
      <c r="A4176" s="173"/>
      <c r="B4176" s="189"/>
      <c r="C4176" s="189"/>
      <c r="D4176" s="189"/>
    </row>
    <row r="4177" spans="1:4" ht="18" customHeight="1">
      <c r="A4177" s="173"/>
      <c r="B4177" s="189"/>
      <c r="C4177" s="189"/>
      <c r="D4177" s="189"/>
    </row>
    <row r="4178" spans="1:4" ht="18" customHeight="1">
      <c r="A4178" s="173"/>
      <c r="B4178" s="189"/>
      <c r="C4178" s="189"/>
      <c r="D4178" s="189"/>
    </row>
    <row r="4179" spans="1:4" ht="18" customHeight="1">
      <c r="A4179" s="173"/>
      <c r="B4179" s="189"/>
      <c r="C4179" s="189"/>
      <c r="D4179" s="189"/>
    </row>
    <row r="4180" spans="1:4" ht="18" customHeight="1">
      <c r="A4180" s="173"/>
      <c r="B4180" s="189"/>
      <c r="C4180" s="189"/>
      <c r="D4180" s="189"/>
    </row>
    <row r="4181" spans="1:4" ht="18" customHeight="1">
      <c r="A4181" s="173"/>
      <c r="B4181" s="189"/>
      <c r="C4181" s="189"/>
      <c r="D4181" s="189"/>
    </row>
    <row r="4182" spans="1:4" ht="18" customHeight="1">
      <c r="A4182" s="173"/>
      <c r="B4182" s="189"/>
      <c r="C4182" s="189"/>
      <c r="D4182" s="189"/>
    </row>
    <row r="4183" spans="1:4" ht="18" customHeight="1">
      <c r="A4183" s="173"/>
      <c r="B4183" s="189"/>
      <c r="C4183" s="189"/>
      <c r="D4183" s="189"/>
    </row>
    <row r="4184" spans="1:4" ht="18" customHeight="1">
      <c r="A4184" s="173"/>
      <c r="B4184" s="189"/>
      <c r="C4184" s="189"/>
      <c r="D4184" s="189"/>
    </row>
    <row r="4185" spans="1:4" ht="18" customHeight="1">
      <c r="A4185" s="173"/>
      <c r="B4185" s="189"/>
      <c r="C4185" s="189"/>
      <c r="D4185" s="189"/>
    </row>
    <row r="4186" spans="1:4" ht="18" customHeight="1">
      <c r="A4186" s="173"/>
      <c r="B4186" s="189"/>
      <c r="C4186" s="189"/>
      <c r="D4186" s="189"/>
    </row>
    <row r="4187" spans="1:4" ht="18" customHeight="1">
      <c r="A4187" s="173"/>
      <c r="B4187" s="189"/>
      <c r="C4187" s="189"/>
      <c r="D4187" s="189"/>
    </row>
    <row r="4188" spans="1:4" ht="18" customHeight="1">
      <c r="A4188" s="173"/>
      <c r="B4188" s="189"/>
      <c r="C4188" s="189"/>
      <c r="D4188" s="189"/>
    </row>
    <row r="4189" spans="1:4" ht="18" customHeight="1">
      <c r="A4189" s="173"/>
      <c r="B4189" s="189"/>
      <c r="C4189" s="189"/>
      <c r="D4189" s="189"/>
    </row>
    <row r="4190" spans="1:4" ht="18" customHeight="1">
      <c r="A4190" s="173"/>
      <c r="B4190" s="189"/>
      <c r="C4190" s="189"/>
      <c r="D4190" s="189"/>
    </row>
    <row r="4191" spans="1:4" ht="18" customHeight="1">
      <c r="A4191" s="173"/>
      <c r="B4191" s="189"/>
      <c r="C4191" s="189"/>
      <c r="D4191" s="189"/>
    </row>
    <row r="4192" spans="1:4" ht="18" customHeight="1">
      <c r="A4192" s="173"/>
      <c r="B4192" s="189"/>
      <c r="C4192" s="189"/>
      <c r="D4192" s="189"/>
    </row>
    <row r="4193" spans="1:4" ht="18" customHeight="1">
      <c r="A4193" s="173"/>
      <c r="B4193" s="189"/>
      <c r="C4193" s="189"/>
      <c r="D4193" s="189"/>
    </row>
    <row r="4194" spans="1:4" ht="18" customHeight="1">
      <c r="A4194" s="173"/>
      <c r="B4194" s="189"/>
      <c r="C4194" s="189"/>
      <c r="D4194" s="189"/>
    </row>
    <row r="4195" spans="1:4" ht="18" customHeight="1">
      <c r="A4195" s="173"/>
      <c r="B4195" s="189"/>
      <c r="C4195" s="189"/>
      <c r="D4195" s="189"/>
    </row>
    <row r="4196" spans="1:4" ht="18" customHeight="1">
      <c r="A4196" s="173"/>
      <c r="B4196" s="189"/>
      <c r="C4196" s="189"/>
      <c r="D4196" s="189"/>
    </row>
    <row r="4197" spans="1:4" ht="18" customHeight="1">
      <c r="A4197" s="173"/>
      <c r="B4197" s="189"/>
      <c r="C4197" s="189"/>
      <c r="D4197" s="189"/>
    </row>
    <row r="4198" spans="1:4" ht="18" customHeight="1">
      <c r="A4198" s="173"/>
      <c r="B4198" s="189"/>
      <c r="C4198" s="189"/>
      <c r="D4198" s="189"/>
    </row>
    <row r="4199" spans="1:4" ht="18" customHeight="1">
      <c r="A4199" s="173"/>
      <c r="B4199" s="189"/>
      <c r="C4199" s="189"/>
      <c r="D4199" s="189"/>
    </row>
    <row r="4200" spans="1:4" ht="18" customHeight="1">
      <c r="A4200" s="173"/>
      <c r="B4200" s="189"/>
      <c r="C4200" s="189"/>
      <c r="D4200" s="189"/>
    </row>
    <row r="4201" spans="1:4" ht="18" customHeight="1">
      <c r="A4201" s="173"/>
      <c r="B4201" s="189"/>
      <c r="C4201" s="189"/>
      <c r="D4201" s="189"/>
    </row>
    <row r="4202" spans="1:4" ht="18" customHeight="1">
      <c r="A4202" s="173"/>
      <c r="B4202" s="189"/>
      <c r="C4202" s="189"/>
      <c r="D4202" s="189"/>
    </row>
    <row r="4203" spans="1:4" ht="18" customHeight="1">
      <c r="A4203" s="173"/>
      <c r="B4203" s="189"/>
      <c r="C4203" s="189"/>
      <c r="D4203" s="189"/>
    </row>
    <row r="4204" spans="1:4" ht="18" customHeight="1">
      <c r="A4204" s="173"/>
      <c r="B4204" s="189"/>
      <c r="C4204" s="189"/>
      <c r="D4204" s="189"/>
    </row>
    <row r="4205" spans="1:4" ht="18" customHeight="1">
      <c r="A4205" s="173"/>
      <c r="B4205" s="189"/>
      <c r="C4205" s="189"/>
      <c r="D4205" s="189"/>
    </row>
    <row r="4206" spans="1:4" ht="18" customHeight="1">
      <c r="A4206" s="173"/>
      <c r="B4206" s="189"/>
      <c r="C4206" s="189"/>
      <c r="D4206" s="189"/>
    </row>
    <row r="4207" spans="1:4" ht="18" customHeight="1">
      <c r="A4207" s="173"/>
      <c r="B4207" s="189"/>
      <c r="C4207" s="189"/>
      <c r="D4207" s="189"/>
    </row>
    <row r="4208" spans="1:4" ht="18" customHeight="1">
      <c r="A4208" s="173"/>
      <c r="B4208" s="189"/>
      <c r="C4208" s="189"/>
      <c r="D4208" s="189"/>
    </row>
    <row r="4209" spans="1:4" ht="18" customHeight="1">
      <c r="A4209" s="173"/>
      <c r="B4209" s="189"/>
      <c r="C4209" s="189"/>
      <c r="D4209" s="189"/>
    </row>
    <row r="4210" spans="1:4" ht="18" customHeight="1">
      <c r="A4210" s="173"/>
      <c r="B4210" s="189"/>
      <c r="C4210" s="189"/>
      <c r="D4210" s="189"/>
    </row>
    <row r="4211" spans="1:4" ht="18" customHeight="1">
      <c r="A4211" s="173"/>
      <c r="B4211" s="189"/>
      <c r="C4211" s="189"/>
      <c r="D4211" s="189"/>
    </row>
    <row r="4212" spans="1:4" ht="18" customHeight="1">
      <c r="A4212" s="173"/>
      <c r="B4212" s="189"/>
      <c r="C4212" s="189"/>
      <c r="D4212" s="189"/>
    </row>
    <row r="4213" spans="1:4" ht="18" customHeight="1">
      <c r="A4213" s="173"/>
      <c r="B4213" s="189"/>
      <c r="C4213" s="189"/>
      <c r="D4213" s="189"/>
    </row>
    <row r="4214" spans="1:4" ht="18" customHeight="1">
      <c r="A4214" s="173"/>
      <c r="B4214" s="189"/>
      <c r="C4214" s="189"/>
      <c r="D4214" s="189"/>
    </row>
    <row r="4215" spans="1:4" ht="18" customHeight="1">
      <c r="A4215" s="173"/>
      <c r="B4215" s="189"/>
      <c r="C4215" s="189"/>
      <c r="D4215" s="189"/>
    </row>
    <row r="4216" spans="1:4" ht="18" customHeight="1">
      <c r="A4216" s="173"/>
      <c r="B4216" s="189"/>
      <c r="C4216" s="189"/>
      <c r="D4216" s="189"/>
    </row>
    <row r="4217" spans="1:4" ht="18" customHeight="1">
      <c r="A4217" s="173"/>
      <c r="B4217" s="189"/>
      <c r="C4217" s="189"/>
      <c r="D4217" s="189"/>
    </row>
    <row r="4218" spans="1:4" ht="18" customHeight="1">
      <c r="A4218" s="173"/>
      <c r="B4218" s="189"/>
      <c r="C4218" s="189"/>
      <c r="D4218" s="189"/>
    </row>
    <row r="4219" spans="1:4" ht="18" customHeight="1">
      <c r="A4219" s="173"/>
      <c r="B4219" s="189"/>
      <c r="C4219" s="189"/>
      <c r="D4219" s="189"/>
    </row>
    <row r="4220" spans="1:4" ht="18" customHeight="1">
      <c r="A4220" s="173"/>
      <c r="B4220" s="189"/>
      <c r="C4220" s="189"/>
      <c r="D4220" s="189"/>
    </row>
    <row r="4221" spans="1:4" ht="18" customHeight="1">
      <c r="A4221" s="173"/>
      <c r="B4221" s="189"/>
      <c r="C4221" s="189"/>
      <c r="D4221" s="189"/>
    </row>
    <row r="4222" spans="1:4" ht="18" customHeight="1">
      <c r="A4222" s="173"/>
      <c r="B4222" s="189"/>
      <c r="C4222" s="189"/>
      <c r="D4222" s="189"/>
    </row>
    <row r="4223" spans="1:4" ht="18" customHeight="1">
      <c r="A4223" s="173"/>
      <c r="B4223" s="189"/>
      <c r="C4223" s="189"/>
      <c r="D4223" s="189"/>
    </row>
    <row r="4224" spans="1:4" ht="18" customHeight="1">
      <c r="A4224" s="173"/>
      <c r="B4224" s="189"/>
      <c r="C4224" s="189"/>
      <c r="D4224" s="189"/>
    </row>
    <row r="4225" spans="1:4" ht="18" customHeight="1">
      <c r="A4225" s="173"/>
      <c r="B4225" s="189"/>
      <c r="C4225" s="189"/>
      <c r="D4225" s="189"/>
    </row>
    <row r="4226" spans="1:4" ht="18" customHeight="1">
      <c r="A4226" s="173"/>
      <c r="B4226" s="189"/>
      <c r="C4226" s="189"/>
      <c r="D4226" s="189"/>
    </row>
    <row r="4227" spans="1:4" ht="18" customHeight="1">
      <c r="A4227" s="173"/>
      <c r="B4227" s="189"/>
      <c r="C4227" s="189"/>
      <c r="D4227" s="189"/>
    </row>
    <row r="4228" spans="1:4" ht="18" customHeight="1">
      <c r="A4228" s="173"/>
      <c r="B4228" s="189"/>
      <c r="C4228" s="189"/>
      <c r="D4228" s="189"/>
    </row>
    <row r="4229" spans="1:4" ht="18" customHeight="1">
      <c r="A4229" s="173"/>
      <c r="B4229" s="189"/>
      <c r="C4229" s="189"/>
      <c r="D4229" s="189"/>
    </row>
    <row r="4230" spans="1:4" ht="18" customHeight="1">
      <c r="A4230" s="173"/>
      <c r="B4230" s="189"/>
      <c r="C4230" s="189"/>
      <c r="D4230" s="189"/>
    </row>
    <row r="4231" spans="1:4" ht="18" customHeight="1">
      <c r="A4231" s="173"/>
      <c r="B4231" s="189"/>
      <c r="C4231" s="189"/>
      <c r="D4231" s="189"/>
    </row>
    <row r="4232" spans="1:4" ht="18" customHeight="1">
      <c r="A4232" s="173"/>
      <c r="B4232" s="189"/>
      <c r="C4232" s="189"/>
      <c r="D4232" s="189"/>
    </row>
    <row r="4233" spans="1:4" ht="18" customHeight="1">
      <c r="A4233" s="173"/>
      <c r="B4233" s="189"/>
      <c r="C4233" s="189"/>
      <c r="D4233" s="189"/>
    </row>
    <row r="4234" spans="1:4" ht="18" customHeight="1">
      <c r="A4234" s="173"/>
      <c r="B4234" s="189"/>
      <c r="C4234" s="189"/>
      <c r="D4234" s="189"/>
    </row>
    <row r="4235" spans="1:4" ht="18" customHeight="1">
      <c r="A4235" s="173"/>
      <c r="B4235" s="189"/>
      <c r="C4235" s="189"/>
      <c r="D4235" s="189"/>
    </row>
    <row r="4236" spans="1:4" ht="18" customHeight="1">
      <c r="A4236" s="173"/>
      <c r="B4236" s="189"/>
      <c r="C4236" s="189"/>
      <c r="D4236" s="189"/>
    </row>
    <row r="4237" spans="1:4" ht="18" customHeight="1">
      <c r="A4237" s="173"/>
      <c r="B4237" s="189"/>
      <c r="C4237" s="189"/>
      <c r="D4237" s="189"/>
    </row>
    <row r="4238" spans="1:4" ht="18" customHeight="1">
      <c r="A4238" s="173"/>
      <c r="B4238" s="189"/>
      <c r="C4238" s="189"/>
      <c r="D4238" s="189"/>
    </row>
    <row r="4239" spans="1:4" ht="18" customHeight="1">
      <c r="A4239" s="173"/>
      <c r="B4239" s="189"/>
      <c r="C4239" s="189"/>
      <c r="D4239" s="189"/>
    </row>
    <row r="4240" spans="1:4" ht="18" customHeight="1">
      <c r="A4240" s="173"/>
      <c r="B4240" s="189"/>
      <c r="C4240" s="189"/>
      <c r="D4240" s="189"/>
    </row>
    <row r="4241" spans="1:4" ht="18" customHeight="1">
      <c r="A4241" s="173"/>
      <c r="B4241" s="189"/>
      <c r="C4241" s="189"/>
      <c r="D4241" s="189"/>
    </row>
    <row r="4242" spans="1:4" ht="18" customHeight="1">
      <c r="A4242" s="173"/>
      <c r="B4242" s="189"/>
      <c r="C4242" s="189"/>
      <c r="D4242" s="189"/>
    </row>
    <row r="4243" spans="1:4" ht="18" customHeight="1">
      <c r="A4243" s="173"/>
      <c r="B4243" s="189"/>
      <c r="C4243" s="189"/>
      <c r="D4243" s="189"/>
    </row>
    <row r="4244" spans="1:4" ht="18" customHeight="1">
      <c r="A4244" s="173"/>
      <c r="B4244" s="189"/>
      <c r="C4244" s="189"/>
      <c r="D4244" s="189"/>
    </row>
    <row r="4245" spans="1:4" ht="18" customHeight="1">
      <c r="A4245" s="173"/>
      <c r="B4245" s="189"/>
      <c r="C4245" s="189"/>
      <c r="D4245" s="189"/>
    </row>
    <row r="4246" spans="1:4" ht="18" customHeight="1">
      <c r="A4246" s="173"/>
      <c r="B4246" s="189"/>
      <c r="C4246" s="189"/>
      <c r="D4246" s="189"/>
    </row>
    <row r="4247" spans="1:4" ht="18" customHeight="1">
      <c r="A4247" s="173"/>
      <c r="B4247" s="189"/>
      <c r="C4247" s="189"/>
      <c r="D4247" s="189"/>
    </row>
    <row r="4248" spans="1:4" ht="18" customHeight="1">
      <c r="A4248" s="173"/>
      <c r="B4248" s="189"/>
      <c r="C4248" s="189"/>
      <c r="D4248" s="189"/>
    </row>
    <row r="4249" spans="1:4" ht="18" customHeight="1">
      <c r="A4249" s="173"/>
      <c r="B4249" s="189"/>
      <c r="C4249" s="189"/>
      <c r="D4249" s="189"/>
    </row>
    <row r="4250" spans="1:4" ht="18" customHeight="1">
      <c r="A4250" s="173"/>
      <c r="B4250" s="189"/>
      <c r="C4250" s="189"/>
      <c r="D4250" s="189"/>
    </row>
    <row r="4251" spans="1:4" ht="18" customHeight="1">
      <c r="A4251" s="173"/>
      <c r="B4251" s="189"/>
      <c r="C4251" s="189"/>
      <c r="D4251" s="189"/>
    </row>
    <row r="4252" spans="1:4" ht="18" customHeight="1">
      <c r="A4252" s="173"/>
      <c r="B4252" s="189"/>
      <c r="C4252" s="189"/>
      <c r="D4252" s="189"/>
    </row>
    <row r="4253" spans="1:4" ht="18" customHeight="1">
      <c r="A4253" s="173"/>
      <c r="B4253" s="189"/>
      <c r="C4253" s="189"/>
      <c r="D4253" s="189"/>
    </row>
    <row r="4254" spans="1:4" ht="18" customHeight="1">
      <c r="A4254" s="173"/>
      <c r="B4254" s="189"/>
      <c r="C4254" s="189"/>
      <c r="D4254" s="189"/>
    </row>
    <row r="4255" spans="1:4" ht="18" customHeight="1">
      <c r="A4255" s="173"/>
      <c r="B4255" s="189"/>
      <c r="C4255" s="189"/>
      <c r="D4255" s="189"/>
    </row>
    <row r="4256" spans="1:4" ht="18" customHeight="1">
      <c r="A4256" s="173"/>
      <c r="B4256" s="189"/>
      <c r="C4256" s="189"/>
      <c r="D4256" s="189"/>
    </row>
    <row r="4257" spans="1:4" ht="18" customHeight="1">
      <c r="A4257" s="173"/>
      <c r="B4257" s="189"/>
      <c r="C4257" s="189"/>
      <c r="D4257" s="189"/>
    </row>
    <row r="4258" spans="1:4" ht="18" customHeight="1">
      <c r="A4258" s="173"/>
      <c r="B4258" s="189"/>
      <c r="C4258" s="189"/>
      <c r="D4258" s="189"/>
    </row>
    <row r="4259" spans="1:4" ht="18" customHeight="1">
      <c r="A4259" s="173"/>
      <c r="B4259" s="189"/>
      <c r="C4259" s="189"/>
      <c r="D4259" s="189"/>
    </row>
    <row r="4260" spans="1:4" ht="18" customHeight="1">
      <c r="A4260" s="173"/>
      <c r="B4260" s="189"/>
      <c r="C4260" s="189"/>
      <c r="D4260" s="189"/>
    </row>
    <row r="4261" spans="1:4" ht="18" customHeight="1">
      <c r="A4261" s="173"/>
      <c r="B4261" s="189"/>
      <c r="C4261" s="189"/>
      <c r="D4261" s="189"/>
    </row>
    <row r="4262" spans="1:4" ht="18" customHeight="1">
      <c r="A4262" s="173"/>
      <c r="B4262" s="189"/>
      <c r="C4262" s="189"/>
      <c r="D4262" s="189"/>
    </row>
    <row r="4263" spans="1:4" ht="18" customHeight="1">
      <c r="A4263" s="173"/>
      <c r="B4263" s="189"/>
      <c r="C4263" s="189"/>
      <c r="D4263" s="189"/>
    </row>
    <row r="4264" spans="1:4" ht="18" customHeight="1">
      <c r="A4264" s="173"/>
      <c r="B4264" s="189"/>
      <c r="C4264" s="189"/>
      <c r="D4264" s="189"/>
    </row>
    <row r="4265" spans="1:4" ht="18" customHeight="1">
      <c r="A4265" s="173"/>
      <c r="B4265" s="189"/>
      <c r="C4265" s="189"/>
      <c r="D4265" s="189"/>
    </row>
    <row r="4266" spans="1:4" ht="18" customHeight="1">
      <c r="A4266" s="173"/>
      <c r="B4266" s="189"/>
      <c r="C4266" s="189"/>
      <c r="D4266" s="189"/>
    </row>
    <row r="4267" spans="1:4" ht="18" customHeight="1">
      <c r="A4267" s="173"/>
      <c r="B4267" s="189"/>
      <c r="C4267" s="189"/>
      <c r="D4267" s="189"/>
    </row>
    <row r="4268" spans="1:4" ht="18" customHeight="1">
      <c r="A4268" s="173"/>
      <c r="B4268" s="189"/>
      <c r="C4268" s="189"/>
      <c r="D4268" s="189"/>
    </row>
    <row r="4269" spans="1:4" ht="18" customHeight="1">
      <c r="A4269" s="173"/>
      <c r="B4269" s="189"/>
      <c r="C4269" s="189"/>
      <c r="D4269" s="189"/>
    </row>
    <row r="4270" spans="1:4" ht="18" customHeight="1">
      <c r="A4270" s="173"/>
      <c r="B4270" s="189"/>
      <c r="C4270" s="189"/>
      <c r="D4270" s="189"/>
    </row>
    <row r="4271" spans="1:4" ht="18" customHeight="1">
      <c r="A4271" s="173"/>
      <c r="B4271" s="189"/>
      <c r="C4271" s="189"/>
      <c r="D4271" s="189"/>
    </row>
    <row r="4272" spans="1:4" ht="18" customHeight="1">
      <c r="A4272" s="173"/>
      <c r="B4272" s="189"/>
      <c r="C4272" s="189"/>
      <c r="D4272" s="189"/>
    </row>
    <row r="4273" spans="1:4" ht="18" customHeight="1">
      <c r="A4273" s="173"/>
      <c r="B4273" s="189"/>
      <c r="C4273" s="189"/>
      <c r="D4273" s="189"/>
    </row>
    <row r="4274" spans="1:4" ht="18" customHeight="1">
      <c r="A4274" s="173"/>
      <c r="B4274" s="189"/>
      <c r="C4274" s="189"/>
      <c r="D4274" s="189"/>
    </row>
    <row r="4275" spans="1:4" ht="18" customHeight="1">
      <c r="A4275" s="173"/>
      <c r="B4275" s="189"/>
      <c r="C4275" s="189"/>
      <c r="D4275" s="189"/>
    </row>
    <row r="4276" spans="1:4" ht="18" customHeight="1">
      <c r="A4276" s="173"/>
      <c r="B4276" s="189"/>
      <c r="C4276" s="189"/>
      <c r="D4276" s="189"/>
    </row>
    <row r="4277" spans="1:4" ht="18" customHeight="1">
      <c r="A4277" s="173"/>
      <c r="B4277" s="189"/>
      <c r="C4277" s="189"/>
      <c r="D4277" s="189"/>
    </row>
    <row r="4278" spans="1:4" ht="18" customHeight="1">
      <c r="A4278" s="173"/>
      <c r="B4278" s="189"/>
      <c r="C4278" s="189"/>
      <c r="D4278" s="189"/>
    </row>
    <row r="4279" spans="1:4" ht="18" customHeight="1">
      <c r="A4279" s="173"/>
      <c r="B4279" s="189"/>
      <c r="C4279" s="189"/>
      <c r="D4279" s="189"/>
    </row>
    <row r="4280" spans="1:4" ht="18" customHeight="1">
      <c r="A4280" s="173"/>
      <c r="B4280" s="189"/>
      <c r="C4280" s="189"/>
      <c r="D4280" s="189"/>
    </row>
    <row r="4281" spans="1:4" ht="18" customHeight="1">
      <c r="A4281" s="173"/>
      <c r="B4281" s="189"/>
      <c r="C4281" s="189"/>
      <c r="D4281" s="189"/>
    </row>
    <row r="4282" spans="1:4" ht="18" customHeight="1">
      <c r="A4282" s="173"/>
      <c r="B4282" s="189"/>
      <c r="C4282" s="189"/>
      <c r="D4282" s="189"/>
    </row>
    <row r="4283" spans="1:4" ht="18" customHeight="1">
      <c r="A4283" s="173"/>
      <c r="B4283" s="189"/>
      <c r="C4283" s="189"/>
      <c r="D4283" s="189"/>
    </row>
    <row r="4284" spans="1:4" ht="18" customHeight="1">
      <c r="A4284" s="173"/>
      <c r="B4284" s="189"/>
      <c r="C4284" s="189"/>
      <c r="D4284" s="189"/>
    </row>
    <row r="4285" spans="1:4" ht="18" customHeight="1">
      <c r="A4285" s="173"/>
      <c r="B4285" s="189"/>
      <c r="C4285" s="189"/>
      <c r="D4285" s="189"/>
    </row>
    <row r="4286" spans="1:4" ht="18" customHeight="1">
      <c r="A4286" s="173"/>
      <c r="B4286" s="189"/>
      <c r="C4286" s="189"/>
      <c r="D4286" s="189"/>
    </row>
    <row r="4287" spans="1:4" ht="18" customHeight="1">
      <c r="A4287" s="173"/>
      <c r="B4287" s="189"/>
      <c r="C4287" s="189"/>
      <c r="D4287" s="189"/>
    </row>
    <row r="4288" spans="1:4" ht="18" customHeight="1">
      <c r="A4288" s="173"/>
      <c r="B4288" s="189"/>
      <c r="C4288" s="189"/>
      <c r="D4288" s="189"/>
    </row>
    <row r="4289" spans="1:4" ht="18" customHeight="1">
      <c r="A4289" s="173"/>
      <c r="B4289" s="189"/>
      <c r="C4289" s="189"/>
      <c r="D4289" s="189"/>
    </row>
    <row r="4290" spans="1:4" ht="18" customHeight="1">
      <c r="A4290" s="173"/>
      <c r="B4290" s="189"/>
      <c r="C4290" s="189"/>
      <c r="D4290" s="189"/>
    </row>
    <row r="4291" spans="1:4" ht="18" customHeight="1">
      <c r="A4291" s="173"/>
      <c r="B4291" s="189"/>
      <c r="C4291" s="189"/>
      <c r="D4291" s="189"/>
    </row>
    <row r="4292" spans="1:4" ht="18" customHeight="1">
      <c r="A4292" s="173"/>
      <c r="B4292" s="189"/>
      <c r="C4292" s="189"/>
      <c r="D4292" s="189"/>
    </row>
    <row r="4293" spans="1:4" ht="18" customHeight="1">
      <c r="A4293" s="173"/>
      <c r="B4293" s="189"/>
      <c r="C4293" s="189"/>
      <c r="D4293" s="189"/>
    </row>
    <row r="4294" spans="1:4" ht="18" customHeight="1">
      <c r="A4294" s="173"/>
      <c r="B4294" s="189"/>
      <c r="C4294" s="189"/>
      <c r="D4294" s="189"/>
    </row>
    <row r="4295" spans="1:4" ht="18" customHeight="1">
      <c r="A4295" s="173"/>
      <c r="B4295" s="189"/>
      <c r="C4295" s="189"/>
      <c r="D4295" s="189"/>
    </row>
    <row r="4296" spans="1:4" ht="18" customHeight="1">
      <c r="A4296" s="173"/>
      <c r="B4296" s="189"/>
      <c r="C4296" s="189"/>
      <c r="D4296" s="189"/>
    </row>
    <row r="4297" spans="1:4" ht="18" customHeight="1">
      <c r="A4297" s="173"/>
      <c r="B4297" s="189"/>
      <c r="C4297" s="189"/>
      <c r="D4297" s="189"/>
    </row>
    <row r="4298" spans="1:4" ht="18" customHeight="1">
      <c r="A4298" s="173"/>
      <c r="B4298" s="189"/>
      <c r="C4298" s="189"/>
      <c r="D4298" s="189"/>
    </row>
    <row r="4299" spans="1:4" ht="18" customHeight="1">
      <c r="A4299" s="173"/>
      <c r="B4299" s="189"/>
      <c r="C4299" s="189"/>
      <c r="D4299" s="189"/>
    </row>
    <row r="4300" spans="1:4" ht="18" customHeight="1">
      <c r="A4300" s="173"/>
      <c r="B4300" s="189"/>
      <c r="C4300" s="189"/>
      <c r="D4300" s="189"/>
    </row>
    <row r="4301" spans="1:4" ht="18" customHeight="1">
      <c r="A4301" s="173"/>
      <c r="B4301" s="189"/>
      <c r="C4301" s="189"/>
      <c r="D4301" s="189"/>
    </row>
    <row r="4302" spans="1:4" ht="18" customHeight="1">
      <c r="A4302" s="173"/>
      <c r="B4302" s="189"/>
      <c r="C4302" s="189"/>
      <c r="D4302" s="189"/>
    </row>
    <row r="4303" spans="1:4" ht="18" customHeight="1">
      <c r="A4303" s="173"/>
      <c r="B4303" s="189"/>
      <c r="C4303" s="189"/>
      <c r="D4303" s="189"/>
    </row>
    <row r="4304" spans="1:4" ht="18" customHeight="1">
      <c r="A4304" s="173"/>
      <c r="B4304" s="189"/>
      <c r="C4304" s="189"/>
      <c r="D4304" s="189"/>
    </row>
    <row r="4305" spans="1:4" ht="18" customHeight="1">
      <c r="A4305" s="173"/>
      <c r="B4305" s="189"/>
      <c r="C4305" s="189"/>
      <c r="D4305" s="189"/>
    </row>
    <row r="4306" spans="1:4" ht="18" customHeight="1">
      <c r="A4306" s="173"/>
      <c r="B4306" s="189"/>
      <c r="C4306" s="189"/>
      <c r="D4306" s="189"/>
    </row>
    <row r="4307" spans="1:4" ht="18" customHeight="1">
      <c r="A4307" s="173"/>
      <c r="B4307" s="189"/>
      <c r="C4307" s="189"/>
      <c r="D4307" s="189"/>
    </row>
    <row r="4308" spans="1:4" ht="18" customHeight="1">
      <c r="A4308" s="173"/>
      <c r="B4308" s="189"/>
      <c r="C4308" s="189"/>
      <c r="D4308" s="189"/>
    </row>
    <row r="4309" spans="1:4" ht="18" customHeight="1">
      <c r="A4309" s="173"/>
      <c r="B4309" s="189"/>
      <c r="C4309" s="189"/>
      <c r="D4309" s="189"/>
    </row>
    <row r="4310" spans="1:4" ht="18" customHeight="1">
      <c r="A4310" s="173"/>
      <c r="B4310" s="189"/>
      <c r="C4310" s="189"/>
      <c r="D4310" s="189"/>
    </row>
    <row r="4311" spans="1:4" ht="18" customHeight="1">
      <c r="A4311" s="173"/>
      <c r="B4311" s="189"/>
      <c r="C4311" s="189"/>
      <c r="D4311" s="189"/>
    </row>
    <row r="4312" spans="1:4" ht="18" customHeight="1">
      <c r="A4312" s="173"/>
      <c r="B4312" s="189"/>
      <c r="C4312" s="189"/>
      <c r="D4312" s="189"/>
    </row>
    <row r="4313" spans="1:4" ht="18" customHeight="1">
      <c r="A4313" s="173"/>
      <c r="B4313" s="189"/>
      <c r="C4313" s="189"/>
      <c r="D4313" s="189"/>
    </row>
    <row r="4314" spans="1:4" ht="18" customHeight="1">
      <c r="A4314" s="173"/>
      <c r="B4314" s="189"/>
      <c r="C4314" s="189"/>
      <c r="D4314" s="189"/>
    </row>
    <row r="4315" spans="1:4" ht="18" customHeight="1">
      <c r="A4315" s="173"/>
      <c r="B4315" s="189"/>
      <c r="C4315" s="189"/>
      <c r="D4315" s="189"/>
    </row>
    <row r="4316" spans="1:4" ht="18" customHeight="1">
      <c r="A4316" s="173"/>
      <c r="B4316" s="189"/>
      <c r="C4316" s="189"/>
      <c r="D4316" s="189"/>
    </row>
    <row r="4317" spans="1:4" ht="18" customHeight="1">
      <c r="A4317" s="173"/>
      <c r="B4317" s="189"/>
      <c r="C4317" s="189"/>
      <c r="D4317" s="189"/>
    </row>
    <row r="4318" spans="1:4" ht="18" customHeight="1">
      <c r="A4318" s="173"/>
      <c r="B4318" s="189"/>
      <c r="C4318" s="189"/>
      <c r="D4318" s="189"/>
    </row>
    <row r="4319" spans="1:4" ht="18" customHeight="1">
      <c r="A4319" s="173"/>
      <c r="B4319" s="189"/>
      <c r="C4319" s="189"/>
      <c r="D4319" s="189"/>
    </row>
    <row r="4320" spans="1:4" ht="18" customHeight="1">
      <c r="A4320" s="173"/>
      <c r="B4320" s="189"/>
      <c r="C4320" s="189"/>
      <c r="D4320" s="189"/>
    </row>
    <row r="4321" spans="1:4" ht="18" customHeight="1">
      <c r="A4321" s="173"/>
      <c r="B4321" s="189"/>
      <c r="C4321" s="189"/>
      <c r="D4321" s="189"/>
    </row>
    <row r="4322" spans="1:4" ht="18" customHeight="1">
      <c r="A4322" s="173"/>
      <c r="B4322" s="189"/>
      <c r="C4322" s="189"/>
      <c r="D4322" s="189"/>
    </row>
    <row r="4323" spans="1:4" ht="18" customHeight="1">
      <c r="A4323" s="173"/>
      <c r="B4323" s="189"/>
      <c r="C4323" s="189"/>
      <c r="D4323" s="189"/>
    </row>
    <row r="4324" spans="1:4" ht="18" customHeight="1">
      <c r="A4324" s="173"/>
      <c r="B4324" s="189"/>
      <c r="C4324" s="189"/>
      <c r="D4324" s="189"/>
    </row>
    <row r="4325" spans="1:4" ht="18" customHeight="1">
      <c r="A4325" s="173"/>
      <c r="B4325" s="189"/>
      <c r="C4325" s="189"/>
      <c r="D4325" s="189"/>
    </row>
    <row r="4326" spans="1:4" ht="18" customHeight="1">
      <c r="A4326" s="173"/>
      <c r="B4326" s="189"/>
      <c r="C4326" s="189"/>
      <c r="D4326" s="189"/>
    </row>
    <row r="4327" spans="1:4" ht="18" customHeight="1">
      <c r="A4327" s="173"/>
      <c r="B4327" s="189"/>
      <c r="C4327" s="189"/>
      <c r="D4327" s="189"/>
    </row>
    <row r="4328" spans="1:4" ht="18" customHeight="1">
      <c r="A4328" s="173"/>
      <c r="B4328" s="189"/>
      <c r="C4328" s="189"/>
      <c r="D4328" s="189"/>
    </row>
    <row r="4329" spans="1:4" ht="18" customHeight="1">
      <c r="A4329" s="173"/>
      <c r="B4329" s="189"/>
      <c r="C4329" s="189"/>
      <c r="D4329" s="189"/>
    </row>
    <row r="4330" spans="1:4" ht="18" customHeight="1">
      <c r="A4330" s="173"/>
      <c r="B4330" s="189"/>
      <c r="C4330" s="189"/>
      <c r="D4330" s="189"/>
    </row>
    <row r="4331" spans="1:4" ht="18" customHeight="1">
      <c r="A4331" s="173"/>
      <c r="B4331" s="189"/>
      <c r="C4331" s="189"/>
      <c r="D4331" s="189"/>
    </row>
    <row r="4332" spans="1:4" ht="18" customHeight="1">
      <c r="A4332" s="173"/>
      <c r="B4332" s="189"/>
      <c r="C4332" s="189"/>
      <c r="D4332" s="189"/>
    </row>
    <row r="4333" spans="1:4" ht="18" customHeight="1">
      <c r="A4333" s="173"/>
      <c r="B4333" s="189"/>
      <c r="C4333" s="189"/>
      <c r="D4333" s="189"/>
    </row>
    <row r="4334" spans="1:4" ht="18" customHeight="1">
      <c r="A4334" s="173"/>
      <c r="B4334" s="189"/>
      <c r="C4334" s="189"/>
      <c r="D4334" s="189"/>
    </row>
    <row r="4335" spans="1:4" ht="18" customHeight="1">
      <c r="A4335" s="173"/>
      <c r="B4335" s="189"/>
      <c r="C4335" s="189"/>
      <c r="D4335" s="189"/>
    </row>
    <row r="4336" spans="1:4" ht="18" customHeight="1">
      <c r="A4336" s="173"/>
      <c r="B4336" s="189"/>
      <c r="C4336" s="189"/>
      <c r="D4336" s="189"/>
    </row>
    <row r="4337" spans="1:4" ht="18" customHeight="1">
      <c r="A4337" s="173"/>
      <c r="B4337" s="189"/>
      <c r="C4337" s="189"/>
      <c r="D4337" s="189"/>
    </row>
    <row r="4338" spans="1:4" ht="18" customHeight="1">
      <c r="A4338" s="173"/>
      <c r="B4338" s="189"/>
      <c r="C4338" s="189"/>
      <c r="D4338" s="189"/>
    </row>
    <row r="4339" spans="1:4" ht="18" customHeight="1">
      <c r="A4339" s="173"/>
      <c r="B4339" s="189"/>
      <c r="C4339" s="189"/>
      <c r="D4339" s="189"/>
    </row>
    <row r="4340" spans="1:4" ht="18" customHeight="1">
      <c r="A4340" s="173"/>
      <c r="B4340" s="189"/>
      <c r="C4340" s="189"/>
      <c r="D4340" s="189"/>
    </row>
    <row r="4341" spans="1:4" ht="18" customHeight="1">
      <c r="A4341" s="173"/>
      <c r="B4341" s="189"/>
      <c r="C4341" s="189"/>
      <c r="D4341" s="189"/>
    </row>
    <row r="4342" spans="1:4" ht="18" customHeight="1">
      <c r="A4342" s="173"/>
      <c r="B4342" s="189"/>
      <c r="C4342" s="189"/>
      <c r="D4342" s="189"/>
    </row>
    <row r="4343" spans="1:4" ht="18" customHeight="1">
      <c r="A4343" s="173"/>
      <c r="B4343" s="189"/>
      <c r="C4343" s="189"/>
      <c r="D4343" s="189"/>
    </row>
    <row r="4344" spans="1:4" ht="18" customHeight="1">
      <c r="A4344" s="173"/>
      <c r="B4344" s="189"/>
      <c r="C4344" s="189"/>
      <c r="D4344" s="189"/>
    </row>
    <row r="4345" spans="1:4" ht="18" customHeight="1">
      <c r="A4345" s="173"/>
      <c r="B4345" s="189"/>
      <c r="C4345" s="189"/>
      <c r="D4345" s="189"/>
    </row>
    <row r="4346" spans="1:4" ht="18" customHeight="1">
      <c r="A4346" s="173"/>
      <c r="B4346" s="189"/>
      <c r="C4346" s="189"/>
      <c r="D4346" s="189"/>
    </row>
    <row r="4347" spans="1:4" ht="18" customHeight="1">
      <c r="A4347" s="173"/>
      <c r="B4347" s="189"/>
      <c r="C4347" s="189"/>
      <c r="D4347" s="189"/>
    </row>
    <row r="4348" spans="1:4" ht="18" customHeight="1">
      <c r="A4348" s="173"/>
      <c r="B4348" s="189"/>
      <c r="C4348" s="189"/>
      <c r="D4348" s="189"/>
    </row>
    <row r="4349" spans="1:4" ht="18" customHeight="1">
      <c r="A4349" s="173"/>
      <c r="B4349" s="189"/>
      <c r="C4349" s="189"/>
      <c r="D4349" s="189"/>
    </row>
    <row r="4350" spans="1:4" ht="18" customHeight="1">
      <c r="A4350" s="173"/>
      <c r="B4350" s="189"/>
      <c r="C4350" s="189"/>
      <c r="D4350" s="189"/>
    </row>
    <row r="4351" spans="1:4" ht="18" customHeight="1">
      <c r="A4351" s="173"/>
      <c r="B4351" s="189"/>
      <c r="C4351" s="189"/>
      <c r="D4351" s="189"/>
    </row>
    <row r="4352" spans="1:4" ht="18" customHeight="1">
      <c r="A4352" s="173"/>
      <c r="B4352" s="189"/>
      <c r="C4352" s="189"/>
      <c r="D4352" s="189"/>
    </row>
    <row r="4353" spans="1:4" ht="18" customHeight="1">
      <c r="A4353" s="173"/>
      <c r="B4353" s="189"/>
      <c r="C4353" s="189"/>
      <c r="D4353" s="189"/>
    </row>
    <row r="4354" spans="1:4" ht="18" customHeight="1">
      <c r="A4354" s="173"/>
      <c r="B4354" s="189"/>
      <c r="C4354" s="189"/>
      <c r="D4354" s="189"/>
    </row>
    <row r="4355" spans="1:4" ht="18" customHeight="1">
      <c r="A4355" s="173"/>
      <c r="B4355" s="189"/>
      <c r="C4355" s="189"/>
      <c r="D4355" s="189"/>
    </row>
    <row r="4356" spans="1:4" ht="18" customHeight="1">
      <c r="A4356" s="173"/>
      <c r="B4356" s="189"/>
      <c r="C4356" s="189"/>
      <c r="D4356" s="189"/>
    </row>
    <row r="4357" spans="1:4" ht="18" customHeight="1">
      <c r="A4357" s="173"/>
      <c r="B4357" s="189"/>
      <c r="C4357" s="189"/>
      <c r="D4357" s="189"/>
    </row>
    <row r="4358" spans="1:4" ht="18" customHeight="1">
      <c r="A4358" s="173"/>
      <c r="B4358" s="189"/>
      <c r="C4358" s="189"/>
      <c r="D4358" s="189"/>
    </row>
    <row r="4359" spans="1:4" ht="18" customHeight="1">
      <c r="A4359" s="173"/>
      <c r="B4359" s="189"/>
      <c r="C4359" s="189"/>
      <c r="D4359" s="189"/>
    </row>
    <row r="4360" spans="1:4" ht="18" customHeight="1">
      <c r="A4360" s="173"/>
      <c r="B4360" s="189"/>
      <c r="C4360" s="189"/>
      <c r="D4360" s="189"/>
    </row>
    <row r="4361" spans="1:4" ht="18" customHeight="1">
      <c r="A4361" s="173"/>
      <c r="B4361" s="189"/>
      <c r="C4361" s="189"/>
      <c r="D4361" s="189"/>
    </row>
    <row r="4362" spans="1:4" ht="18" customHeight="1">
      <c r="A4362" s="173"/>
      <c r="B4362" s="189"/>
      <c r="C4362" s="189"/>
      <c r="D4362" s="189"/>
    </row>
    <row r="4363" spans="1:4" ht="18" customHeight="1">
      <c r="A4363" s="173"/>
      <c r="B4363" s="189"/>
      <c r="C4363" s="189"/>
      <c r="D4363" s="189"/>
    </row>
    <row r="4364" spans="1:4" ht="18" customHeight="1">
      <c r="A4364" s="173"/>
      <c r="B4364" s="189"/>
      <c r="C4364" s="189"/>
      <c r="D4364" s="189"/>
    </row>
    <row r="4365" spans="1:4" ht="18" customHeight="1">
      <c r="A4365" s="173"/>
      <c r="B4365" s="189"/>
      <c r="C4365" s="189"/>
      <c r="D4365" s="189"/>
    </row>
    <row r="4366" spans="1:4" ht="18" customHeight="1">
      <c r="A4366" s="173"/>
      <c r="B4366" s="189"/>
      <c r="C4366" s="189"/>
      <c r="D4366" s="189"/>
    </row>
    <row r="4367" spans="1:4" ht="18" customHeight="1">
      <c r="A4367" s="173"/>
      <c r="B4367" s="189"/>
      <c r="C4367" s="189"/>
      <c r="D4367" s="189"/>
    </row>
    <row r="4368" spans="1:4" ht="18" customHeight="1">
      <c r="A4368" s="173"/>
      <c r="B4368" s="189"/>
      <c r="C4368" s="189"/>
      <c r="D4368" s="189"/>
    </row>
    <row r="4369" spans="1:4" ht="18" customHeight="1">
      <c r="A4369" s="173"/>
      <c r="B4369" s="189"/>
      <c r="C4369" s="189"/>
      <c r="D4369" s="189"/>
    </row>
    <row r="4370" spans="1:4" ht="18" customHeight="1">
      <c r="A4370" s="173"/>
      <c r="B4370" s="189"/>
      <c r="C4370" s="189"/>
      <c r="D4370" s="189"/>
    </row>
    <row r="4371" spans="1:4" ht="18" customHeight="1">
      <c r="A4371" s="173"/>
      <c r="B4371" s="189"/>
      <c r="C4371" s="189"/>
      <c r="D4371" s="189"/>
    </row>
    <row r="4372" spans="1:4" ht="18" customHeight="1">
      <c r="A4372" s="173"/>
      <c r="B4372" s="189"/>
      <c r="C4372" s="189"/>
      <c r="D4372" s="189"/>
    </row>
    <row r="4373" spans="1:4" ht="18" customHeight="1">
      <c r="A4373" s="173"/>
      <c r="B4373" s="189"/>
      <c r="C4373" s="189"/>
      <c r="D4373" s="189"/>
    </row>
    <row r="4374" spans="1:4" ht="18" customHeight="1">
      <c r="A4374" s="173"/>
      <c r="B4374" s="189"/>
      <c r="C4374" s="189"/>
      <c r="D4374" s="189"/>
    </row>
    <row r="4375" spans="1:4" ht="18" customHeight="1">
      <c r="A4375" s="173"/>
      <c r="B4375" s="189"/>
      <c r="C4375" s="189"/>
      <c r="D4375" s="189"/>
    </row>
    <row r="4376" spans="1:4" ht="18" customHeight="1">
      <c r="A4376" s="173"/>
      <c r="B4376" s="189"/>
      <c r="C4376" s="189"/>
      <c r="D4376" s="189"/>
    </row>
    <row r="4377" spans="1:4" ht="18" customHeight="1">
      <c r="A4377" s="173"/>
      <c r="B4377" s="189"/>
      <c r="C4377" s="189"/>
      <c r="D4377" s="189"/>
    </row>
    <row r="4378" spans="1:4" ht="18" customHeight="1">
      <c r="A4378" s="173"/>
      <c r="B4378" s="189"/>
      <c r="C4378" s="189"/>
      <c r="D4378" s="189"/>
    </row>
    <row r="4379" spans="1:4" ht="18" customHeight="1">
      <c r="A4379" s="173"/>
      <c r="B4379" s="189"/>
      <c r="C4379" s="189"/>
      <c r="D4379" s="189"/>
    </row>
    <row r="4380" spans="1:4" ht="18" customHeight="1">
      <c r="A4380" s="173"/>
      <c r="B4380" s="189"/>
      <c r="C4380" s="189"/>
      <c r="D4380" s="189"/>
    </row>
    <row r="4381" spans="1:4" ht="18" customHeight="1">
      <c r="A4381" s="173"/>
      <c r="B4381" s="189"/>
      <c r="C4381" s="189"/>
      <c r="D4381" s="189"/>
    </row>
    <row r="4382" spans="1:4" ht="18" customHeight="1">
      <c r="A4382" s="173"/>
      <c r="B4382" s="189"/>
      <c r="C4382" s="189"/>
      <c r="D4382" s="189"/>
    </row>
    <row r="4383" spans="1:4" ht="18" customHeight="1">
      <c r="A4383" s="173"/>
      <c r="B4383" s="189"/>
      <c r="C4383" s="189"/>
      <c r="D4383" s="189"/>
    </row>
    <row r="4384" spans="1:4" ht="18" customHeight="1">
      <c r="A4384" s="173"/>
      <c r="B4384" s="189"/>
      <c r="C4384" s="189"/>
      <c r="D4384" s="189"/>
    </row>
    <row r="4385" spans="1:4" ht="18" customHeight="1">
      <c r="A4385" s="173"/>
      <c r="B4385" s="189"/>
      <c r="C4385" s="189"/>
      <c r="D4385" s="189"/>
    </row>
    <row r="4386" spans="1:4" ht="18" customHeight="1">
      <c r="A4386" s="173"/>
      <c r="B4386" s="189"/>
      <c r="C4386" s="189"/>
      <c r="D4386" s="189"/>
    </row>
    <row r="4387" spans="1:4" ht="18" customHeight="1">
      <c r="A4387" s="173"/>
      <c r="B4387" s="189"/>
      <c r="C4387" s="189"/>
      <c r="D4387" s="189"/>
    </row>
    <row r="4388" spans="1:4" ht="18" customHeight="1">
      <c r="A4388" s="173"/>
      <c r="B4388" s="189"/>
      <c r="C4388" s="189"/>
      <c r="D4388" s="189"/>
    </row>
    <row r="4389" spans="1:4" ht="18" customHeight="1">
      <c r="A4389" s="173"/>
      <c r="B4389" s="189"/>
      <c r="C4389" s="189"/>
      <c r="D4389" s="189"/>
    </row>
    <row r="4390" spans="1:4" ht="18" customHeight="1">
      <c r="A4390" s="173"/>
      <c r="B4390" s="189"/>
      <c r="C4390" s="189"/>
      <c r="D4390" s="189"/>
    </row>
    <row r="4391" spans="1:4" ht="18" customHeight="1">
      <c r="A4391" s="173"/>
      <c r="B4391" s="189"/>
      <c r="C4391" s="189"/>
      <c r="D4391" s="189"/>
    </row>
    <row r="4392" spans="1:4" ht="18" customHeight="1">
      <c r="A4392" s="173"/>
      <c r="B4392" s="189"/>
      <c r="C4392" s="189"/>
      <c r="D4392" s="189"/>
    </row>
    <row r="4393" spans="1:4" ht="18" customHeight="1">
      <c r="A4393" s="173"/>
      <c r="B4393" s="189"/>
      <c r="C4393" s="189"/>
      <c r="D4393" s="189"/>
    </row>
    <row r="4394" spans="1:4" ht="18" customHeight="1">
      <c r="A4394" s="173"/>
      <c r="B4394" s="189"/>
      <c r="C4394" s="189"/>
      <c r="D4394" s="189"/>
    </row>
    <row r="4395" spans="1:4" ht="18" customHeight="1">
      <c r="A4395" s="173"/>
      <c r="B4395" s="189"/>
      <c r="C4395" s="189"/>
      <c r="D4395" s="189"/>
    </row>
    <row r="4396" spans="1:4" ht="18" customHeight="1">
      <c r="A4396" s="173"/>
      <c r="B4396" s="189"/>
      <c r="C4396" s="189"/>
      <c r="D4396" s="189"/>
    </row>
    <row r="4397" spans="1:4" ht="18" customHeight="1">
      <c r="A4397" s="173"/>
      <c r="B4397" s="189"/>
      <c r="C4397" s="189"/>
      <c r="D4397" s="189"/>
    </row>
    <row r="4398" spans="1:4" ht="18" customHeight="1">
      <c r="A4398" s="173"/>
      <c r="B4398" s="189"/>
      <c r="C4398" s="189"/>
      <c r="D4398" s="189"/>
    </row>
    <row r="4399" spans="1:4" ht="18" customHeight="1">
      <c r="A4399" s="173"/>
      <c r="B4399" s="189"/>
      <c r="C4399" s="189"/>
      <c r="D4399" s="189"/>
    </row>
    <row r="4400" spans="1:4" ht="18" customHeight="1">
      <c r="A4400" s="173"/>
      <c r="B4400" s="189"/>
      <c r="C4400" s="189"/>
      <c r="D4400" s="189"/>
    </row>
    <row r="4401" spans="1:4" ht="18" customHeight="1">
      <c r="A4401" s="173"/>
      <c r="B4401" s="189"/>
      <c r="C4401" s="189"/>
      <c r="D4401" s="189"/>
    </row>
    <row r="4402" spans="1:4" ht="18" customHeight="1">
      <c r="A4402" s="173"/>
      <c r="B4402" s="189"/>
      <c r="C4402" s="189"/>
      <c r="D4402" s="189"/>
    </row>
    <row r="4403" spans="1:4" ht="18" customHeight="1">
      <c r="A4403" s="173"/>
      <c r="B4403" s="189"/>
      <c r="C4403" s="189"/>
      <c r="D4403" s="189"/>
    </row>
    <row r="4404" spans="1:4" ht="18" customHeight="1">
      <c r="A4404" s="173"/>
      <c r="B4404" s="189"/>
      <c r="C4404" s="189"/>
      <c r="D4404" s="189"/>
    </row>
    <row r="4405" spans="1:4" ht="18" customHeight="1">
      <c r="A4405" s="173"/>
      <c r="B4405" s="189"/>
      <c r="C4405" s="189"/>
      <c r="D4405" s="189"/>
    </row>
    <row r="4406" spans="1:4" ht="18" customHeight="1">
      <c r="A4406" s="173"/>
      <c r="B4406" s="189"/>
      <c r="C4406" s="189"/>
      <c r="D4406" s="189"/>
    </row>
    <row r="4407" spans="1:4" ht="18" customHeight="1">
      <c r="A4407" s="173"/>
      <c r="B4407" s="189"/>
      <c r="C4407" s="189"/>
      <c r="D4407" s="189"/>
    </row>
    <row r="4408" spans="1:4" ht="18" customHeight="1">
      <c r="A4408" s="173"/>
      <c r="B4408" s="189"/>
      <c r="C4408" s="189"/>
      <c r="D4408" s="189"/>
    </row>
    <row r="4409" spans="1:4" ht="18" customHeight="1">
      <c r="A4409" s="173"/>
      <c r="B4409" s="189"/>
      <c r="C4409" s="189"/>
      <c r="D4409" s="189"/>
    </row>
    <row r="4410" spans="1:4" ht="18" customHeight="1">
      <c r="A4410" s="173"/>
      <c r="B4410" s="189"/>
      <c r="C4410" s="189"/>
      <c r="D4410" s="189"/>
    </row>
    <row r="4411" spans="1:4" ht="18" customHeight="1">
      <c r="A4411" s="173"/>
      <c r="B4411" s="189"/>
      <c r="C4411" s="189"/>
      <c r="D4411" s="189"/>
    </row>
    <row r="4412" spans="1:4" ht="18" customHeight="1">
      <c r="A4412" s="173"/>
      <c r="B4412" s="189"/>
      <c r="C4412" s="189"/>
      <c r="D4412" s="189"/>
    </row>
    <row r="4413" spans="1:4" ht="18" customHeight="1">
      <c r="A4413" s="173"/>
      <c r="B4413" s="189"/>
      <c r="C4413" s="189"/>
      <c r="D4413" s="189"/>
    </row>
    <row r="4414" spans="1:4" ht="18" customHeight="1">
      <c r="A4414" s="173"/>
      <c r="B4414" s="189"/>
      <c r="C4414" s="189"/>
      <c r="D4414" s="189"/>
    </row>
    <row r="4415" spans="1:4" ht="18" customHeight="1">
      <c r="A4415" s="173"/>
      <c r="B4415" s="189"/>
      <c r="C4415" s="189"/>
      <c r="D4415" s="189"/>
    </row>
    <row r="4416" spans="1:4" ht="18" customHeight="1">
      <c r="A4416" s="173"/>
      <c r="B4416" s="189"/>
      <c r="C4416" s="189"/>
      <c r="D4416" s="189"/>
    </row>
    <row r="4417" spans="1:4" ht="18" customHeight="1">
      <c r="A4417" s="173"/>
      <c r="B4417" s="189"/>
      <c r="C4417" s="189"/>
      <c r="D4417" s="189"/>
    </row>
    <row r="4418" spans="1:4" ht="18" customHeight="1">
      <c r="A4418" s="173"/>
      <c r="B4418" s="189"/>
      <c r="C4418" s="189"/>
      <c r="D4418" s="189"/>
    </row>
    <row r="4419" spans="1:4" ht="18" customHeight="1">
      <c r="A4419" s="173"/>
      <c r="B4419" s="189"/>
      <c r="C4419" s="189"/>
      <c r="D4419" s="189"/>
    </row>
    <row r="4420" spans="1:4" ht="18" customHeight="1">
      <c r="A4420" s="173"/>
      <c r="B4420" s="189"/>
      <c r="C4420" s="189"/>
      <c r="D4420" s="189"/>
    </row>
    <row r="4421" spans="1:4" ht="18" customHeight="1">
      <c r="A4421" s="173"/>
      <c r="B4421" s="189"/>
      <c r="C4421" s="189"/>
      <c r="D4421" s="189"/>
    </row>
    <row r="4422" spans="1:4" ht="18" customHeight="1">
      <c r="A4422" s="173"/>
      <c r="B4422" s="189"/>
      <c r="C4422" s="189"/>
      <c r="D4422" s="189"/>
    </row>
    <row r="4423" spans="1:4" ht="18" customHeight="1">
      <c r="A4423" s="173"/>
      <c r="B4423" s="189"/>
      <c r="C4423" s="189"/>
      <c r="D4423" s="189"/>
    </row>
    <row r="4424" spans="1:4" ht="18" customHeight="1">
      <c r="A4424" s="173"/>
      <c r="B4424" s="189"/>
      <c r="C4424" s="189"/>
      <c r="D4424" s="189"/>
    </row>
    <row r="4425" spans="1:4" ht="18" customHeight="1">
      <c r="A4425" s="173"/>
      <c r="B4425" s="189"/>
      <c r="C4425" s="189"/>
      <c r="D4425" s="189"/>
    </row>
    <row r="4426" spans="1:4" ht="18" customHeight="1">
      <c r="A4426" s="173"/>
      <c r="B4426" s="189"/>
      <c r="C4426" s="189"/>
      <c r="D4426" s="189"/>
    </row>
    <row r="4427" spans="1:4" ht="18" customHeight="1">
      <c r="A4427" s="173"/>
      <c r="B4427" s="189"/>
      <c r="C4427" s="189"/>
      <c r="D4427" s="189"/>
    </row>
    <row r="4428" spans="1:4" ht="18" customHeight="1">
      <c r="A4428" s="173"/>
      <c r="B4428" s="189"/>
      <c r="C4428" s="189"/>
      <c r="D4428" s="189"/>
    </row>
    <row r="4429" spans="1:4" ht="18" customHeight="1">
      <c r="A4429" s="173"/>
      <c r="B4429" s="189"/>
      <c r="C4429" s="189"/>
      <c r="D4429" s="189"/>
    </row>
    <row r="4430" spans="1:4" ht="18" customHeight="1">
      <c r="A4430" s="173"/>
      <c r="B4430" s="189"/>
      <c r="C4430" s="189"/>
      <c r="D4430" s="189"/>
    </row>
    <row r="4431" spans="1:4" ht="18" customHeight="1">
      <c r="A4431" s="173"/>
      <c r="B4431" s="189"/>
      <c r="C4431" s="189"/>
      <c r="D4431" s="189"/>
    </row>
    <row r="4432" spans="1:4" ht="18" customHeight="1">
      <c r="A4432" s="173"/>
      <c r="B4432" s="189"/>
      <c r="C4432" s="189"/>
      <c r="D4432" s="189"/>
    </row>
    <row r="4433" spans="1:4" ht="18" customHeight="1">
      <c r="A4433" s="173"/>
      <c r="B4433" s="189"/>
      <c r="C4433" s="189"/>
      <c r="D4433" s="189"/>
    </row>
    <row r="4434" spans="1:4" ht="18" customHeight="1">
      <c r="A4434" s="173"/>
      <c r="B4434" s="189"/>
      <c r="C4434" s="189"/>
      <c r="D4434" s="189"/>
    </row>
    <row r="4435" spans="1:4" ht="18" customHeight="1">
      <c r="A4435" s="173"/>
      <c r="B4435" s="189"/>
      <c r="C4435" s="189"/>
      <c r="D4435" s="189"/>
    </row>
    <row r="4436" spans="1:4" ht="18" customHeight="1">
      <c r="A4436" s="173"/>
      <c r="B4436" s="189"/>
      <c r="C4436" s="189"/>
      <c r="D4436" s="189"/>
    </row>
    <row r="4437" spans="1:4" ht="18" customHeight="1">
      <c r="A4437" s="173"/>
      <c r="B4437" s="189"/>
      <c r="C4437" s="189"/>
      <c r="D4437" s="189"/>
    </row>
    <row r="4438" spans="1:4" ht="18" customHeight="1">
      <c r="A4438" s="173"/>
      <c r="B4438" s="189"/>
      <c r="C4438" s="189"/>
      <c r="D4438" s="189"/>
    </row>
    <row r="4439" spans="1:4" ht="18" customHeight="1">
      <c r="A4439" s="173"/>
      <c r="B4439" s="189"/>
      <c r="C4439" s="189"/>
      <c r="D4439" s="189"/>
    </row>
    <row r="4440" spans="1:4" ht="18" customHeight="1">
      <c r="A4440" s="173"/>
      <c r="B4440" s="189"/>
      <c r="C4440" s="189"/>
      <c r="D4440" s="189"/>
    </row>
    <row r="4441" spans="1:4" ht="18" customHeight="1">
      <c r="A4441" s="173"/>
      <c r="B4441" s="189"/>
      <c r="C4441" s="189"/>
      <c r="D4441" s="189"/>
    </row>
    <row r="4442" spans="1:4" ht="18" customHeight="1">
      <c r="A4442" s="173"/>
      <c r="B4442" s="189"/>
      <c r="C4442" s="189"/>
      <c r="D4442" s="189"/>
    </row>
    <row r="4443" spans="1:4" ht="18" customHeight="1">
      <c r="A4443" s="173"/>
      <c r="B4443" s="189"/>
      <c r="C4443" s="189"/>
      <c r="D4443" s="189"/>
    </row>
    <row r="4444" spans="1:4" ht="18" customHeight="1">
      <c r="A4444" s="173"/>
      <c r="B4444" s="189"/>
      <c r="C4444" s="189"/>
      <c r="D4444" s="189"/>
    </row>
    <row r="4445" spans="1:4" ht="18" customHeight="1">
      <c r="A4445" s="173"/>
      <c r="B4445" s="189"/>
      <c r="C4445" s="189"/>
      <c r="D4445" s="189"/>
    </row>
    <row r="4446" spans="1:4" ht="18" customHeight="1">
      <c r="A4446" s="173"/>
      <c r="B4446" s="189"/>
      <c r="C4446" s="189"/>
      <c r="D4446" s="189"/>
    </row>
    <row r="4447" spans="1:4" ht="18" customHeight="1">
      <c r="A4447" s="173"/>
      <c r="B4447" s="189"/>
      <c r="C4447" s="189"/>
      <c r="D4447" s="189"/>
    </row>
    <row r="4448" spans="1:4" ht="18" customHeight="1">
      <c r="A4448" s="173"/>
      <c r="B4448" s="189"/>
      <c r="C4448" s="189"/>
      <c r="D4448" s="189"/>
    </row>
    <row r="4449" spans="1:4" ht="18" customHeight="1">
      <c r="A4449" s="173"/>
      <c r="B4449" s="189"/>
      <c r="C4449" s="189"/>
      <c r="D4449" s="189"/>
    </row>
    <row r="4450" spans="1:4" ht="18" customHeight="1">
      <c r="A4450" s="173"/>
      <c r="B4450" s="189"/>
      <c r="C4450" s="189"/>
      <c r="D4450" s="189"/>
    </row>
    <row r="4451" spans="1:4" ht="18" customHeight="1">
      <c r="A4451" s="173"/>
      <c r="B4451" s="189"/>
      <c r="C4451" s="189"/>
      <c r="D4451" s="189"/>
    </row>
    <row r="4452" spans="1:4" ht="18" customHeight="1">
      <c r="A4452" s="173"/>
      <c r="B4452" s="189"/>
      <c r="C4452" s="189"/>
      <c r="D4452" s="189"/>
    </row>
    <row r="4453" spans="1:4" ht="18" customHeight="1">
      <c r="A4453" s="173"/>
      <c r="B4453" s="189"/>
      <c r="C4453" s="189"/>
      <c r="D4453" s="189"/>
    </row>
    <row r="4454" spans="1:4" ht="18" customHeight="1">
      <c r="A4454" s="173"/>
      <c r="B4454" s="189"/>
      <c r="C4454" s="189"/>
      <c r="D4454" s="189"/>
    </row>
    <row r="4455" spans="1:4" ht="18" customHeight="1">
      <c r="A4455" s="173"/>
      <c r="B4455" s="189"/>
      <c r="C4455" s="189"/>
      <c r="D4455" s="189"/>
    </row>
    <row r="4456" spans="1:4" ht="18" customHeight="1">
      <c r="A4456" s="173"/>
      <c r="B4456" s="189"/>
      <c r="C4456" s="189"/>
      <c r="D4456" s="189"/>
    </row>
    <row r="4457" spans="1:4" ht="18" customHeight="1">
      <c r="A4457" s="173"/>
      <c r="B4457" s="189"/>
      <c r="C4457" s="189"/>
      <c r="D4457" s="189"/>
    </row>
    <row r="4458" spans="1:4" ht="18" customHeight="1">
      <c r="A4458" s="173"/>
      <c r="B4458" s="189"/>
      <c r="C4458" s="189"/>
      <c r="D4458" s="189"/>
    </row>
    <row r="4459" spans="1:4" ht="18" customHeight="1">
      <c r="A4459" s="173"/>
      <c r="B4459" s="189"/>
      <c r="C4459" s="189"/>
      <c r="D4459" s="189"/>
    </row>
    <row r="4460" spans="1:4" ht="18" customHeight="1">
      <c r="A4460" s="173"/>
      <c r="B4460" s="189"/>
      <c r="C4460" s="189"/>
      <c r="D4460" s="189"/>
    </row>
    <row r="4461" spans="1:4" ht="18" customHeight="1">
      <c r="A4461" s="173"/>
      <c r="B4461" s="189"/>
      <c r="C4461" s="189"/>
      <c r="D4461" s="189"/>
    </row>
    <row r="4462" spans="1:4" ht="18" customHeight="1">
      <c r="A4462" s="173"/>
      <c r="B4462" s="189"/>
      <c r="C4462" s="189"/>
      <c r="D4462" s="189"/>
    </row>
    <row r="4463" spans="1:4" ht="18" customHeight="1">
      <c r="A4463" s="173"/>
      <c r="B4463" s="189"/>
      <c r="C4463" s="189"/>
      <c r="D4463" s="189"/>
    </row>
    <row r="4464" spans="1:4" ht="18" customHeight="1">
      <c r="A4464" s="173"/>
      <c r="B4464" s="189"/>
      <c r="C4464" s="189"/>
      <c r="D4464" s="189"/>
    </row>
    <row r="4465" spans="1:4" ht="18" customHeight="1">
      <c r="A4465" s="173"/>
      <c r="B4465" s="189"/>
      <c r="C4465" s="189"/>
      <c r="D4465" s="189"/>
    </row>
    <row r="4466" spans="1:4" ht="18" customHeight="1">
      <c r="A4466" s="173"/>
      <c r="B4466" s="189"/>
      <c r="C4466" s="189"/>
      <c r="D4466" s="189"/>
    </row>
    <row r="4467" spans="1:4" ht="18" customHeight="1">
      <c r="A4467" s="173"/>
      <c r="B4467" s="189"/>
      <c r="C4467" s="189"/>
      <c r="D4467" s="189"/>
    </row>
    <row r="4468" spans="1:4" ht="18" customHeight="1">
      <c r="A4468" s="173"/>
      <c r="B4468" s="189"/>
      <c r="C4468" s="189"/>
      <c r="D4468" s="189"/>
    </row>
    <row r="4469" spans="1:4" ht="18" customHeight="1">
      <c r="A4469" s="173"/>
      <c r="B4469" s="189"/>
      <c r="C4469" s="189"/>
      <c r="D4469" s="189"/>
    </row>
    <row r="4470" spans="1:4" ht="18" customHeight="1">
      <c r="A4470" s="173"/>
      <c r="B4470" s="189"/>
      <c r="C4470" s="189"/>
      <c r="D4470" s="189"/>
    </row>
    <row r="4471" spans="1:4" ht="18" customHeight="1">
      <c r="A4471" s="173"/>
      <c r="B4471" s="189"/>
      <c r="C4471" s="189"/>
      <c r="D4471" s="189"/>
    </row>
    <row r="4472" spans="1:4" ht="18" customHeight="1">
      <c r="A4472" s="173"/>
      <c r="B4472" s="189"/>
      <c r="C4472" s="189"/>
      <c r="D4472" s="189"/>
    </row>
    <row r="4473" spans="1:4" ht="18" customHeight="1">
      <c r="A4473" s="173"/>
      <c r="B4473" s="189"/>
      <c r="C4473" s="189"/>
      <c r="D4473" s="189"/>
    </row>
    <row r="4474" spans="1:4" ht="18" customHeight="1">
      <c r="A4474" s="173"/>
      <c r="B4474" s="189"/>
      <c r="C4474" s="189"/>
      <c r="D4474" s="189"/>
    </row>
    <row r="4475" spans="1:4" ht="18" customHeight="1">
      <c r="A4475" s="173"/>
      <c r="B4475" s="189"/>
      <c r="C4475" s="189"/>
      <c r="D4475" s="189"/>
    </row>
    <row r="4476" spans="1:4" ht="18" customHeight="1">
      <c r="A4476" s="173"/>
      <c r="B4476" s="189"/>
      <c r="C4476" s="189"/>
      <c r="D4476" s="189"/>
    </row>
    <row r="4477" spans="1:4" ht="18" customHeight="1">
      <c r="A4477" s="173"/>
      <c r="B4477" s="189"/>
      <c r="C4477" s="189"/>
      <c r="D4477" s="189"/>
    </row>
    <row r="4478" spans="1:4" ht="18" customHeight="1">
      <c r="A4478" s="173"/>
      <c r="B4478" s="189"/>
      <c r="C4478" s="189"/>
      <c r="D4478" s="189"/>
    </row>
    <row r="4479" spans="1:4" ht="18" customHeight="1">
      <c r="A4479" s="173"/>
      <c r="B4479" s="189"/>
      <c r="C4479" s="189"/>
      <c r="D4479" s="189"/>
    </row>
    <row r="4480" spans="1:4" ht="18" customHeight="1">
      <c r="A4480" s="173"/>
      <c r="B4480" s="189"/>
      <c r="C4480" s="189"/>
      <c r="D4480" s="189"/>
    </row>
    <row r="4481" spans="1:4" ht="18" customHeight="1">
      <c r="A4481" s="173"/>
      <c r="B4481" s="189"/>
      <c r="C4481" s="189"/>
      <c r="D4481" s="189"/>
    </row>
    <row r="4482" spans="1:4" ht="18" customHeight="1">
      <c r="A4482" s="173"/>
      <c r="B4482" s="189"/>
      <c r="C4482" s="189"/>
      <c r="D4482" s="189"/>
    </row>
    <row r="4483" spans="1:4" ht="18" customHeight="1">
      <c r="A4483" s="173"/>
      <c r="B4483" s="189"/>
      <c r="C4483" s="189"/>
      <c r="D4483" s="189"/>
    </row>
    <row r="4484" spans="1:4" ht="18" customHeight="1">
      <c r="A4484" s="173"/>
      <c r="B4484" s="189"/>
      <c r="C4484" s="189"/>
      <c r="D4484" s="189"/>
    </row>
    <row r="4485" spans="1:4" ht="18" customHeight="1">
      <c r="A4485" s="173"/>
      <c r="B4485" s="189"/>
      <c r="C4485" s="189"/>
      <c r="D4485" s="189"/>
    </row>
    <row r="4486" spans="1:4" ht="18" customHeight="1">
      <c r="A4486" s="173"/>
      <c r="B4486" s="189"/>
      <c r="C4486" s="189"/>
      <c r="D4486" s="189"/>
    </row>
    <row r="4487" spans="1:4" ht="18" customHeight="1">
      <c r="A4487" s="173"/>
      <c r="B4487" s="189"/>
      <c r="C4487" s="189"/>
      <c r="D4487" s="189"/>
    </row>
    <row r="4488" spans="1:4" ht="18" customHeight="1">
      <c r="A4488" s="173"/>
      <c r="B4488" s="189"/>
      <c r="C4488" s="189"/>
      <c r="D4488" s="189"/>
    </row>
    <row r="4489" spans="1:4" ht="18" customHeight="1">
      <c r="A4489" s="173"/>
      <c r="B4489" s="189"/>
      <c r="C4489" s="189"/>
      <c r="D4489" s="189"/>
    </row>
    <row r="4490" spans="1:4" ht="18" customHeight="1">
      <c r="A4490" s="173"/>
      <c r="B4490" s="189"/>
      <c r="C4490" s="189"/>
      <c r="D4490" s="189"/>
    </row>
    <row r="4491" spans="1:4" ht="18" customHeight="1">
      <c r="A4491" s="173"/>
      <c r="B4491" s="189"/>
      <c r="C4491" s="189"/>
      <c r="D4491" s="189"/>
    </row>
    <row r="4492" spans="1:4" ht="18" customHeight="1">
      <c r="A4492" s="173"/>
      <c r="B4492" s="189"/>
      <c r="C4492" s="189"/>
      <c r="D4492" s="189"/>
    </row>
    <row r="4493" spans="1:4" ht="18" customHeight="1">
      <c r="A4493" s="173"/>
      <c r="B4493" s="189"/>
      <c r="C4493" s="189"/>
      <c r="D4493" s="189"/>
    </row>
    <row r="4494" spans="1:4" ht="18" customHeight="1">
      <c r="A4494" s="173"/>
      <c r="B4494" s="189"/>
      <c r="C4494" s="189"/>
      <c r="D4494" s="189"/>
    </row>
    <row r="4495" spans="1:4" ht="18" customHeight="1">
      <c r="A4495" s="173"/>
      <c r="B4495" s="189"/>
      <c r="C4495" s="189"/>
      <c r="D4495" s="189"/>
    </row>
    <row r="4496" spans="1:4" ht="18" customHeight="1">
      <c r="A4496" s="173"/>
      <c r="B4496" s="189"/>
      <c r="C4496" s="189"/>
      <c r="D4496" s="189"/>
    </row>
    <row r="4497" spans="1:4" ht="18" customHeight="1">
      <c r="A4497" s="173"/>
      <c r="B4497" s="189"/>
      <c r="C4497" s="189"/>
      <c r="D4497" s="189"/>
    </row>
    <row r="4498" spans="1:4" ht="18" customHeight="1">
      <c r="A4498" s="173"/>
      <c r="B4498" s="189"/>
      <c r="C4498" s="189"/>
      <c r="D4498" s="189"/>
    </row>
    <row r="4499" spans="1:4" ht="18" customHeight="1">
      <c r="A4499" s="173"/>
      <c r="B4499" s="189"/>
      <c r="C4499" s="189"/>
      <c r="D4499" s="189"/>
    </row>
    <row r="4500" spans="1:4" ht="18" customHeight="1">
      <c r="A4500" s="173"/>
      <c r="B4500" s="189"/>
      <c r="C4500" s="189"/>
      <c r="D4500" s="189"/>
    </row>
    <row r="4501" spans="1:4" ht="18" customHeight="1">
      <c r="A4501" s="173"/>
      <c r="B4501" s="189"/>
      <c r="C4501" s="189"/>
      <c r="D4501" s="189"/>
    </row>
    <row r="4502" spans="1:4" ht="18" customHeight="1">
      <c r="A4502" s="173"/>
      <c r="B4502" s="189"/>
      <c r="C4502" s="189"/>
      <c r="D4502" s="189"/>
    </row>
    <row r="4503" spans="1:4" ht="18" customHeight="1">
      <c r="A4503" s="173"/>
      <c r="B4503" s="189"/>
      <c r="C4503" s="189"/>
      <c r="D4503" s="189"/>
    </row>
    <row r="4504" spans="1:4" ht="18" customHeight="1">
      <c r="A4504" s="173"/>
      <c r="B4504" s="189"/>
      <c r="C4504" s="189"/>
      <c r="D4504" s="189"/>
    </row>
    <row r="4505" spans="1:4" ht="18" customHeight="1">
      <c r="A4505" s="173"/>
      <c r="B4505" s="189"/>
      <c r="C4505" s="189"/>
      <c r="D4505" s="189"/>
    </row>
    <row r="4506" spans="1:4" ht="18" customHeight="1">
      <c r="A4506" s="173"/>
      <c r="B4506" s="189"/>
      <c r="C4506" s="189"/>
      <c r="D4506" s="189"/>
    </row>
    <row r="4507" spans="1:4" ht="18" customHeight="1">
      <c r="A4507" s="173"/>
      <c r="B4507" s="189"/>
      <c r="C4507" s="189"/>
      <c r="D4507" s="189"/>
    </row>
    <row r="4508" spans="1:4" ht="18" customHeight="1">
      <c r="A4508" s="173"/>
      <c r="B4508" s="189"/>
      <c r="C4508" s="189"/>
      <c r="D4508" s="189"/>
    </row>
    <row r="4509" spans="1:4" ht="18" customHeight="1">
      <c r="A4509" s="173"/>
      <c r="B4509" s="189"/>
      <c r="C4509" s="189"/>
      <c r="D4509" s="189"/>
    </row>
    <row r="4510" spans="1:4" ht="18" customHeight="1">
      <c r="A4510" s="173"/>
      <c r="B4510" s="189"/>
      <c r="C4510" s="189"/>
      <c r="D4510" s="189"/>
    </row>
    <row r="4511" spans="1:4" ht="18" customHeight="1">
      <c r="A4511" s="173"/>
      <c r="B4511" s="189"/>
      <c r="C4511" s="189"/>
      <c r="D4511" s="189"/>
    </row>
    <row r="4512" spans="1:4" ht="18" customHeight="1">
      <c r="A4512" s="173"/>
      <c r="B4512" s="189"/>
      <c r="C4512" s="189"/>
      <c r="D4512" s="189"/>
    </row>
    <row r="4513" spans="1:4" ht="18" customHeight="1">
      <c r="A4513" s="173"/>
      <c r="B4513" s="189"/>
      <c r="C4513" s="189"/>
      <c r="D4513" s="189"/>
    </row>
    <row r="4514" spans="1:4" ht="18" customHeight="1">
      <c r="A4514" s="173"/>
      <c r="B4514" s="189"/>
      <c r="C4514" s="189"/>
      <c r="D4514" s="189"/>
    </row>
    <row r="4515" spans="1:4" ht="18" customHeight="1">
      <c r="A4515" s="173"/>
      <c r="B4515" s="189"/>
      <c r="C4515" s="189"/>
      <c r="D4515" s="189"/>
    </row>
    <row r="4516" spans="1:4" ht="18" customHeight="1">
      <c r="A4516" s="173"/>
      <c r="B4516" s="189"/>
      <c r="C4516" s="189"/>
      <c r="D4516" s="189"/>
    </row>
    <row r="4517" spans="1:4" ht="18" customHeight="1">
      <c r="A4517" s="173"/>
      <c r="B4517" s="189"/>
      <c r="C4517" s="189"/>
      <c r="D4517" s="189"/>
    </row>
    <row r="4518" spans="1:4" ht="18" customHeight="1">
      <c r="A4518" s="173"/>
      <c r="B4518" s="189"/>
      <c r="C4518" s="189"/>
      <c r="D4518" s="189"/>
    </row>
    <row r="4519" spans="1:4" ht="18" customHeight="1">
      <c r="A4519" s="173"/>
      <c r="B4519" s="189"/>
      <c r="C4519" s="189"/>
      <c r="D4519" s="189"/>
    </row>
    <row r="4520" spans="1:4" ht="18" customHeight="1">
      <c r="A4520" s="173"/>
      <c r="B4520" s="189"/>
      <c r="C4520" s="189"/>
      <c r="D4520" s="189"/>
    </row>
    <row r="4521" spans="1:4" ht="18" customHeight="1">
      <c r="A4521" s="173"/>
      <c r="B4521" s="189"/>
      <c r="C4521" s="189"/>
      <c r="D4521" s="189"/>
    </row>
    <row r="4522" spans="1:4" ht="18" customHeight="1">
      <c r="A4522" s="173"/>
      <c r="B4522" s="189"/>
      <c r="C4522" s="189"/>
      <c r="D4522" s="189"/>
    </row>
    <row r="4523" spans="1:4" ht="18" customHeight="1">
      <c r="A4523" s="173"/>
      <c r="B4523" s="189"/>
      <c r="C4523" s="189"/>
      <c r="D4523" s="189"/>
    </row>
    <row r="4524" spans="1:4" ht="18" customHeight="1">
      <c r="A4524" s="173"/>
      <c r="B4524" s="189"/>
      <c r="C4524" s="189"/>
      <c r="D4524" s="189"/>
    </row>
    <row r="4525" spans="1:4" ht="18" customHeight="1">
      <c r="A4525" s="173"/>
      <c r="B4525" s="189"/>
      <c r="C4525" s="189"/>
      <c r="D4525" s="189"/>
    </row>
    <row r="4526" spans="1:4" ht="18" customHeight="1">
      <c r="A4526" s="173"/>
      <c r="B4526" s="189"/>
      <c r="C4526" s="189"/>
      <c r="D4526" s="189"/>
    </row>
    <row r="4527" spans="1:4" ht="18" customHeight="1">
      <c r="A4527" s="173"/>
      <c r="B4527" s="189"/>
      <c r="C4527" s="189"/>
      <c r="D4527" s="189"/>
    </row>
    <row r="4528" spans="1:4" ht="18" customHeight="1">
      <c r="A4528" s="173"/>
      <c r="B4528" s="189"/>
      <c r="C4528" s="189"/>
      <c r="D4528" s="189"/>
    </row>
    <row r="4529" spans="1:4" ht="18" customHeight="1">
      <c r="A4529" s="173"/>
      <c r="B4529" s="189"/>
      <c r="C4529" s="189"/>
      <c r="D4529" s="189"/>
    </row>
    <row r="4530" spans="1:4" ht="18" customHeight="1">
      <c r="A4530" s="173"/>
      <c r="B4530" s="189"/>
      <c r="C4530" s="189"/>
      <c r="D4530" s="189"/>
    </row>
    <row r="4531" spans="1:4" ht="18" customHeight="1">
      <c r="A4531" s="173"/>
      <c r="B4531" s="189"/>
      <c r="C4531" s="189"/>
      <c r="D4531" s="189"/>
    </row>
    <row r="4532" spans="1:4" ht="18" customHeight="1">
      <c r="A4532" s="173"/>
      <c r="B4532" s="189"/>
      <c r="C4532" s="189"/>
      <c r="D4532" s="189"/>
    </row>
    <row r="4533" spans="1:4" ht="18" customHeight="1">
      <c r="A4533" s="173"/>
      <c r="B4533" s="189"/>
      <c r="C4533" s="189"/>
      <c r="D4533" s="189"/>
    </row>
    <row r="4534" spans="1:4" ht="18" customHeight="1">
      <c r="A4534" s="173"/>
      <c r="B4534" s="189"/>
      <c r="C4534" s="189"/>
      <c r="D4534" s="189"/>
    </row>
    <row r="4535" spans="1:4" ht="18" customHeight="1">
      <c r="A4535" s="173"/>
      <c r="B4535" s="189"/>
      <c r="C4535" s="189"/>
      <c r="D4535" s="189"/>
    </row>
    <row r="4536" spans="1:4" ht="18" customHeight="1">
      <c r="A4536" s="173"/>
      <c r="B4536" s="189"/>
      <c r="C4536" s="189"/>
      <c r="D4536" s="189"/>
    </row>
    <row r="4537" spans="1:4" ht="18" customHeight="1">
      <c r="A4537" s="173"/>
      <c r="B4537" s="189"/>
      <c r="C4537" s="189"/>
      <c r="D4537" s="189"/>
    </row>
    <row r="4538" spans="1:4" ht="18" customHeight="1">
      <c r="A4538" s="173"/>
      <c r="B4538" s="189"/>
      <c r="C4538" s="189"/>
      <c r="D4538" s="189"/>
    </row>
    <row r="4539" spans="1:4" ht="18" customHeight="1">
      <c r="A4539" s="173"/>
      <c r="B4539" s="189"/>
      <c r="C4539" s="189"/>
      <c r="D4539" s="189"/>
    </row>
    <row r="4540" spans="1:4" ht="18" customHeight="1">
      <c r="A4540" s="173"/>
      <c r="B4540" s="189"/>
      <c r="C4540" s="189"/>
      <c r="D4540" s="189"/>
    </row>
    <row r="4541" spans="1:4" ht="18" customHeight="1">
      <c r="A4541" s="173"/>
      <c r="B4541" s="189"/>
      <c r="C4541" s="189"/>
      <c r="D4541" s="189"/>
    </row>
    <row r="4542" spans="1:4" ht="18" customHeight="1">
      <c r="A4542" s="173"/>
      <c r="B4542" s="189"/>
      <c r="C4542" s="189"/>
      <c r="D4542" s="189"/>
    </row>
    <row r="4543" spans="1:4" ht="18" customHeight="1">
      <c r="A4543" s="173"/>
      <c r="B4543" s="189"/>
      <c r="C4543" s="189"/>
      <c r="D4543" s="189"/>
    </row>
    <row r="4544" spans="1:4" ht="18" customHeight="1">
      <c r="A4544" s="173"/>
      <c r="B4544" s="189"/>
      <c r="C4544" s="189"/>
      <c r="D4544" s="189"/>
    </row>
    <row r="4545" spans="1:4" ht="18" customHeight="1">
      <c r="A4545" s="173"/>
      <c r="B4545" s="189"/>
      <c r="C4545" s="189"/>
      <c r="D4545" s="189"/>
    </row>
    <row r="4546" spans="1:4" ht="18" customHeight="1">
      <c r="A4546" s="173"/>
      <c r="B4546" s="189"/>
      <c r="C4546" s="189"/>
      <c r="D4546" s="189"/>
    </row>
    <row r="4547" spans="1:4" ht="18" customHeight="1">
      <c r="A4547" s="173"/>
      <c r="B4547" s="189"/>
      <c r="C4547" s="189"/>
      <c r="D4547" s="189"/>
    </row>
    <row r="4548" spans="1:4" ht="18" customHeight="1">
      <c r="A4548" s="173"/>
      <c r="B4548" s="189"/>
      <c r="C4548" s="189"/>
      <c r="D4548" s="189"/>
    </row>
    <row r="4549" spans="1:4" ht="18" customHeight="1">
      <c r="A4549" s="173"/>
      <c r="B4549" s="189"/>
      <c r="C4549" s="189"/>
      <c r="D4549" s="189"/>
    </row>
    <row r="4550" spans="1:4" ht="18" customHeight="1">
      <c r="A4550" s="173"/>
      <c r="B4550" s="189"/>
      <c r="C4550" s="189"/>
      <c r="D4550" s="189"/>
    </row>
    <row r="4551" spans="1:4" ht="18" customHeight="1">
      <c r="A4551" s="173"/>
      <c r="B4551" s="189"/>
      <c r="C4551" s="189"/>
      <c r="D4551" s="189"/>
    </row>
    <row r="4552" spans="1:4" ht="18" customHeight="1">
      <c r="A4552" s="173"/>
      <c r="B4552" s="189"/>
      <c r="C4552" s="189"/>
      <c r="D4552" s="189"/>
    </row>
    <row r="4553" spans="1:4" ht="18" customHeight="1">
      <c r="A4553" s="173"/>
      <c r="B4553" s="189"/>
      <c r="C4553" s="189"/>
      <c r="D4553" s="189"/>
    </row>
    <row r="4554" spans="1:4" ht="18" customHeight="1">
      <c r="A4554" s="173"/>
      <c r="B4554" s="189"/>
      <c r="C4554" s="189"/>
      <c r="D4554" s="189"/>
    </row>
    <row r="4555" spans="1:4" ht="18" customHeight="1">
      <c r="A4555" s="173"/>
      <c r="B4555" s="189"/>
      <c r="C4555" s="189"/>
      <c r="D4555" s="189"/>
    </row>
    <row r="4556" spans="1:4" ht="18" customHeight="1">
      <c r="A4556" s="173"/>
      <c r="B4556" s="189"/>
      <c r="C4556" s="189"/>
      <c r="D4556" s="189"/>
    </row>
    <row r="4557" spans="1:4" ht="18" customHeight="1">
      <c r="A4557" s="173"/>
      <c r="B4557" s="189"/>
      <c r="C4557" s="189"/>
      <c r="D4557" s="189"/>
    </row>
    <row r="4558" spans="1:4" ht="18" customHeight="1">
      <c r="A4558" s="173"/>
      <c r="B4558" s="189"/>
      <c r="C4558" s="189"/>
      <c r="D4558" s="189"/>
    </row>
    <row r="4559" spans="1:4" ht="18" customHeight="1">
      <c r="A4559" s="173"/>
      <c r="B4559" s="189"/>
      <c r="C4559" s="189"/>
      <c r="D4559" s="189"/>
    </row>
    <row r="4560" spans="1:4" ht="18" customHeight="1">
      <c r="A4560" s="173"/>
      <c r="B4560" s="189"/>
      <c r="C4560" s="189"/>
      <c r="D4560" s="189"/>
    </row>
    <row r="4561" spans="1:4" ht="18" customHeight="1">
      <c r="A4561" s="173"/>
      <c r="B4561" s="189"/>
      <c r="C4561" s="189"/>
      <c r="D4561" s="189"/>
    </row>
    <row r="4562" spans="1:4" ht="18" customHeight="1">
      <c r="A4562" s="173"/>
      <c r="B4562" s="189"/>
      <c r="C4562" s="189"/>
      <c r="D4562" s="189"/>
    </row>
    <row r="4563" spans="1:4" ht="18" customHeight="1">
      <c r="A4563" s="173"/>
      <c r="B4563" s="189"/>
      <c r="C4563" s="189"/>
      <c r="D4563" s="189"/>
    </row>
    <row r="4564" spans="1:4" ht="18" customHeight="1">
      <c r="A4564" s="173"/>
      <c r="B4564" s="189"/>
      <c r="C4564" s="189"/>
      <c r="D4564" s="189"/>
    </row>
    <row r="4565" spans="1:4" ht="18" customHeight="1">
      <c r="A4565" s="173"/>
      <c r="B4565" s="189"/>
      <c r="C4565" s="189"/>
      <c r="D4565" s="189"/>
    </row>
    <row r="4566" spans="1:4" ht="18" customHeight="1">
      <c r="A4566" s="173"/>
      <c r="B4566" s="189"/>
      <c r="C4566" s="189"/>
      <c r="D4566" s="189"/>
    </row>
    <row r="4567" spans="1:4" ht="18" customHeight="1">
      <c r="A4567" s="173"/>
      <c r="B4567" s="189"/>
      <c r="C4567" s="189"/>
      <c r="D4567" s="189"/>
    </row>
    <row r="4568" spans="1:4" ht="18" customHeight="1">
      <c r="A4568" s="173"/>
      <c r="B4568" s="189"/>
      <c r="C4568" s="189"/>
      <c r="D4568" s="189"/>
    </row>
    <row r="4569" spans="1:4" ht="18" customHeight="1">
      <c r="A4569" s="173"/>
      <c r="B4569" s="189"/>
      <c r="C4569" s="189"/>
      <c r="D4569" s="189"/>
    </row>
    <row r="4570" spans="1:4" ht="18" customHeight="1">
      <c r="A4570" s="173"/>
      <c r="B4570" s="189"/>
      <c r="C4570" s="189"/>
      <c r="D4570" s="189"/>
    </row>
    <row r="4571" spans="1:4" ht="18" customHeight="1">
      <c r="A4571" s="173"/>
      <c r="B4571" s="189"/>
      <c r="C4571" s="189"/>
      <c r="D4571" s="189"/>
    </row>
    <row r="4572" spans="1:4" ht="18" customHeight="1">
      <c r="A4572" s="173"/>
      <c r="B4572" s="189"/>
      <c r="C4572" s="189"/>
      <c r="D4572" s="189"/>
    </row>
    <row r="4573" spans="1:4" ht="18" customHeight="1">
      <c r="A4573" s="173"/>
      <c r="B4573" s="189"/>
      <c r="C4573" s="189"/>
      <c r="D4573" s="189"/>
    </row>
    <row r="4574" spans="1:4" ht="18" customHeight="1">
      <c r="A4574" s="173"/>
      <c r="B4574" s="189"/>
      <c r="C4574" s="189"/>
      <c r="D4574" s="189"/>
    </row>
    <row r="4575" spans="1:4" ht="18" customHeight="1">
      <c r="A4575" s="173"/>
      <c r="B4575" s="189"/>
      <c r="C4575" s="189"/>
      <c r="D4575" s="189"/>
    </row>
    <row r="4576" spans="1:4" ht="18" customHeight="1">
      <c r="A4576" s="173"/>
      <c r="B4576" s="189"/>
      <c r="C4576" s="189"/>
      <c r="D4576" s="189"/>
    </row>
    <row r="4577" spans="1:4" ht="18" customHeight="1">
      <c r="A4577" s="173"/>
      <c r="B4577" s="189"/>
      <c r="C4577" s="189"/>
      <c r="D4577" s="189"/>
    </row>
    <row r="4578" spans="1:4" ht="18" customHeight="1">
      <c r="A4578" s="173"/>
      <c r="B4578" s="189"/>
      <c r="C4578" s="189"/>
      <c r="D4578" s="189"/>
    </row>
    <row r="4579" spans="1:4" ht="18" customHeight="1">
      <c r="A4579" s="173"/>
      <c r="B4579" s="189"/>
      <c r="C4579" s="189"/>
      <c r="D4579" s="189"/>
    </row>
    <row r="4580" spans="1:4" ht="18" customHeight="1">
      <c r="A4580" s="173"/>
      <c r="B4580" s="189"/>
      <c r="C4580" s="189"/>
      <c r="D4580" s="189"/>
    </row>
    <row r="4581" spans="1:4" ht="18" customHeight="1">
      <c r="A4581" s="173"/>
      <c r="B4581" s="189"/>
      <c r="C4581" s="189"/>
      <c r="D4581" s="189"/>
    </row>
    <row r="4582" spans="1:4" ht="18" customHeight="1">
      <c r="A4582" s="173"/>
      <c r="B4582" s="189"/>
      <c r="C4582" s="189"/>
      <c r="D4582" s="189"/>
    </row>
    <row r="4583" spans="1:4" ht="18" customHeight="1">
      <c r="A4583" s="173"/>
      <c r="B4583" s="189"/>
      <c r="C4583" s="189"/>
      <c r="D4583" s="189"/>
    </row>
    <row r="4584" spans="1:4" ht="18" customHeight="1">
      <c r="A4584" s="173"/>
      <c r="B4584" s="189"/>
      <c r="C4584" s="189"/>
      <c r="D4584" s="189"/>
    </row>
    <row r="4585" spans="1:4" ht="18" customHeight="1">
      <c r="A4585" s="173"/>
      <c r="B4585" s="189"/>
      <c r="C4585" s="189"/>
      <c r="D4585" s="189"/>
    </row>
    <row r="4586" spans="1:4" ht="18" customHeight="1">
      <c r="A4586" s="173"/>
      <c r="B4586" s="189"/>
      <c r="C4586" s="189"/>
      <c r="D4586" s="189"/>
    </row>
    <row r="4587" spans="1:4" ht="18" customHeight="1">
      <c r="A4587" s="173"/>
      <c r="B4587" s="189"/>
      <c r="C4587" s="189"/>
      <c r="D4587" s="189"/>
    </row>
    <row r="4588" spans="1:4" ht="18" customHeight="1">
      <c r="A4588" s="173"/>
      <c r="B4588" s="189"/>
      <c r="C4588" s="189"/>
      <c r="D4588" s="189"/>
    </row>
    <row r="4589" spans="1:4" ht="18" customHeight="1">
      <c r="A4589" s="173"/>
      <c r="B4589" s="189"/>
      <c r="C4589" s="189"/>
      <c r="D4589" s="189"/>
    </row>
    <row r="4590" spans="1:4" ht="18" customHeight="1">
      <c r="A4590" s="173"/>
      <c r="B4590" s="189"/>
      <c r="C4590" s="189"/>
      <c r="D4590" s="189"/>
    </row>
    <row r="4591" spans="1:4" ht="18" customHeight="1">
      <c r="A4591" s="173"/>
      <c r="B4591" s="189"/>
      <c r="C4591" s="189"/>
      <c r="D4591" s="189"/>
    </row>
    <row r="4592" spans="1:4" ht="18" customHeight="1">
      <c r="A4592" s="173"/>
      <c r="B4592" s="189"/>
      <c r="C4592" s="189"/>
      <c r="D4592" s="189"/>
    </row>
    <row r="4593" spans="1:4" ht="18" customHeight="1">
      <c r="A4593" s="173"/>
      <c r="B4593" s="189"/>
      <c r="C4593" s="189"/>
      <c r="D4593" s="189"/>
    </row>
    <row r="4594" spans="1:4" ht="18" customHeight="1">
      <c r="A4594" s="173"/>
      <c r="B4594" s="189"/>
      <c r="C4594" s="189"/>
      <c r="D4594" s="189"/>
    </row>
    <row r="4595" spans="1:4" ht="18" customHeight="1">
      <c r="A4595" s="173"/>
      <c r="B4595" s="189"/>
      <c r="C4595" s="189"/>
      <c r="D4595" s="189"/>
    </row>
    <row r="4596" spans="1:4" ht="18" customHeight="1">
      <c r="A4596" s="173"/>
      <c r="B4596" s="189"/>
      <c r="C4596" s="189"/>
      <c r="D4596" s="189"/>
    </row>
    <row r="4597" spans="1:4" ht="18" customHeight="1">
      <c r="A4597" s="173"/>
      <c r="B4597" s="189"/>
      <c r="C4597" s="189"/>
      <c r="D4597" s="189"/>
    </row>
    <row r="4598" spans="1:4" ht="18" customHeight="1">
      <c r="A4598" s="173"/>
      <c r="B4598" s="189"/>
      <c r="C4598" s="189"/>
      <c r="D4598" s="189"/>
    </row>
    <row r="4599" spans="1:4" ht="18" customHeight="1">
      <c r="A4599" s="173"/>
      <c r="B4599" s="189"/>
      <c r="C4599" s="189"/>
      <c r="D4599" s="189"/>
    </row>
    <row r="4600" spans="1:4" ht="18" customHeight="1">
      <c r="A4600" s="173"/>
      <c r="B4600" s="189"/>
      <c r="C4600" s="189"/>
      <c r="D4600" s="189"/>
    </row>
    <row r="4601" spans="1:4" ht="18" customHeight="1">
      <c r="A4601" s="173"/>
      <c r="B4601" s="189"/>
      <c r="C4601" s="189"/>
      <c r="D4601" s="189"/>
    </row>
    <row r="4602" spans="1:4" ht="18" customHeight="1">
      <c r="A4602" s="173"/>
      <c r="B4602" s="189"/>
      <c r="C4602" s="189"/>
      <c r="D4602" s="189"/>
    </row>
    <row r="4603" spans="1:4" ht="18" customHeight="1">
      <c r="A4603" s="173"/>
      <c r="B4603" s="189"/>
      <c r="C4603" s="189"/>
      <c r="D4603" s="189"/>
    </row>
    <row r="4604" spans="1:4" ht="18" customHeight="1">
      <c r="A4604" s="173"/>
      <c r="B4604" s="189"/>
      <c r="C4604" s="189"/>
      <c r="D4604" s="189"/>
    </row>
    <row r="4605" spans="1:4" ht="18" customHeight="1">
      <c r="A4605" s="173"/>
      <c r="B4605" s="189"/>
      <c r="C4605" s="189"/>
      <c r="D4605" s="189"/>
    </row>
    <row r="4606" spans="1:4" ht="18" customHeight="1">
      <c r="A4606" s="173"/>
      <c r="B4606" s="189"/>
      <c r="C4606" s="189"/>
      <c r="D4606" s="189"/>
    </row>
    <row r="4607" spans="1:4" ht="18" customHeight="1">
      <c r="A4607" s="173"/>
      <c r="B4607" s="189"/>
      <c r="C4607" s="189"/>
      <c r="D4607" s="189"/>
    </row>
    <row r="4608" spans="1:4" ht="18" customHeight="1">
      <c r="A4608" s="173"/>
      <c r="B4608" s="189"/>
      <c r="C4608" s="189"/>
      <c r="D4608" s="189"/>
    </row>
    <row r="4609" spans="1:4" ht="18" customHeight="1">
      <c r="A4609" s="173"/>
      <c r="B4609" s="189"/>
      <c r="C4609" s="189"/>
      <c r="D4609" s="189"/>
    </row>
    <row r="4610" spans="1:4" ht="18" customHeight="1">
      <c r="A4610" s="173"/>
      <c r="B4610" s="189"/>
      <c r="C4610" s="189"/>
      <c r="D4610" s="189"/>
    </row>
    <row r="4611" spans="1:4" ht="18" customHeight="1">
      <c r="A4611" s="173"/>
      <c r="B4611" s="189"/>
      <c r="C4611" s="189"/>
      <c r="D4611" s="189"/>
    </row>
    <row r="4612" spans="1:4" ht="18" customHeight="1">
      <c r="A4612" s="173"/>
      <c r="B4612" s="189"/>
      <c r="C4612" s="189"/>
      <c r="D4612" s="189"/>
    </row>
    <row r="4613" spans="1:4" ht="18" customHeight="1">
      <c r="A4613" s="173"/>
      <c r="B4613" s="189"/>
      <c r="C4613" s="189"/>
      <c r="D4613" s="189"/>
    </row>
    <row r="4614" spans="1:4" ht="18" customHeight="1">
      <c r="A4614" s="173"/>
      <c r="B4614" s="189"/>
      <c r="C4614" s="189"/>
      <c r="D4614" s="189"/>
    </row>
    <row r="4615" spans="1:4" ht="18" customHeight="1">
      <c r="A4615" s="173"/>
      <c r="B4615" s="189"/>
      <c r="C4615" s="189"/>
      <c r="D4615" s="189"/>
    </row>
    <row r="4616" spans="1:4" ht="18" customHeight="1">
      <c r="A4616" s="173"/>
      <c r="B4616" s="189"/>
      <c r="C4616" s="189"/>
      <c r="D4616" s="189"/>
    </row>
    <row r="4617" spans="1:4" ht="18" customHeight="1">
      <c r="A4617" s="173"/>
      <c r="B4617" s="189"/>
      <c r="C4617" s="189"/>
      <c r="D4617" s="189"/>
    </row>
    <row r="4618" spans="1:4" ht="18" customHeight="1">
      <c r="A4618" s="173"/>
      <c r="B4618" s="189"/>
      <c r="C4618" s="189"/>
      <c r="D4618" s="189"/>
    </row>
    <row r="4619" spans="1:4" ht="18" customHeight="1">
      <c r="A4619" s="173"/>
      <c r="B4619" s="189"/>
      <c r="C4619" s="189"/>
      <c r="D4619" s="189"/>
    </row>
    <row r="4620" spans="1:4" ht="18" customHeight="1">
      <c r="A4620" s="173"/>
      <c r="B4620" s="189"/>
      <c r="C4620" s="189"/>
      <c r="D4620" s="189"/>
    </row>
    <row r="4621" spans="1:4" ht="18" customHeight="1">
      <c r="A4621" s="173"/>
      <c r="B4621" s="189"/>
      <c r="C4621" s="189"/>
      <c r="D4621" s="189"/>
    </row>
    <row r="4622" spans="1:4" ht="18" customHeight="1">
      <c r="A4622" s="173"/>
      <c r="B4622" s="189"/>
      <c r="C4622" s="189"/>
      <c r="D4622" s="189"/>
    </row>
    <row r="4623" spans="1:4" ht="18" customHeight="1">
      <c r="A4623" s="173"/>
      <c r="B4623" s="189"/>
      <c r="C4623" s="189"/>
      <c r="D4623" s="189"/>
    </row>
    <row r="4624" spans="1:4" ht="18" customHeight="1">
      <c r="A4624" s="173"/>
      <c r="B4624" s="189"/>
      <c r="C4624" s="189"/>
      <c r="D4624" s="189"/>
    </row>
    <row r="4625" spans="1:4" ht="18" customHeight="1">
      <c r="A4625" s="173"/>
      <c r="B4625" s="189"/>
      <c r="C4625" s="189"/>
      <c r="D4625" s="189"/>
    </row>
    <row r="4626" spans="1:4" ht="18" customHeight="1">
      <c r="A4626" s="173"/>
      <c r="B4626" s="189"/>
      <c r="C4626" s="189"/>
      <c r="D4626" s="189"/>
    </row>
    <row r="4627" spans="1:4" ht="18" customHeight="1">
      <c r="A4627" s="173"/>
      <c r="B4627" s="189"/>
      <c r="C4627" s="189"/>
      <c r="D4627" s="189"/>
    </row>
    <row r="4628" spans="1:4" ht="18" customHeight="1">
      <c r="A4628" s="173"/>
      <c r="B4628" s="189"/>
      <c r="C4628" s="189"/>
      <c r="D4628" s="189"/>
    </row>
    <row r="4629" spans="1:4" ht="18" customHeight="1">
      <c r="A4629" s="173"/>
      <c r="B4629" s="189"/>
      <c r="C4629" s="189"/>
      <c r="D4629" s="189"/>
    </row>
    <row r="4630" spans="1:4" ht="18" customHeight="1">
      <c r="A4630" s="173"/>
      <c r="B4630" s="189"/>
      <c r="C4630" s="189"/>
      <c r="D4630" s="189"/>
    </row>
    <row r="4631" spans="1:4" ht="18" customHeight="1">
      <c r="A4631" s="173"/>
      <c r="B4631" s="189"/>
      <c r="C4631" s="189"/>
      <c r="D4631" s="189"/>
    </row>
    <row r="4632" spans="1:4" ht="18" customHeight="1">
      <c r="A4632" s="173"/>
      <c r="B4632" s="189"/>
      <c r="C4632" s="189"/>
      <c r="D4632" s="189"/>
    </row>
    <row r="4633" spans="1:4" ht="18" customHeight="1">
      <c r="A4633" s="173"/>
      <c r="B4633" s="189"/>
      <c r="C4633" s="189"/>
      <c r="D4633" s="189"/>
    </row>
    <row r="4634" spans="1:4" ht="18" customHeight="1">
      <c r="A4634" s="173"/>
      <c r="B4634" s="189"/>
      <c r="C4634" s="189"/>
      <c r="D4634" s="189"/>
    </row>
    <row r="4635" spans="1:4" ht="18" customHeight="1">
      <c r="A4635" s="173"/>
      <c r="B4635" s="189"/>
      <c r="C4635" s="189"/>
      <c r="D4635" s="189"/>
    </row>
    <row r="4636" spans="1:4" ht="18" customHeight="1">
      <c r="A4636" s="173"/>
      <c r="B4636" s="189"/>
      <c r="C4636" s="189"/>
      <c r="D4636" s="189"/>
    </row>
    <row r="4637" spans="1:4" ht="18" customHeight="1">
      <c r="A4637" s="173"/>
      <c r="B4637" s="189"/>
      <c r="C4637" s="189"/>
      <c r="D4637" s="189"/>
    </row>
    <row r="4638" spans="1:4" ht="18" customHeight="1">
      <c r="A4638" s="173"/>
      <c r="B4638" s="189"/>
      <c r="C4638" s="189"/>
      <c r="D4638" s="189"/>
    </row>
    <row r="4639" spans="1:4" ht="18" customHeight="1">
      <c r="A4639" s="173"/>
      <c r="B4639" s="189"/>
      <c r="C4639" s="189"/>
      <c r="D4639" s="189"/>
    </row>
    <row r="4640" spans="1:4" ht="18" customHeight="1">
      <c r="A4640" s="173"/>
      <c r="B4640" s="189"/>
      <c r="C4640" s="189"/>
      <c r="D4640" s="189"/>
    </row>
    <row r="4641" spans="1:4" ht="18" customHeight="1">
      <c r="A4641" s="173"/>
      <c r="B4641" s="189"/>
      <c r="C4641" s="189"/>
      <c r="D4641" s="189"/>
    </row>
    <row r="4642" spans="1:4" ht="18" customHeight="1">
      <c r="A4642" s="173"/>
      <c r="B4642" s="189"/>
      <c r="C4642" s="189"/>
      <c r="D4642" s="189"/>
    </row>
    <row r="4643" spans="1:4" ht="18" customHeight="1">
      <c r="A4643" s="173"/>
      <c r="B4643" s="189"/>
      <c r="C4643" s="189"/>
      <c r="D4643" s="189"/>
    </row>
    <row r="4644" spans="1:4" ht="18" customHeight="1">
      <c r="A4644" s="173"/>
      <c r="B4644" s="189"/>
      <c r="C4644" s="189"/>
      <c r="D4644" s="189"/>
    </row>
    <row r="4645" spans="1:4" ht="18" customHeight="1">
      <c r="A4645" s="173"/>
      <c r="B4645" s="189"/>
      <c r="C4645" s="189"/>
      <c r="D4645" s="189"/>
    </row>
    <row r="4646" spans="1:4" ht="18" customHeight="1">
      <c r="A4646" s="173"/>
      <c r="B4646" s="189"/>
      <c r="C4646" s="189"/>
      <c r="D4646" s="189"/>
    </row>
    <row r="4647" spans="1:4" ht="18" customHeight="1">
      <c r="A4647" s="173"/>
      <c r="B4647" s="189"/>
      <c r="C4647" s="189"/>
      <c r="D4647" s="189"/>
    </row>
    <row r="4648" spans="1:4" ht="18" customHeight="1">
      <c r="A4648" s="173"/>
      <c r="B4648" s="189"/>
      <c r="C4648" s="189"/>
      <c r="D4648" s="189"/>
    </row>
    <row r="4649" spans="1:4" ht="18" customHeight="1">
      <c r="A4649" s="173"/>
      <c r="B4649" s="189"/>
      <c r="C4649" s="189"/>
      <c r="D4649" s="189"/>
    </row>
    <row r="4650" spans="1:4" ht="18" customHeight="1">
      <c r="A4650" s="173"/>
      <c r="B4650" s="189"/>
      <c r="C4650" s="189"/>
      <c r="D4650" s="189"/>
    </row>
    <row r="4651" spans="1:4" ht="18" customHeight="1">
      <c r="A4651" s="173"/>
      <c r="B4651" s="189"/>
      <c r="C4651" s="189"/>
      <c r="D4651" s="189"/>
    </row>
    <row r="4652" spans="1:4" ht="18" customHeight="1">
      <c r="A4652" s="173"/>
      <c r="B4652" s="189"/>
      <c r="C4652" s="189"/>
      <c r="D4652" s="189"/>
    </row>
    <row r="4653" spans="1:4" ht="18" customHeight="1">
      <c r="A4653" s="173"/>
      <c r="B4653" s="189"/>
      <c r="C4653" s="189"/>
      <c r="D4653" s="189"/>
    </row>
    <row r="4654" spans="1:4" ht="18" customHeight="1">
      <c r="A4654" s="173"/>
      <c r="B4654" s="189"/>
      <c r="C4654" s="189"/>
      <c r="D4654" s="189"/>
    </row>
    <row r="4655" spans="1:4" ht="18" customHeight="1">
      <c r="A4655" s="173"/>
      <c r="B4655" s="189"/>
      <c r="C4655" s="189"/>
      <c r="D4655" s="189"/>
    </row>
    <row r="4656" spans="1:4" ht="18" customHeight="1">
      <c r="A4656" s="173"/>
      <c r="B4656" s="189"/>
      <c r="C4656" s="189"/>
      <c r="D4656" s="189"/>
    </row>
    <row r="4657" spans="1:4" ht="18" customHeight="1">
      <c r="A4657" s="173"/>
      <c r="B4657" s="189"/>
      <c r="C4657" s="189"/>
      <c r="D4657" s="189"/>
    </row>
    <row r="4658" spans="1:4" ht="18" customHeight="1">
      <c r="A4658" s="173"/>
      <c r="B4658" s="189"/>
      <c r="C4658" s="189"/>
      <c r="D4658" s="189"/>
    </row>
    <row r="4659" spans="1:4" ht="18" customHeight="1">
      <c r="A4659" s="173"/>
      <c r="B4659" s="189"/>
      <c r="C4659" s="189"/>
      <c r="D4659" s="189"/>
    </row>
    <row r="4660" spans="1:4" ht="18" customHeight="1">
      <c r="A4660" s="173"/>
      <c r="B4660" s="189"/>
      <c r="C4660" s="189"/>
      <c r="D4660" s="189"/>
    </row>
    <row r="4661" spans="1:4" ht="18" customHeight="1">
      <c r="A4661" s="173"/>
      <c r="B4661" s="189"/>
      <c r="C4661" s="189"/>
      <c r="D4661" s="189"/>
    </row>
    <row r="4662" spans="1:4" ht="18" customHeight="1">
      <c r="A4662" s="173"/>
      <c r="B4662" s="189"/>
      <c r="C4662" s="189"/>
      <c r="D4662" s="189"/>
    </row>
    <row r="4663" spans="1:4" ht="18" customHeight="1">
      <c r="A4663" s="173"/>
      <c r="B4663" s="189"/>
      <c r="C4663" s="189"/>
      <c r="D4663" s="189"/>
    </row>
    <row r="4664" spans="1:4" ht="18" customHeight="1">
      <c r="A4664" s="173"/>
      <c r="B4664" s="189"/>
      <c r="C4664" s="189"/>
      <c r="D4664" s="189"/>
    </row>
    <row r="4665" spans="1:4" ht="18" customHeight="1">
      <c r="A4665" s="173"/>
      <c r="B4665" s="189"/>
      <c r="C4665" s="189"/>
      <c r="D4665" s="189"/>
    </row>
    <row r="4666" spans="1:4" ht="18" customHeight="1">
      <c r="A4666" s="173"/>
      <c r="B4666" s="189"/>
      <c r="C4666" s="189"/>
      <c r="D4666" s="189"/>
    </row>
    <row r="4667" spans="1:4" ht="18" customHeight="1">
      <c r="A4667" s="173"/>
      <c r="B4667" s="189"/>
      <c r="C4667" s="189"/>
      <c r="D4667" s="189"/>
    </row>
    <row r="4668" spans="1:4" ht="18" customHeight="1">
      <c r="A4668" s="173"/>
      <c r="B4668" s="189"/>
      <c r="C4668" s="189"/>
      <c r="D4668" s="189"/>
    </row>
    <row r="4669" spans="1:4" ht="18" customHeight="1">
      <c r="A4669" s="173"/>
      <c r="B4669" s="189"/>
      <c r="C4669" s="189"/>
      <c r="D4669" s="189"/>
    </row>
    <row r="4670" spans="1:4" ht="18" customHeight="1">
      <c r="A4670" s="173"/>
      <c r="B4670" s="189"/>
      <c r="C4670" s="189"/>
      <c r="D4670" s="189"/>
    </row>
    <row r="4671" spans="1:4" ht="18" customHeight="1">
      <c r="A4671" s="173"/>
      <c r="B4671" s="189"/>
      <c r="C4671" s="189"/>
      <c r="D4671" s="189"/>
    </row>
    <row r="4672" spans="1:4" ht="18" customHeight="1">
      <c r="A4672" s="173"/>
      <c r="B4672" s="189"/>
      <c r="C4672" s="189"/>
      <c r="D4672" s="189"/>
    </row>
    <row r="4673" spans="1:4" ht="18" customHeight="1">
      <c r="A4673" s="173"/>
      <c r="B4673" s="189"/>
      <c r="C4673" s="189"/>
      <c r="D4673" s="189"/>
    </row>
    <row r="4674" spans="1:4" ht="18" customHeight="1">
      <c r="A4674" s="173"/>
      <c r="B4674" s="189"/>
      <c r="C4674" s="189"/>
      <c r="D4674" s="189"/>
    </row>
    <row r="4675" spans="1:4" ht="18" customHeight="1">
      <c r="A4675" s="173"/>
      <c r="B4675" s="189"/>
      <c r="C4675" s="189"/>
      <c r="D4675" s="189"/>
    </row>
    <row r="4676" spans="1:4" ht="18" customHeight="1">
      <c r="A4676" s="173"/>
      <c r="B4676" s="189"/>
      <c r="C4676" s="189"/>
      <c r="D4676" s="189"/>
    </row>
    <row r="4677" spans="1:4" ht="18" customHeight="1">
      <c r="A4677" s="173"/>
      <c r="B4677" s="189"/>
      <c r="C4677" s="189"/>
      <c r="D4677" s="189"/>
    </row>
    <row r="4678" spans="1:4" ht="18" customHeight="1">
      <c r="A4678" s="173"/>
      <c r="B4678" s="189"/>
      <c r="C4678" s="189"/>
      <c r="D4678" s="189"/>
    </row>
    <row r="4679" spans="1:4" ht="18" customHeight="1">
      <c r="A4679" s="173"/>
      <c r="B4679" s="189"/>
      <c r="C4679" s="189"/>
      <c r="D4679" s="189"/>
    </row>
    <row r="4680" spans="1:4" ht="18" customHeight="1">
      <c r="A4680" s="173"/>
      <c r="B4680" s="189"/>
      <c r="C4680" s="189"/>
      <c r="D4680" s="189"/>
    </row>
    <row r="4681" spans="1:4" ht="18" customHeight="1">
      <c r="A4681" s="173"/>
      <c r="B4681" s="189"/>
      <c r="C4681" s="189"/>
      <c r="D4681" s="189"/>
    </row>
    <row r="4682" spans="1:4" ht="18" customHeight="1">
      <c r="A4682" s="173"/>
      <c r="B4682" s="189"/>
      <c r="C4682" s="189"/>
      <c r="D4682" s="189"/>
    </row>
    <row r="4683" spans="1:4" ht="18" customHeight="1">
      <c r="A4683" s="173"/>
      <c r="B4683" s="189"/>
      <c r="C4683" s="189"/>
      <c r="D4683" s="189"/>
    </row>
    <row r="4684" spans="1:4" ht="18" customHeight="1">
      <c r="A4684" s="173"/>
      <c r="B4684" s="189"/>
      <c r="C4684" s="189"/>
      <c r="D4684" s="189"/>
    </row>
    <row r="4685" spans="1:4" ht="18" customHeight="1">
      <c r="A4685" s="173"/>
      <c r="B4685" s="189"/>
      <c r="C4685" s="189"/>
      <c r="D4685" s="189"/>
    </row>
    <row r="4686" spans="1:4" ht="18" customHeight="1">
      <c r="A4686" s="173"/>
      <c r="B4686" s="189"/>
      <c r="C4686" s="189"/>
      <c r="D4686" s="189"/>
    </row>
    <row r="4687" spans="1:4" ht="18" customHeight="1">
      <c r="A4687" s="173"/>
      <c r="B4687" s="189"/>
      <c r="C4687" s="189"/>
      <c r="D4687" s="189"/>
    </row>
    <row r="4688" spans="1:4" ht="18" customHeight="1">
      <c r="A4688" s="173"/>
      <c r="B4688" s="189"/>
      <c r="C4688" s="189"/>
      <c r="D4688" s="189"/>
    </row>
    <row r="4689" spans="1:4" ht="18" customHeight="1">
      <c r="A4689" s="173"/>
      <c r="B4689" s="189"/>
      <c r="C4689" s="189"/>
      <c r="D4689" s="189"/>
    </row>
    <row r="4690" spans="1:4" ht="18" customHeight="1">
      <c r="A4690" s="173"/>
      <c r="B4690" s="189"/>
      <c r="C4690" s="189"/>
      <c r="D4690" s="189"/>
    </row>
    <row r="4691" spans="1:4" ht="18" customHeight="1">
      <c r="A4691" s="173"/>
      <c r="B4691" s="189"/>
      <c r="C4691" s="189"/>
      <c r="D4691" s="189"/>
    </row>
    <row r="4692" spans="1:4" ht="18" customHeight="1">
      <c r="A4692" s="173"/>
      <c r="B4692" s="189"/>
      <c r="C4692" s="189"/>
      <c r="D4692" s="189"/>
    </row>
    <row r="4693" spans="1:4" ht="18" customHeight="1">
      <c r="A4693" s="173"/>
      <c r="B4693" s="189"/>
      <c r="C4693" s="189"/>
      <c r="D4693" s="189"/>
    </row>
    <row r="4694" spans="1:4" ht="18" customHeight="1">
      <c r="A4694" s="173"/>
      <c r="B4694" s="189"/>
      <c r="C4694" s="189"/>
      <c r="D4694" s="189"/>
    </row>
    <row r="4695" spans="1:4" ht="18" customHeight="1">
      <c r="A4695" s="173"/>
      <c r="B4695" s="189"/>
      <c r="C4695" s="189"/>
      <c r="D4695" s="189"/>
    </row>
    <row r="4696" spans="1:4" ht="18" customHeight="1">
      <c r="A4696" s="173"/>
      <c r="B4696" s="189"/>
      <c r="C4696" s="189"/>
      <c r="D4696" s="189"/>
    </row>
    <row r="4697" spans="1:4" ht="18" customHeight="1">
      <c r="A4697" s="173"/>
      <c r="B4697" s="189"/>
      <c r="C4697" s="189"/>
      <c r="D4697" s="189"/>
    </row>
    <row r="4698" spans="1:4" ht="18" customHeight="1">
      <c r="A4698" s="173"/>
      <c r="B4698" s="189"/>
      <c r="C4698" s="189"/>
      <c r="D4698" s="189"/>
    </row>
    <row r="4699" spans="1:4" ht="18" customHeight="1">
      <c r="A4699" s="173"/>
      <c r="B4699" s="189"/>
      <c r="C4699" s="189"/>
      <c r="D4699" s="189"/>
    </row>
    <row r="4700" spans="1:4" ht="18" customHeight="1">
      <c r="A4700" s="173"/>
      <c r="B4700" s="189"/>
      <c r="C4700" s="189"/>
      <c r="D4700" s="189"/>
    </row>
    <row r="4701" spans="1:4" ht="18" customHeight="1">
      <c r="A4701" s="173"/>
      <c r="B4701" s="189"/>
      <c r="C4701" s="189"/>
      <c r="D4701" s="189"/>
    </row>
    <row r="4702" spans="1:4" ht="18" customHeight="1">
      <c r="A4702" s="173"/>
      <c r="B4702" s="189"/>
      <c r="C4702" s="189"/>
      <c r="D4702" s="189"/>
    </row>
    <row r="4703" spans="1:4" ht="18" customHeight="1">
      <c r="A4703" s="173"/>
      <c r="B4703" s="189"/>
      <c r="C4703" s="189"/>
      <c r="D4703" s="189"/>
    </row>
    <row r="4704" spans="1:4" ht="18" customHeight="1">
      <c r="A4704" s="173"/>
      <c r="B4704" s="189"/>
      <c r="C4704" s="189"/>
      <c r="D4704" s="189"/>
    </row>
    <row r="4705" spans="1:4" ht="18" customHeight="1">
      <c r="A4705" s="173"/>
      <c r="B4705" s="189"/>
      <c r="C4705" s="189"/>
      <c r="D4705" s="189"/>
    </row>
    <row r="4706" spans="1:4" ht="18" customHeight="1">
      <c r="A4706" s="173"/>
      <c r="B4706" s="189"/>
      <c r="C4706" s="189"/>
      <c r="D4706" s="189"/>
    </row>
    <row r="4707" spans="1:4" ht="18" customHeight="1">
      <c r="A4707" s="173"/>
      <c r="B4707" s="189"/>
      <c r="C4707" s="189"/>
      <c r="D4707" s="189"/>
    </row>
    <row r="4708" spans="1:4" ht="18" customHeight="1">
      <c r="A4708" s="173"/>
      <c r="B4708" s="189"/>
      <c r="C4708" s="189"/>
      <c r="D4708" s="189"/>
    </row>
    <row r="4709" spans="1:4" ht="18" customHeight="1">
      <c r="A4709" s="173"/>
      <c r="B4709" s="189"/>
      <c r="C4709" s="189"/>
      <c r="D4709" s="189"/>
    </row>
    <row r="4710" spans="1:4" ht="18" customHeight="1">
      <c r="A4710" s="173"/>
      <c r="B4710" s="189"/>
      <c r="C4710" s="189"/>
      <c r="D4710" s="189"/>
    </row>
    <row r="4711" spans="1:4" ht="18" customHeight="1">
      <c r="A4711" s="173"/>
      <c r="B4711" s="189"/>
      <c r="C4711" s="189"/>
      <c r="D4711" s="189"/>
    </row>
    <row r="4712" spans="1:4" ht="18" customHeight="1">
      <c r="A4712" s="173"/>
      <c r="B4712" s="189"/>
      <c r="C4712" s="189"/>
      <c r="D4712" s="189"/>
    </row>
    <row r="4713" spans="1:4" ht="18" customHeight="1">
      <c r="A4713" s="173"/>
      <c r="B4713" s="189"/>
      <c r="C4713" s="189"/>
      <c r="D4713" s="189"/>
    </row>
    <row r="4714" spans="1:4" ht="18" customHeight="1">
      <c r="A4714" s="173"/>
      <c r="B4714" s="189"/>
      <c r="C4714" s="189"/>
      <c r="D4714" s="189"/>
    </row>
    <row r="4715" spans="1:4" ht="18" customHeight="1">
      <c r="A4715" s="173"/>
      <c r="B4715" s="189"/>
      <c r="C4715" s="189"/>
      <c r="D4715" s="189"/>
    </row>
    <row r="4716" spans="1:4" ht="18" customHeight="1">
      <c r="A4716" s="173"/>
      <c r="B4716" s="189"/>
      <c r="C4716" s="189"/>
      <c r="D4716" s="189"/>
    </row>
    <row r="4717" spans="1:4" ht="18" customHeight="1">
      <c r="A4717" s="173"/>
      <c r="B4717" s="189"/>
      <c r="C4717" s="189"/>
      <c r="D4717" s="189"/>
    </row>
    <row r="4718" spans="1:4" ht="18" customHeight="1">
      <c r="A4718" s="173"/>
      <c r="B4718" s="189"/>
      <c r="C4718" s="189"/>
      <c r="D4718" s="189"/>
    </row>
    <row r="4719" spans="1:4" ht="18" customHeight="1">
      <c r="A4719" s="173"/>
      <c r="B4719" s="189"/>
      <c r="C4719" s="189"/>
      <c r="D4719" s="189"/>
    </row>
    <row r="4720" spans="1:4" ht="18" customHeight="1">
      <c r="A4720" s="173"/>
      <c r="B4720" s="189"/>
      <c r="C4720" s="189"/>
      <c r="D4720" s="189"/>
    </row>
    <row r="4721" spans="1:4" ht="18" customHeight="1">
      <c r="A4721" s="173"/>
      <c r="B4721" s="189"/>
      <c r="C4721" s="189"/>
      <c r="D4721" s="189"/>
    </row>
    <row r="4722" spans="1:4" ht="18" customHeight="1">
      <c r="A4722" s="173"/>
      <c r="B4722" s="189"/>
      <c r="C4722" s="189"/>
      <c r="D4722" s="189"/>
    </row>
    <row r="4723" spans="1:4" ht="18" customHeight="1">
      <c r="A4723" s="173"/>
      <c r="B4723" s="189"/>
      <c r="C4723" s="189"/>
      <c r="D4723" s="189"/>
    </row>
    <row r="4724" spans="1:4" ht="18" customHeight="1">
      <c r="A4724" s="173"/>
      <c r="B4724" s="189"/>
      <c r="C4724" s="189"/>
      <c r="D4724" s="189"/>
    </row>
    <row r="4725" spans="1:4" ht="18" customHeight="1">
      <c r="A4725" s="173"/>
      <c r="B4725" s="189"/>
      <c r="C4725" s="189"/>
      <c r="D4725" s="189"/>
    </row>
    <row r="4726" spans="1:4" ht="18" customHeight="1">
      <c r="A4726" s="173"/>
      <c r="B4726" s="189"/>
      <c r="C4726" s="189"/>
      <c r="D4726" s="189"/>
    </row>
    <row r="4727" spans="1:4" ht="18" customHeight="1">
      <c r="A4727" s="173"/>
      <c r="B4727" s="189"/>
      <c r="C4727" s="189"/>
      <c r="D4727" s="189"/>
    </row>
    <row r="4728" spans="1:4" ht="18" customHeight="1">
      <c r="A4728" s="173"/>
      <c r="B4728" s="189"/>
      <c r="C4728" s="189"/>
      <c r="D4728" s="189"/>
    </row>
    <row r="4729" spans="1:4" ht="18" customHeight="1">
      <c r="A4729" s="173"/>
      <c r="B4729" s="189"/>
      <c r="C4729" s="189"/>
      <c r="D4729" s="189"/>
    </row>
    <row r="4730" spans="1:4" ht="18" customHeight="1">
      <c r="A4730" s="173"/>
      <c r="B4730" s="189"/>
      <c r="C4730" s="189"/>
      <c r="D4730" s="189"/>
    </row>
    <row r="4731" spans="1:4" ht="18" customHeight="1">
      <c r="A4731" s="173"/>
      <c r="B4731" s="189"/>
      <c r="C4731" s="189"/>
      <c r="D4731" s="189"/>
    </row>
    <row r="4732" spans="1:4" ht="18" customHeight="1">
      <c r="A4732" s="173"/>
      <c r="B4732" s="189"/>
      <c r="C4732" s="189"/>
      <c r="D4732" s="189"/>
    </row>
    <row r="4733" spans="1:4" ht="18" customHeight="1">
      <c r="A4733" s="173"/>
      <c r="B4733" s="189"/>
      <c r="C4733" s="189"/>
      <c r="D4733" s="189"/>
    </row>
    <row r="4734" spans="1:4" ht="18" customHeight="1">
      <c r="A4734" s="173"/>
      <c r="B4734" s="189"/>
      <c r="C4734" s="189"/>
      <c r="D4734" s="189"/>
    </row>
    <row r="4735" spans="1:4" ht="18" customHeight="1">
      <c r="A4735" s="173"/>
      <c r="B4735" s="189"/>
      <c r="C4735" s="189"/>
      <c r="D4735" s="189"/>
    </row>
    <row r="4736" spans="1:4" ht="18" customHeight="1">
      <c r="A4736" s="173"/>
      <c r="B4736" s="189"/>
      <c r="C4736" s="189"/>
      <c r="D4736" s="189"/>
    </row>
    <row r="4737" spans="1:4" ht="18" customHeight="1">
      <c r="A4737" s="173"/>
      <c r="B4737" s="189"/>
      <c r="C4737" s="189"/>
      <c r="D4737" s="189"/>
    </row>
    <row r="4738" spans="1:4" ht="18" customHeight="1">
      <c r="A4738" s="173"/>
      <c r="B4738" s="189"/>
      <c r="C4738" s="189"/>
      <c r="D4738" s="189"/>
    </row>
    <row r="4739" spans="1:4" ht="18" customHeight="1">
      <c r="A4739" s="173"/>
      <c r="B4739" s="189"/>
      <c r="C4739" s="189"/>
      <c r="D4739" s="189"/>
    </row>
    <row r="4740" spans="1:4" ht="18" customHeight="1">
      <c r="A4740" s="173"/>
      <c r="B4740" s="189"/>
      <c r="C4740" s="189"/>
      <c r="D4740" s="189"/>
    </row>
    <row r="4741" spans="1:4" ht="18" customHeight="1">
      <c r="A4741" s="173"/>
      <c r="B4741" s="189"/>
      <c r="C4741" s="189"/>
      <c r="D4741" s="189"/>
    </row>
    <row r="4742" spans="1:4" ht="18" customHeight="1">
      <c r="A4742" s="173"/>
      <c r="B4742" s="189"/>
      <c r="C4742" s="189"/>
      <c r="D4742" s="189"/>
    </row>
    <row r="4743" spans="1:4" ht="18" customHeight="1">
      <c r="A4743" s="173"/>
      <c r="B4743" s="189"/>
      <c r="C4743" s="189"/>
      <c r="D4743" s="189"/>
    </row>
    <row r="4744" spans="1:4" ht="18" customHeight="1">
      <c r="A4744" s="173"/>
      <c r="B4744" s="189"/>
      <c r="C4744" s="189"/>
      <c r="D4744" s="189"/>
    </row>
    <row r="4745" spans="1:4" ht="18" customHeight="1">
      <c r="A4745" s="173"/>
      <c r="B4745" s="189"/>
      <c r="C4745" s="189"/>
      <c r="D4745" s="189"/>
    </row>
    <row r="4746" spans="1:4" ht="18" customHeight="1">
      <c r="A4746" s="173"/>
      <c r="B4746" s="189"/>
      <c r="C4746" s="189"/>
      <c r="D4746" s="189"/>
    </row>
    <row r="4747" spans="1:4" ht="18" customHeight="1">
      <c r="A4747" s="173"/>
      <c r="B4747" s="189"/>
      <c r="C4747" s="189"/>
      <c r="D4747" s="189"/>
    </row>
    <row r="4748" spans="1:4" ht="18" customHeight="1">
      <c r="A4748" s="173"/>
      <c r="B4748" s="189"/>
      <c r="C4748" s="189"/>
      <c r="D4748" s="189"/>
    </row>
    <row r="4749" spans="1:4" ht="18" customHeight="1">
      <c r="A4749" s="173"/>
      <c r="B4749" s="189"/>
      <c r="C4749" s="189"/>
      <c r="D4749" s="189"/>
    </row>
    <row r="4750" spans="1:4" ht="18" customHeight="1">
      <c r="A4750" s="173"/>
      <c r="B4750" s="189"/>
      <c r="C4750" s="189"/>
      <c r="D4750" s="189"/>
    </row>
    <row r="4751" spans="1:4" ht="18" customHeight="1">
      <c r="A4751" s="173"/>
      <c r="B4751" s="189"/>
      <c r="C4751" s="189"/>
      <c r="D4751" s="189"/>
    </row>
    <row r="4752" spans="1:4" ht="18" customHeight="1">
      <c r="A4752" s="173"/>
      <c r="B4752" s="189"/>
      <c r="C4752" s="189"/>
      <c r="D4752" s="189"/>
    </row>
    <row r="4753" spans="1:4" ht="18" customHeight="1">
      <c r="A4753" s="173"/>
      <c r="B4753" s="189"/>
      <c r="C4753" s="189"/>
      <c r="D4753" s="189"/>
    </row>
    <row r="4754" spans="1:4" ht="18" customHeight="1">
      <c r="A4754" s="173"/>
      <c r="B4754" s="189"/>
      <c r="C4754" s="189"/>
      <c r="D4754" s="189"/>
    </row>
    <row r="4755" spans="1:4" ht="18" customHeight="1">
      <c r="A4755" s="173"/>
      <c r="B4755" s="189"/>
      <c r="C4755" s="189"/>
      <c r="D4755" s="189"/>
    </row>
    <row r="4756" spans="1:4" ht="18" customHeight="1">
      <c r="A4756" s="173"/>
      <c r="B4756" s="189"/>
      <c r="C4756" s="189"/>
      <c r="D4756" s="189"/>
    </row>
    <row r="4757" spans="1:4" ht="18" customHeight="1">
      <c r="A4757" s="173"/>
      <c r="B4757" s="189"/>
      <c r="C4757" s="189"/>
      <c r="D4757" s="189"/>
    </row>
    <row r="4758" spans="1:4" ht="18" customHeight="1">
      <c r="A4758" s="173"/>
      <c r="B4758" s="189"/>
      <c r="C4758" s="189"/>
      <c r="D4758" s="189"/>
    </row>
    <row r="4759" spans="1:4" ht="18" customHeight="1">
      <c r="A4759" s="173"/>
      <c r="B4759" s="189"/>
      <c r="C4759" s="189"/>
      <c r="D4759" s="189"/>
    </row>
    <row r="4760" spans="1:4" ht="18" customHeight="1">
      <c r="A4760" s="173"/>
      <c r="B4760" s="189"/>
      <c r="C4760" s="189"/>
      <c r="D4760" s="189"/>
    </row>
    <row r="4761" spans="1:4" ht="18" customHeight="1">
      <c r="A4761" s="173"/>
      <c r="B4761" s="189"/>
      <c r="C4761" s="189"/>
      <c r="D4761" s="189"/>
    </row>
    <row r="4762" spans="1:4" ht="18" customHeight="1">
      <c r="A4762" s="173"/>
      <c r="B4762" s="189"/>
      <c r="C4762" s="189"/>
      <c r="D4762" s="189"/>
    </row>
    <row r="4763" spans="1:4" ht="18" customHeight="1">
      <c r="A4763" s="173"/>
      <c r="B4763" s="189"/>
      <c r="C4763" s="189"/>
      <c r="D4763" s="189"/>
    </row>
    <row r="4764" spans="1:4" ht="18" customHeight="1">
      <c r="A4764" s="173"/>
      <c r="B4764" s="189"/>
      <c r="C4764" s="189"/>
      <c r="D4764" s="189"/>
    </row>
    <row r="4765" spans="1:4" ht="18" customHeight="1">
      <c r="A4765" s="173"/>
      <c r="B4765" s="189"/>
      <c r="C4765" s="189"/>
      <c r="D4765" s="189"/>
    </row>
    <row r="4766" spans="1:4" ht="18" customHeight="1">
      <c r="A4766" s="173"/>
      <c r="B4766" s="189"/>
      <c r="C4766" s="189"/>
      <c r="D4766" s="189"/>
    </row>
    <row r="4767" spans="1:4" ht="18" customHeight="1">
      <c r="A4767" s="173"/>
      <c r="B4767" s="189"/>
      <c r="C4767" s="189"/>
      <c r="D4767" s="189"/>
    </row>
    <row r="4768" spans="1:4" ht="18" customHeight="1">
      <c r="A4768" s="173"/>
      <c r="B4768" s="189"/>
      <c r="C4768" s="189"/>
      <c r="D4768" s="189"/>
    </row>
    <row r="4769" spans="1:4" ht="18" customHeight="1">
      <c r="A4769" s="173"/>
      <c r="B4769" s="189"/>
      <c r="C4769" s="189"/>
      <c r="D4769" s="189"/>
    </row>
    <row r="4770" spans="1:4" ht="18" customHeight="1">
      <c r="A4770" s="173"/>
      <c r="B4770" s="189"/>
      <c r="C4770" s="189"/>
      <c r="D4770" s="189"/>
    </row>
    <row r="4771" spans="1:4" ht="18" customHeight="1">
      <c r="A4771" s="173"/>
      <c r="B4771" s="189"/>
      <c r="C4771" s="189"/>
      <c r="D4771" s="189"/>
    </row>
    <row r="4772" spans="1:4" ht="18" customHeight="1">
      <c r="A4772" s="173"/>
      <c r="B4772" s="189"/>
      <c r="C4772" s="189"/>
      <c r="D4772" s="189"/>
    </row>
    <row r="4773" spans="1:4" ht="18" customHeight="1">
      <c r="A4773" s="173"/>
      <c r="B4773" s="189"/>
      <c r="C4773" s="189"/>
      <c r="D4773" s="189"/>
    </row>
    <row r="4774" spans="1:4" ht="18" customHeight="1">
      <c r="A4774" s="173"/>
      <c r="B4774" s="189"/>
      <c r="C4774" s="189"/>
      <c r="D4774" s="189"/>
    </row>
    <row r="4775" spans="1:4" ht="18" customHeight="1">
      <c r="A4775" s="173"/>
      <c r="B4775" s="189"/>
      <c r="C4775" s="189"/>
      <c r="D4775" s="189"/>
    </row>
    <row r="4776" spans="1:4" ht="18" customHeight="1">
      <c r="A4776" s="173"/>
      <c r="B4776" s="189"/>
      <c r="C4776" s="189"/>
      <c r="D4776" s="189"/>
    </row>
    <row r="4777" spans="1:4" ht="18" customHeight="1">
      <c r="A4777" s="173"/>
      <c r="B4777" s="189"/>
      <c r="C4777" s="189"/>
      <c r="D4777" s="189"/>
    </row>
    <row r="4778" spans="1:4" ht="18" customHeight="1">
      <c r="A4778" s="173"/>
      <c r="B4778" s="189"/>
      <c r="C4778" s="189"/>
      <c r="D4778" s="189"/>
    </row>
    <row r="4779" spans="1:4" ht="18" customHeight="1">
      <c r="A4779" s="173"/>
      <c r="B4779" s="189"/>
      <c r="C4779" s="189"/>
      <c r="D4779" s="189"/>
    </row>
    <row r="4780" spans="1:4" ht="18" customHeight="1">
      <c r="A4780" s="173"/>
      <c r="B4780" s="189"/>
      <c r="C4780" s="189"/>
      <c r="D4780" s="189"/>
    </row>
    <row r="4781" spans="1:4" ht="18" customHeight="1">
      <c r="A4781" s="173"/>
      <c r="B4781" s="189"/>
      <c r="C4781" s="189"/>
      <c r="D4781" s="189"/>
    </row>
    <row r="4782" spans="1:4" ht="18" customHeight="1">
      <c r="A4782" s="173"/>
      <c r="B4782" s="189"/>
      <c r="C4782" s="189"/>
      <c r="D4782" s="189"/>
    </row>
    <row r="4783" spans="1:4" ht="18" customHeight="1">
      <c r="A4783" s="173"/>
      <c r="B4783" s="189"/>
      <c r="C4783" s="189"/>
      <c r="D4783" s="189"/>
    </row>
    <row r="4784" spans="1:4" ht="18" customHeight="1">
      <c r="A4784" s="173"/>
      <c r="B4784" s="189"/>
      <c r="C4784" s="189"/>
      <c r="D4784" s="189"/>
    </row>
    <row r="4785" spans="1:4" ht="18" customHeight="1">
      <c r="A4785" s="173"/>
      <c r="B4785" s="189"/>
      <c r="C4785" s="189"/>
      <c r="D4785" s="189"/>
    </row>
    <row r="4786" spans="1:4" ht="18" customHeight="1">
      <c r="A4786" s="173"/>
      <c r="B4786" s="189"/>
      <c r="C4786" s="189"/>
      <c r="D4786" s="189"/>
    </row>
    <row r="4787" spans="1:4" ht="18" customHeight="1">
      <c r="A4787" s="173"/>
      <c r="B4787" s="189"/>
      <c r="C4787" s="189"/>
      <c r="D4787" s="189"/>
    </row>
    <row r="4788" spans="1:4" ht="18" customHeight="1">
      <c r="A4788" s="173"/>
      <c r="B4788" s="189"/>
      <c r="C4788" s="189"/>
      <c r="D4788" s="189"/>
    </row>
    <row r="4789" spans="1:4" ht="18" customHeight="1">
      <c r="A4789" s="173"/>
      <c r="B4789" s="189"/>
      <c r="C4789" s="189"/>
      <c r="D4789" s="189"/>
    </row>
    <row r="4790" spans="1:4" ht="18" customHeight="1">
      <c r="A4790" s="173"/>
      <c r="B4790" s="189"/>
      <c r="C4790" s="189"/>
      <c r="D4790" s="189"/>
    </row>
    <row r="4791" spans="1:4" ht="18" customHeight="1">
      <c r="A4791" s="173"/>
      <c r="B4791" s="189"/>
      <c r="C4791" s="189"/>
      <c r="D4791" s="189"/>
    </row>
    <row r="4792" spans="1:4" ht="18" customHeight="1">
      <c r="A4792" s="173"/>
      <c r="B4792" s="189"/>
      <c r="C4792" s="189"/>
      <c r="D4792" s="189"/>
    </row>
    <row r="4793" spans="1:4" ht="18" customHeight="1">
      <c r="A4793" s="173"/>
      <c r="B4793" s="189"/>
      <c r="C4793" s="189"/>
      <c r="D4793" s="189"/>
    </row>
    <row r="4794" spans="1:4" ht="18" customHeight="1">
      <c r="A4794" s="173"/>
      <c r="B4794" s="189"/>
      <c r="C4794" s="189"/>
      <c r="D4794" s="189"/>
    </row>
    <row r="4795" spans="1:4" ht="18" customHeight="1">
      <c r="A4795" s="173"/>
      <c r="B4795" s="189"/>
      <c r="C4795" s="189"/>
      <c r="D4795" s="189"/>
    </row>
    <row r="4796" spans="1:4" ht="18" customHeight="1">
      <c r="A4796" s="173"/>
      <c r="B4796" s="189"/>
      <c r="C4796" s="189"/>
      <c r="D4796" s="189"/>
    </row>
    <row r="4797" spans="1:4" ht="18" customHeight="1">
      <c r="A4797" s="173"/>
      <c r="B4797" s="189"/>
      <c r="C4797" s="189"/>
      <c r="D4797" s="189"/>
    </row>
    <row r="4798" spans="1:4" ht="18" customHeight="1">
      <c r="A4798" s="173"/>
      <c r="B4798" s="189"/>
      <c r="C4798" s="189"/>
      <c r="D4798" s="189"/>
    </row>
    <row r="4799" spans="1:4" ht="18" customHeight="1">
      <c r="A4799" s="173"/>
      <c r="B4799" s="189"/>
      <c r="C4799" s="189"/>
      <c r="D4799" s="189"/>
    </row>
    <row r="4800" spans="1:4" ht="18" customHeight="1">
      <c r="A4800" s="173"/>
      <c r="B4800" s="189"/>
      <c r="C4800" s="189"/>
      <c r="D4800" s="189"/>
    </row>
    <row r="4801" spans="1:4" ht="18" customHeight="1">
      <c r="A4801" s="173"/>
      <c r="B4801" s="189"/>
      <c r="C4801" s="189"/>
      <c r="D4801" s="189"/>
    </row>
    <row r="4802" spans="1:4" ht="18" customHeight="1">
      <c r="A4802" s="173"/>
      <c r="B4802" s="189"/>
      <c r="C4802" s="189"/>
      <c r="D4802" s="189"/>
    </row>
    <row r="4803" spans="1:4" ht="18" customHeight="1">
      <c r="A4803" s="173"/>
      <c r="B4803" s="189"/>
      <c r="C4803" s="189"/>
      <c r="D4803" s="189"/>
    </row>
    <row r="4804" spans="1:4" ht="18" customHeight="1">
      <c r="A4804" s="173"/>
      <c r="B4804" s="189"/>
      <c r="C4804" s="189"/>
      <c r="D4804" s="189"/>
    </row>
    <row r="4805" spans="1:4" ht="18" customHeight="1">
      <c r="A4805" s="173"/>
      <c r="B4805" s="189"/>
      <c r="C4805" s="189"/>
      <c r="D4805" s="189"/>
    </row>
    <row r="4806" spans="1:4" ht="18" customHeight="1">
      <c r="A4806" s="173"/>
      <c r="B4806" s="189"/>
      <c r="C4806" s="189"/>
      <c r="D4806" s="189"/>
    </row>
    <row r="4807" spans="1:4" ht="18" customHeight="1">
      <c r="A4807" s="173"/>
      <c r="B4807" s="189"/>
      <c r="C4807" s="189"/>
      <c r="D4807" s="189"/>
    </row>
    <row r="4808" spans="1:4" ht="18" customHeight="1">
      <c r="A4808" s="173"/>
      <c r="B4808" s="189"/>
      <c r="C4808" s="189"/>
      <c r="D4808" s="189"/>
    </row>
    <row r="4809" spans="1:4" ht="18" customHeight="1">
      <c r="A4809" s="173"/>
      <c r="B4809" s="189"/>
      <c r="C4809" s="189"/>
      <c r="D4809" s="189"/>
    </row>
    <row r="4810" spans="1:4" ht="18" customHeight="1">
      <c r="A4810" s="173"/>
      <c r="B4810" s="189"/>
      <c r="C4810" s="189"/>
      <c r="D4810" s="189"/>
    </row>
    <row r="4811" spans="1:4" ht="18" customHeight="1">
      <c r="A4811" s="173"/>
      <c r="B4811" s="189"/>
      <c r="C4811" s="189"/>
      <c r="D4811" s="189"/>
    </row>
    <row r="4812" spans="1:4" ht="18" customHeight="1">
      <c r="A4812" s="173"/>
      <c r="B4812" s="189"/>
      <c r="C4812" s="189"/>
      <c r="D4812" s="189"/>
    </row>
    <row r="4813" spans="1:4" ht="18" customHeight="1">
      <c r="A4813" s="173"/>
      <c r="B4813" s="189"/>
      <c r="C4813" s="189"/>
      <c r="D4813" s="189"/>
    </row>
    <row r="4814" spans="1:4" ht="18" customHeight="1">
      <c r="A4814" s="173"/>
      <c r="B4814" s="189"/>
      <c r="C4814" s="189"/>
      <c r="D4814" s="189"/>
    </row>
    <row r="4815" spans="1:4" ht="18" customHeight="1">
      <c r="A4815" s="173"/>
      <c r="B4815" s="189"/>
      <c r="C4815" s="189"/>
      <c r="D4815" s="189"/>
    </row>
    <row r="4816" spans="1:4" ht="18" customHeight="1">
      <c r="A4816" s="173"/>
      <c r="B4816" s="189"/>
      <c r="C4816" s="189"/>
      <c r="D4816" s="189"/>
    </row>
    <row r="4817" spans="1:4" ht="18" customHeight="1">
      <c r="A4817" s="173"/>
      <c r="B4817" s="189"/>
      <c r="C4817" s="189"/>
      <c r="D4817" s="189"/>
    </row>
    <row r="4818" spans="1:4" ht="18" customHeight="1">
      <c r="A4818" s="173"/>
      <c r="B4818" s="189"/>
      <c r="C4818" s="189"/>
      <c r="D4818" s="189"/>
    </row>
    <row r="4819" spans="1:4" ht="18" customHeight="1">
      <c r="A4819" s="173"/>
      <c r="B4819" s="189"/>
      <c r="C4819" s="189"/>
      <c r="D4819" s="189"/>
    </row>
    <row r="4820" spans="1:4" ht="18" customHeight="1">
      <c r="A4820" s="173"/>
      <c r="B4820" s="189"/>
      <c r="C4820" s="189"/>
      <c r="D4820" s="189"/>
    </row>
    <row r="4821" spans="1:4" ht="18" customHeight="1">
      <c r="A4821" s="173"/>
      <c r="B4821" s="189"/>
      <c r="C4821" s="189"/>
      <c r="D4821" s="189"/>
    </row>
    <row r="4822" spans="1:4" ht="18" customHeight="1">
      <c r="A4822" s="173"/>
      <c r="B4822" s="189"/>
      <c r="C4822" s="189"/>
      <c r="D4822" s="189"/>
    </row>
    <row r="4823" spans="1:4" ht="18" customHeight="1">
      <c r="A4823" s="173"/>
      <c r="B4823" s="189"/>
      <c r="C4823" s="189"/>
      <c r="D4823" s="189"/>
    </row>
    <row r="4824" spans="1:4" ht="18" customHeight="1">
      <c r="A4824" s="173"/>
      <c r="B4824" s="189"/>
      <c r="C4824" s="189"/>
      <c r="D4824" s="189"/>
    </row>
    <row r="4825" spans="1:4" ht="18" customHeight="1">
      <c r="A4825" s="173"/>
      <c r="B4825" s="189"/>
      <c r="C4825" s="189"/>
      <c r="D4825" s="189"/>
    </row>
    <row r="4826" spans="1:4" ht="18" customHeight="1">
      <c r="A4826" s="173"/>
      <c r="B4826" s="189"/>
      <c r="C4826" s="189"/>
      <c r="D4826" s="189"/>
    </row>
    <row r="4827" spans="1:4" ht="18" customHeight="1">
      <c r="A4827" s="173"/>
      <c r="B4827" s="189"/>
      <c r="C4827" s="189"/>
      <c r="D4827" s="189"/>
    </row>
    <row r="4828" spans="1:4" ht="18" customHeight="1">
      <c r="A4828" s="173"/>
      <c r="B4828" s="189"/>
      <c r="C4828" s="189"/>
      <c r="D4828" s="189"/>
    </row>
    <row r="4829" spans="1:4" ht="18" customHeight="1">
      <c r="A4829" s="173"/>
      <c r="B4829" s="189"/>
      <c r="C4829" s="189"/>
      <c r="D4829" s="189"/>
    </row>
    <row r="4830" spans="1:4" ht="18" customHeight="1">
      <c r="A4830" s="173"/>
      <c r="B4830" s="189"/>
      <c r="C4830" s="189"/>
      <c r="D4830" s="189"/>
    </row>
    <row r="4831" spans="1:4" ht="18" customHeight="1">
      <c r="A4831" s="173"/>
      <c r="B4831" s="189"/>
      <c r="C4831" s="189"/>
      <c r="D4831" s="189"/>
    </row>
    <row r="4832" spans="1:4" ht="18" customHeight="1">
      <c r="A4832" s="173"/>
      <c r="B4832" s="189"/>
      <c r="C4832" s="189"/>
      <c r="D4832" s="189"/>
    </row>
    <row r="4833" spans="1:4" ht="18" customHeight="1">
      <c r="A4833" s="173"/>
      <c r="B4833" s="189"/>
      <c r="C4833" s="189"/>
      <c r="D4833" s="189"/>
    </row>
    <row r="4834" spans="1:4" ht="18" customHeight="1">
      <c r="A4834" s="173"/>
      <c r="B4834" s="189"/>
      <c r="C4834" s="189"/>
      <c r="D4834" s="189"/>
    </row>
    <row r="4835" spans="1:4" ht="18" customHeight="1">
      <c r="A4835" s="173"/>
      <c r="B4835" s="189"/>
      <c r="C4835" s="189"/>
      <c r="D4835" s="189"/>
    </row>
    <row r="4836" spans="1:4" ht="18" customHeight="1">
      <c r="A4836" s="173"/>
      <c r="B4836" s="189"/>
      <c r="C4836" s="189"/>
      <c r="D4836" s="189"/>
    </row>
    <row r="4837" spans="1:4" ht="18" customHeight="1">
      <c r="A4837" s="173"/>
      <c r="B4837" s="189"/>
      <c r="C4837" s="189"/>
      <c r="D4837" s="189"/>
    </row>
    <row r="4838" spans="1:4" ht="18" customHeight="1">
      <c r="A4838" s="173"/>
      <c r="B4838" s="189"/>
      <c r="C4838" s="189"/>
      <c r="D4838" s="189"/>
    </row>
    <row r="4839" spans="1:4" ht="18" customHeight="1">
      <c r="A4839" s="173"/>
      <c r="B4839" s="189"/>
      <c r="C4839" s="189"/>
      <c r="D4839" s="189"/>
    </row>
    <row r="4840" spans="1:4" ht="18" customHeight="1">
      <c r="A4840" s="173"/>
      <c r="B4840" s="189"/>
      <c r="C4840" s="189"/>
      <c r="D4840" s="189"/>
    </row>
    <row r="4841" spans="1:4" ht="18" customHeight="1">
      <c r="A4841" s="173"/>
      <c r="B4841" s="189"/>
      <c r="C4841" s="189"/>
      <c r="D4841" s="189"/>
    </row>
    <row r="4842" spans="1:4" ht="18" customHeight="1">
      <c r="A4842" s="173"/>
      <c r="B4842" s="189"/>
      <c r="C4842" s="189"/>
      <c r="D4842" s="189"/>
    </row>
    <row r="4843" spans="1:4" ht="18" customHeight="1">
      <c r="A4843" s="173"/>
      <c r="B4843" s="189"/>
      <c r="C4843" s="189"/>
      <c r="D4843" s="189"/>
    </row>
    <row r="4844" spans="1:4" ht="18" customHeight="1">
      <c r="A4844" s="173"/>
      <c r="B4844" s="189"/>
      <c r="C4844" s="189"/>
      <c r="D4844" s="189"/>
    </row>
    <row r="4845" spans="1:4" ht="18" customHeight="1">
      <c r="A4845" s="173"/>
      <c r="B4845" s="189"/>
      <c r="C4845" s="189"/>
      <c r="D4845" s="189"/>
    </row>
    <row r="4846" spans="1:4" ht="18" customHeight="1">
      <c r="A4846" s="173"/>
      <c r="B4846" s="189"/>
      <c r="C4846" s="189"/>
      <c r="D4846" s="189"/>
    </row>
    <row r="4847" spans="1:4" ht="18" customHeight="1">
      <c r="A4847" s="173"/>
      <c r="B4847" s="189"/>
      <c r="C4847" s="189"/>
      <c r="D4847" s="189"/>
    </row>
    <row r="4848" spans="1:4" ht="18" customHeight="1">
      <c r="A4848" s="173"/>
      <c r="B4848" s="189"/>
      <c r="C4848" s="189"/>
      <c r="D4848" s="189"/>
    </row>
    <row r="4849" spans="1:4" ht="18" customHeight="1">
      <c r="A4849" s="173"/>
      <c r="B4849" s="189"/>
      <c r="C4849" s="189"/>
      <c r="D4849" s="189"/>
    </row>
    <row r="4850" spans="1:4" ht="18" customHeight="1">
      <c r="A4850" s="173"/>
      <c r="B4850" s="189"/>
      <c r="C4850" s="189"/>
      <c r="D4850" s="189"/>
    </row>
    <row r="4851" spans="1:4" ht="18" customHeight="1">
      <c r="A4851" s="173"/>
      <c r="B4851" s="189"/>
      <c r="C4851" s="189"/>
      <c r="D4851" s="189"/>
    </row>
    <row r="4852" spans="1:4" ht="18" customHeight="1">
      <c r="A4852" s="173"/>
      <c r="B4852" s="189"/>
      <c r="C4852" s="189"/>
      <c r="D4852" s="189"/>
    </row>
    <row r="4853" spans="1:4" ht="18" customHeight="1">
      <c r="A4853" s="173"/>
      <c r="B4853" s="189"/>
      <c r="C4853" s="189"/>
      <c r="D4853" s="189"/>
    </row>
    <row r="4854" spans="1:4" ht="18" customHeight="1">
      <c r="A4854" s="173"/>
      <c r="B4854" s="189"/>
      <c r="C4854" s="189"/>
      <c r="D4854" s="189"/>
    </row>
    <row r="4855" spans="1:4" ht="18" customHeight="1">
      <c r="A4855" s="173"/>
      <c r="B4855" s="189"/>
      <c r="C4855" s="189"/>
      <c r="D4855" s="189"/>
    </row>
    <row r="4856" spans="1:4" ht="18" customHeight="1">
      <c r="A4856" s="173"/>
      <c r="B4856" s="189"/>
      <c r="C4856" s="189"/>
      <c r="D4856" s="189"/>
    </row>
    <row r="4857" spans="1:4" ht="18" customHeight="1">
      <c r="A4857" s="173"/>
      <c r="B4857" s="189"/>
      <c r="C4857" s="189"/>
      <c r="D4857" s="189"/>
    </row>
    <row r="4858" spans="1:4" ht="18" customHeight="1">
      <c r="A4858" s="173"/>
      <c r="B4858" s="189"/>
      <c r="C4858" s="189"/>
      <c r="D4858" s="189"/>
    </row>
    <row r="4859" spans="1:4" ht="18" customHeight="1">
      <c r="A4859" s="173"/>
      <c r="B4859" s="189"/>
      <c r="C4859" s="189"/>
      <c r="D4859" s="189"/>
    </row>
    <row r="4860" spans="1:4" ht="18" customHeight="1">
      <c r="A4860" s="173"/>
      <c r="B4860" s="189"/>
      <c r="C4860" s="189"/>
      <c r="D4860" s="189"/>
    </row>
    <row r="4861" spans="1:4" ht="18" customHeight="1">
      <c r="A4861" s="173"/>
      <c r="B4861" s="189"/>
      <c r="C4861" s="189"/>
      <c r="D4861" s="189"/>
    </row>
    <row r="4862" spans="1:4" ht="18" customHeight="1">
      <c r="A4862" s="173"/>
      <c r="B4862" s="189"/>
      <c r="C4862" s="189"/>
      <c r="D4862" s="189"/>
    </row>
    <row r="4863" spans="1:4" ht="18" customHeight="1">
      <c r="A4863" s="173"/>
      <c r="B4863" s="189"/>
      <c r="C4863" s="189"/>
      <c r="D4863" s="189"/>
    </row>
    <row r="4864" spans="1:4" ht="18" customHeight="1">
      <c r="A4864" s="173"/>
      <c r="B4864" s="189"/>
      <c r="C4864" s="189"/>
      <c r="D4864" s="189"/>
    </row>
    <row r="4865" spans="1:4" ht="18" customHeight="1">
      <c r="A4865" s="173"/>
      <c r="B4865" s="189"/>
      <c r="C4865" s="189"/>
      <c r="D4865" s="189"/>
    </row>
    <row r="4866" spans="1:4" ht="18" customHeight="1">
      <c r="A4866" s="173"/>
      <c r="B4866" s="189"/>
      <c r="C4866" s="189"/>
      <c r="D4866" s="189"/>
    </row>
    <row r="4867" spans="1:4" ht="18" customHeight="1">
      <c r="A4867" s="173"/>
      <c r="B4867" s="189"/>
      <c r="C4867" s="189"/>
      <c r="D4867" s="189"/>
    </row>
    <row r="4868" spans="1:4" ht="18" customHeight="1">
      <c r="A4868" s="173"/>
      <c r="B4868" s="189"/>
      <c r="C4868" s="189"/>
      <c r="D4868" s="189"/>
    </row>
    <row r="4869" spans="1:4" ht="18" customHeight="1">
      <c r="A4869" s="173"/>
      <c r="B4869" s="189"/>
      <c r="C4869" s="189"/>
      <c r="D4869" s="189"/>
    </row>
    <row r="4870" spans="1:4" ht="18" customHeight="1">
      <c r="A4870" s="173"/>
      <c r="B4870" s="189"/>
      <c r="C4870" s="189"/>
      <c r="D4870" s="189"/>
    </row>
    <row r="4871" spans="1:4" ht="18" customHeight="1">
      <c r="A4871" s="173"/>
      <c r="B4871" s="189"/>
      <c r="C4871" s="189"/>
      <c r="D4871" s="189"/>
    </row>
    <row r="4872" spans="1:4" ht="18" customHeight="1">
      <c r="A4872" s="173"/>
      <c r="B4872" s="189"/>
      <c r="C4872" s="189"/>
      <c r="D4872" s="189"/>
    </row>
    <row r="4873" spans="1:4" ht="18" customHeight="1">
      <c r="A4873" s="173"/>
      <c r="B4873" s="189"/>
      <c r="C4873" s="189"/>
      <c r="D4873" s="189"/>
    </row>
    <row r="4874" spans="1:4" ht="18" customHeight="1">
      <c r="A4874" s="173"/>
      <c r="B4874" s="189"/>
      <c r="C4874" s="189"/>
      <c r="D4874" s="189"/>
    </row>
    <row r="4875" spans="1:4" ht="18" customHeight="1">
      <c r="A4875" s="173"/>
      <c r="B4875" s="189"/>
      <c r="C4875" s="189"/>
      <c r="D4875" s="189"/>
    </row>
    <row r="4876" spans="1:4" ht="18" customHeight="1">
      <c r="A4876" s="173"/>
      <c r="B4876" s="189"/>
      <c r="C4876" s="189"/>
      <c r="D4876" s="189"/>
    </row>
    <row r="4877" spans="1:4" ht="18" customHeight="1">
      <c r="A4877" s="173"/>
      <c r="B4877" s="189"/>
      <c r="C4877" s="189"/>
      <c r="D4877" s="189"/>
    </row>
    <row r="4878" spans="1:4" ht="18" customHeight="1">
      <c r="A4878" s="173"/>
      <c r="B4878" s="189"/>
      <c r="C4878" s="189"/>
      <c r="D4878" s="189"/>
    </row>
    <row r="4879" spans="1:4" ht="18" customHeight="1">
      <c r="A4879" s="173"/>
      <c r="B4879" s="189"/>
      <c r="C4879" s="189"/>
      <c r="D4879" s="189"/>
    </row>
    <row r="4880" spans="1:4" ht="18" customHeight="1">
      <c r="A4880" s="173"/>
      <c r="B4880" s="189"/>
      <c r="C4880" s="189"/>
      <c r="D4880" s="189"/>
    </row>
    <row r="4881" spans="1:4" ht="18" customHeight="1">
      <c r="A4881" s="173"/>
      <c r="B4881" s="189"/>
      <c r="C4881" s="189"/>
      <c r="D4881" s="189"/>
    </row>
    <row r="4882" spans="1:4" ht="18" customHeight="1">
      <c r="A4882" s="173"/>
      <c r="B4882" s="189"/>
      <c r="C4882" s="189"/>
      <c r="D4882" s="189"/>
    </row>
    <row r="4883" spans="1:4" ht="18" customHeight="1">
      <c r="A4883" s="173"/>
      <c r="B4883" s="189"/>
      <c r="C4883" s="189"/>
      <c r="D4883" s="189"/>
    </row>
    <row r="4884" spans="1:4" ht="18" customHeight="1">
      <c r="A4884" s="173"/>
      <c r="B4884" s="189"/>
      <c r="C4884" s="189"/>
      <c r="D4884" s="189"/>
    </row>
    <row r="4885" spans="1:4" ht="18" customHeight="1">
      <c r="A4885" s="173"/>
      <c r="B4885" s="189"/>
      <c r="C4885" s="189"/>
      <c r="D4885" s="189"/>
    </row>
    <row r="4886" spans="1:4" ht="18" customHeight="1">
      <c r="A4886" s="173"/>
      <c r="B4886" s="189"/>
      <c r="C4886" s="189"/>
      <c r="D4886" s="189"/>
    </row>
    <row r="4887" spans="1:4" ht="18" customHeight="1">
      <c r="A4887" s="173"/>
      <c r="B4887" s="189"/>
      <c r="C4887" s="189"/>
      <c r="D4887" s="189"/>
    </row>
    <row r="4888" spans="1:4" ht="18" customHeight="1">
      <c r="A4888" s="173"/>
      <c r="B4888" s="189"/>
      <c r="C4888" s="189"/>
      <c r="D4888" s="189"/>
    </row>
    <row r="4889" spans="1:4" ht="18" customHeight="1">
      <c r="A4889" s="173"/>
      <c r="B4889" s="189"/>
      <c r="C4889" s="189"/>
      <c r="D4889" s="189"/>
    </row>
    <row r="4890" spans="1:4" ht="18" customHeight="1">
      <c r="A4890" s="173"/>
      <c r="B4890" s="189"/>
      <c r="C4890" s="189"/>
      <c r="D4890" s="189"/>
    </row>
    <row r="4891" spans="1:4" ht="18" customHeight="1">
      <c r="A4891" s="173"/>
      <c r="B4891" s="189"/>
      <c r="C4891" s="189"/>
      <c r="D4891" s="189"/>
    </row>
    <row r="4892" spans="1:4" ht="18" customHeight="1">
      <c r="A4892" s="173"/>
      <c r="B4892" s="189"/>
      <c r="C4892" s="189"/>
      <c r="D4892" s="189"/>
    </row>
    <row r="4893" spans="1:4" ht="18" customHeight="1">
      <c r="A4893" s="173"/>
      <c r="B4893" s="189"/>
      <c r="C4893" s="189"/>
      <c r="D4893" s="189"/>
    </row>
    <row r="4894" spans="1:4" ht="18" customHeight="1">
      <c r="A4894" s="173"/>
      <c r="B4894" s="189"/>
      <c r="C4894" s="189"/>
      <c r="D4894" s="189"/>
    </row>
    <row r="4895" spans="1:4" ht="18" customHeight="1">
      <c r="A4895" s="173"/>
      <c r="B4895" s="189"/>
      <c r="C4895" s="189"/>
      <c r="D4895" s="189"/>
    </row>
    <row r="4896" spans="1:4" ht="18" customHeight="1">
      <c r="A4896" s="173"/>
      <c r="B4896" s="189"/>
      <c r="C4896" s="189"/>
      <c r="D4896" s="189"/>
    </row>
    <row r="4897" spans="1:4" ht="18" customHeight="1">
      <c r="A4897" s="173"/>
      <c r="B4897" s="189"/>
      <c r="C4897" s="189"/>
      <c r="D4897" s="189"/>
    </row>
    <row r="4898" spans="1:4" ht="18" customHeight="1">
      <c r="A4898" s="173"/>
      <c r="B4898" s="189"/>
      <c r="C4898" s="189"/>
      <c r="D4898" s="189"/>
    </row>
    <row r="4899" spans="1:4" ht="18" customHeight="1">
      <c r="A4899" s="173"/>
      <c r="B4899" s="189"/>
      <c r="C4899" s="189"/>
      <c r="D4899" s="189"/>
    </row>
    <row r="4900" spans="1:4" ht="18" customHeight="1">
      <c r="A4900" s="173"/>
      <c r="B4900" s="189"/>
      <c r="C4900" s="189"/>
      <c r="D4900" s="189"/>
    </row>
    <row r="4901" spans="1:4" ht="18" customHeight="1">
      <c r="A4901" s="173"/>
      <c r="B4901" s="189"/>
      <c r="C4901" s="189"/>
      <c r="D4901" s="189"/>
    </row>
    <row r="4902" spans="1:4" ht="18" customHeight="1">
      <c r="A4902" s="173"/>
      <c r="B4902" s="189"/>
      <c r="C4902" s="189"/>
      <c r="D4902" s="189"/>
    </row>
    <row r="4903" spans="1:4" ht="18" customHeight="1">
      <c r="A4903" s="173"/>
      <c r="B4903" s="189"/>
      <c r="C4903" s="189"/>
      <c r="D4903" s="189"/>
    </row>
    <row r="4904" spans="1:4" ht="18" customHeight="1">
      <c r="A4904" s="173"/>
      <c r="B4904" s="189"/>
      <c r="C4904" s="189"/>
      <c r="D4904" s="189"/>
    </row>
    <row r="4905" spans="1:4" ht="18" customHeight="1">
      <c r="A4905" s="173"/>
      <c r="B4905" s="189"/>
      <c r="C4905" s="189"/>
      <c r="D4905" s="189"/>
    </row>
    <row r="4906" spans="1:4" ht="18" customHeight="1">
      <c r="A4906" s="173"/>
      <c r="B4906" s="189"/>
      <c r="C4906" s="189"/>
      <c r="D4906" s="189"/>
    </row>
    <row r="4907" spans="1:4" ht="18" customHeight="1">
      <c r="A4907" s="173"/>
      <c r="B4907" s="189"/>
      <c r="C4907" s="189"/>
      <c r="D4907" s="189"/>
    </row>
    <row r="4908" spans="1:4" ht="18" customHeight="1">
      <c r="A4908" s="173"/>
      <c r="B4908" s="189"/>
      <c r="C4908" s="189"/>
      <c r="D4908" s="189"/>
    </row>
    <row r="4909" spans="1:4" ht="18" customHeight="1">
      <c r="A4909" s="173"/>
      <c r="B4909" s="189"/>
      <c r="C4909" s="189"/>
      <c r="D4909" s="189"/>
    </row>
    <row r="4910" spans="1:4" ht="18" customHeight="1">
      <c r="A4910" s="173"/>
      <c r="B4910" s="189"/>
      <c r="C4910" s="189"/>
      <c r="D4910" s="189"/>
    </row>
    <row r="4911" spans="1:4" ht="18" customHeight="1">
      <c r="A4911" s="173"/>
      <c r="B4911" s="189"/>
      <c r="C4911" s="189"/>
      <c r="D4911" s="189"/>
    </row>
    <row r="4912" spans="1:4" ht="18" customHeight="1">
      <c r="A4912" s="173"/>
      <c r="B4912" s="189"/>
      <c r="C4912" s="189"/>
      <c r="D4912" s="189"/>
    </row>
    <row r="4913" spans="1:4" ht="18" customHeight="1">
      <c r="A4913" s="173"/>
      <c r="B4913" s="189"/>
      <c r="C4913" s="189"/>
      <c r="D4913" s="189"/>
    </row>
    <row r="4914" spans="1:4" ht="18" customHeight="1">
      <c r="A4914" s="173"/>
      <c r="B4914" s="189"/>
      <c r="C4914" s="189"/>
      <c r="D4914" s="189"/>
    </row>
    <row r="4915" spans="1:4" ht="18" customHeight="1">
      <c r="A4915" s="173"/>
      <c r="B4915" s="189"/>
      <c r="C4915" s="189"/>
      <c r="D4915" s="189"/>
    </row>
    <row r="4916" spans="1:4" ht="18" customHeight="1">
      <c r="A4916" s="173"/>
      <c r="B4916" s="189"/>
      <c r="C4916" s="189"/>
      <c r="D4916" s="189"/>
    </row>
    <row r="4917" spans="1:4" ht="18" customHeight="1">
      <c r="A4917" s="173"/>
      <c r="B4917" s="189"/>
      <c r="C4917" s="189"/>
      <c r="D4917" s="189"/>
    </row>
    <row r="4918" spans="1:4" ht="18" customHeight="1">
      <c r="A4918" s="173"/>
      <c r="B4918" s="189"/>
      <c r="C4918" s="189"/>
      <c r="D4918" s="189"/>
    </row>
    <row r="4919" spans="1:4" ht="18" customHeight="1">
      <c r="A4919" s="173"/>
      <c r="B4919" s="189"/>
      <c r="C4919" s="189"/>
      <c r="D4919" s="189"/>
    </row>
    <row r="4920" spans="1:4" ht="18" customHeight="1">
      <c r="A4920" s="173"/>
      <c r="B4920" s="189"/>
      <c r="C4920" s="189"/>
      <c r="D4920" s="189"/>
    </row>
    <row r="4921" spans="1:4" ht="18" customHeight="1">
      <c r="A4921" s="173"/>
      <c r="B4921" s="189"/>
      <c r="C4921" s="189"/>
      <c r="D4921" s="189"/>
    </row>
    <row r="4922" spans="1:4" ht="18" customHeight="1">
      <c r="A4922" s="173"/>
      <c r="B4922" s="189"/>
      <c r="C4922" s="189"/>
      <c r="D4922" s="189"/>
    </row>
    <row r="4923" spans="1:4" ht="18" customHeight="1">
      <c r="A4923" s="173"/>
      <c r="B4923" s="189"/>
      <c r="C4923" s="189"/>
      <c r="D4923" s="189"/>
    </row>
    <row r="4924" spans="1:4" ht="18" customHeight="1">
      <c r="A4924" s="173"/>
      <c r="B4924" s="189"/>
      <c r="C4924" s="189"/>
      <c r="D4924" s="189"/>
    </row>
    <row r="4925" spans="1:4" ht="18" customHeight="1">
      <c r="A4925" s="173"/>
      <c r="B4925" s="189"/>
      <c r="C4925" s="189"/>
      <c r="D4925" s="189"/>
    </row>
    <row r="4926" spans="1:4" ht="18" customHeight="1">
      <c r="A4926" s="173"/>
      <c r="B4926" s="189"/>
      <c r="C4926" s="189"/>
      <c r="D4926" s="189"/>
    </row>
    <row r="4927" spans="1:4" ht="18" customHeight="1">
      <c r="A4927" s="173"/>
      <c r="B4927" s="189"/>
      <c r="C4927" s="189"/>
      <c r="D4927" s="189"/>
    </row>
    <row r="4928" spans="1:4" ht="18" customHeight="1">
      <c r="A4928" s="173"/>
      <c r="B4928" s="189"/>
      <c r="C4928" s="189"/>
      <c r="D4928" s="189"/>
    </row>
    <row r="4929" spans="1:4" ht="18" customHeight="1">
      <c r="A4929" s="173"/>
      <c r="B4929" s="189"/>
      <c r="C4929" s="189"/>
      <c r="D4929" s="189"/>
    </row>
    <row r="4930" spans="1:4" ht="18" customHeight="1">
      <c r="A4930" s="173"/>
      <c r="B4930" s="189"/>
      <c r="C4930" s="189"/>
      <c r="D4930" s="189"/>
    </row>
    <row r="4931" spans="1:4" ht="18" customHeight="1">
      <c r="A4931" s="173"/>
      <c r="B4931" s="189"/>
      <c r="C4931" s="189"/>
      <c r="D4931" s="189"/>
    </row>
    <row r="4932" spans="1:4" ht="18" customHeight="1">
      <c r="A4932" s="173"/>
      <c r="B4932" s="189"/>
      <c r="C4932" s="189"/>
      <c r="D4932" s="189"/>
    </row>
    <row r="4933" spans="1:4" ht="18" customHeight="1">
      <c r="A4933" s="173"/>
      <c r="B4933" s="189"/>
      <c r="C4933" s="189"/>
      <c r="D4933" s="189"/>
    </row>
    <row r="4934" spans="1:4" ht="18" customHeight="1">
      <c r="A4934" s="173"/>
      <c r="B4934" s="189"/>
      <c r="C4934" s="189"/>
      <c r="D4934" s="189"/>
    </row>
    <row r="4935" spans="1:4" ht="18" customHeight="1">
      <c r="A4935" s="173"/>
      <c r="B4935" s="189"/>
      <c r="C4935" s="189"/>
      <c r="D4935" s="189"/>
    </row>
    <row r="4936" spans="1:4" ht="18" customHeight="1">
      <c r="A4936" s="173"/>
      <c r="B4936" s="189"/>
      <c r="C4936" s="189"/>
      <c r="D4936" s="189"/>
    </row>
    <row r="4937" spans="1:4" ht="18" customHeight="1">
      <c r="A4937" s="173"/>
      <c r="B4937" s="189"/>
      <c r="C4937" s="189"/>
      <c r="D4937" s="189"/>
    </row>
    <row r="4938" spans="1:4" ht="18" customHeight="1">
      <c r="A4938" s="173"/>
      <c r="B4938" s="189"/>
      <c r="C4938" s="189"/>
      <c r="D4938" s="189"/>
    </row>
    <row r="4939" spans="1:4" ht="18" customHeight="1">
      <c r="A4939" s="173"/>
      <c r="B4939" s="189"/>
      <c r="C4939" s="189"/>
      <c r="D4939" s="189"/>
    </row>
    <row r="4940" spans="1:4" ht="18" customHeight="1">
      <c r="A4940" s="173"/>
      <c r="B4940" s="189"/>
      <c r="C4940" s="189"/>
      <c r="D4940" s="189"/>
    </row>
    <row r="4941" spans="1:4" ht="18" customHeight="1">
      <c r="A4941" s="173"/>
      <c r="B4941" s="189"/>
      <c r="C4941" s="189"/>
      <c r="D4941" s="189"/>
    </row>
    <row r="4942" spans="1:4" ht="18" customHeight="1">
      <c r="A4942" s="173"/>
      <c r="B4942" s="189"/>
      <c r="C4942" s="189"/>
      <c r="D4942" s="189"/>
    </row>
    <row r="4943" spans="1:4" ht="18" customHeight="1">
      <c r="A4943" s="173"/>
      <c r="B4943" s="189"/>
      <c r="C4943" s="189"/>
      <c r="D4943" s="189"/>
    </row>
    <row r="4944" spans="1:4" ht="18" customHeight="1">
      <c r="A4944" s="173"/>
      <c r="B4944" s="189"/>
      <c r="C4944" s="189"/>
      <c r="D4944" s="189"/>
    </row>
    <row r="4945" spans="1:4" ht="18" customHeight="1">
      <c r="A4945" s="173"/>
      <c r="B4945" s="189"/>
      <c r="C4945" s="189"/>
      <c r="D4945" s="189"/>
    </row>
    <row r="4946" spans="1:4" ht="18" customHeight="1">
      <c r="A4946" s="173"/>
      <c r="B4946" s="189"/>
      <c r="C4946" s="189"/>
      <c r="D4946" s="189"/>
    </row>
    <row r="4947" spans="1:4" ht="18" customHeight="1">
      <c r="A4947" s="173"/>
      <c r="B4947" s="189"/>
      <c r="C4947" s="189"/>
      <c r="D4947" s="189"/>
    </row>
    <row r="4948" spans="1:4" ht="18" customHeight="1">
      <c r="A4948" s="173"/>
      <c r="B4948" s="189"/>
      <c r="C4948" s="189"/>
      <c r="D4948" s="189"/>
    </row>
    <row r="4949" spans="1:4" ht="18" customHeight="1">
      <c r="A4949" s="173"/>
      <c r="B4949" s="189"/>
      <c r="C4949" s="189"/>
      <c r="D4949" s="189"/>
    </row>
    <row r="4950" spans="1:4" ht="18" customHeight="1">
      <c r="A4950" s="173"/>
      <c r="B4950" s="189"/>
      <c r="C4950" s="189"/>
      <c r="D4950" s="189"/>
    </row>
    <row r="4951" spans="1:4" ht="18" customHeight="1">
      <c r="A4951" s="173"/>
      <c r="B4951" s="189"/>
      <c r="C4951" s="189"/>
      <c r="D4951" s="189"/>
    </row>
    <row r="4952" spans="1:4" ht="18" customHeight="1">
      <c r="A4952" s="173"/>
      <c r="B4952" s="189"/>
      <c r="C4952" s="189"/>
      <c r="D4952" s="189"/>
    </row>
    <row r="4953" spans="1:4" ht="18" customHeight="1">
      <c r="A4953" s="173"/>
      <c r="B4953" s="189"/>
      <c r="C4953" s="189"/>
      <c r="D4953" s="189"/>
    </row>
    <row r="4954" spans="1:4" ht="18" customHeight="1">
      <c r="A4954" s="173"/>
      <c r="B4954" s="189"/>
      <c r="C4954" s="189"/>
      <c r="D4954" s="189"/>
    </row>
    <row r="4955" spans="1:4" ht="18" customHeight="1">
      <c r="A4955" s="173"/>
      <c r="B4955" s="189"/>
      <c r="C4955" s="189"/>
      <c r="D4955" s="189"/>
    </row>
    <row r="4956" spans="1:4" ht="18" customHeight="1">
      <c r="A4956" s="173"/>
      <c r="B4956" s="189"/>
      <c r="C4956" s="189"/>
      <c r="D4956" s="189"/>
    </row>
    <row r="4957" spans="1:4" ht="18" customHeight="1">
      <c r="A4957" s="173"/>
      <c r="B4957" s="189"/>
      <c r="C4957" s="189"/>
      <c r="D4957" s="189"/>
    </row>
    <row r="4958" spans="1:4" ht="18" customHeight="1">
      <c r="A4958" s="173"/>
      <c r="B4958" s="189"/>
      <c r="C4958" s="189"/>
      <c r="D4958" s="189"/>
    </row>
    <row r="4959" spans="1:4" ht="18" customHeight="1">
      <c r="A4959" s="173"/>
      <c r="B4959" s="189"/>
      <c r="C4959" s="189"/>
      <c r="D4959" s="189"/>
    </row>
    <row r="4960" spans="1:4" ht="18" customHeight="1">
      <c r="A4960" s="173"/>
      <c r="B4960" s="189"/>
      <c r="C4960" s="189"/>
      <c r="D4960" s="189"/>
    </row>
    <row r="4961" spans="1:4" ht="18" customHeight="1">
      <c r="A4961" s="173"/>
      <c r="B4961" s="189"/>
      <c r="C4961" s="189"/>
      <c r="D4961" s="189"/>
    </row>
    <row r="4962" spans="1:4" ht="18" customHeight="1">
      <c r="A4962" s="173"/>
      <c r="B4962" s="189"/>
      <c r="C4962" s="189"/>
      <c r="D4962" s="189"/>
    </row>
    <row r="4963" spans="1:4" ht="18" customHeight="1">
      <c r="A4963" s="173"/>
      <c r="B4963" s="189"/>
      <c r="C4963" s="189"/>
      <c r="D4963" s="189"/>
    </row>
    <row r="4964" spans="1:4" ht="18" customHeight="1">
      <c r="A4964" s="173"/>
      <c r="B4964" s="189"/>
      <c r="C4964" s="189"/>
      <c r="D4964" s="189"/>
    </row>
    <row r="4965" spans="1:4" ht="18" customHeight="1">
      <c r="A4965" s="173"/>
      <c r="B4965" s="189"/>
      <c r="C4965" s="189"/>
      <c r="D4965" s="189"/>
    </row>
    <row r="4966" spans="1:4" ht="18" customHeight="1">
      <c r="A4966" s="173"/>
      <c r="B4966" s="189"/>
      <c r="C4966" s="189"/>
      <c r="D4966" s="189"/>
    </row>
    <row r="4967" spans="1:4" ht="18" customHeight="1">
      <c r="A4967" s="173"/>
      <c r="B4967" s="189"/>
      <c r="C4967" s="189"/>
      <c r="D4967" s="189"/>
    </row>
    <row r="4968" spans="1:4" ht="18" customHeight="1">
      <c r="A4968" s="173"/>
      <c r="B4968" s="189"/>
      <c r="C4968" s="189"/>
      <c r="D4968" s="189"/>
    </row>
    <row r="4969" spans="1:4" ht="18" customHeight="1">
      <c r="A4969" s="173"/>
      <c r="B4969" s="189"/>
      <c r="C4969" s="189"/>
      <c r="D4969" s="189"/>
    </row>
    <row r="4970" spans="1:4" ht="18" customHeight="1">
      <c r="A4970" s="173"/>
      <c r="B4970" s="189"/>
      <c r="C4970" s="189"/>
      <c r="D4970" s="189"/>
    </row>
    <row r="4971" spans="1:4" ht="18" customHeight="1">
      <c r="A4971" s="173"/>
      <c r="B4971" s="189"/>
      <c r="C4971" s="189"/>
      <c r="D4971" s="189"/>
    </row>
    <row r="4972" spans="1:4" ht="18" customHeight="1">
      <c r="A4972" s="173"/>
      <c r="B4972" s="189"/>
      <c r="C4972" s="189"/>
      <c r="D4972" s="189"/>
    </row>
    <row r="4973" spans="1:4" ht="18" customHeight="1">
      <c r="A4973" s="173"/>
      <c r="B4973" s="189"/>
      <c r="C4973" s="189"/>
      <c r="D4973" s="189"/>
    </row>
    <row r="4974" spans="1:4" ht="18" customHeight="1">
      <c r="A4974" s="173"/>
      <c r="B4974" s="189"/>
      <c r="C4974" s="189"/>
      <c r="D4974" s="189"/>
    </row>
    <row r="4975" spans="1:4" ht="18" customHeight="1">
      <c r="A4975" s="173"/>
      <c r="B4975" s="189"/>
      <c r="C4975" s="189"/>
      <c r="D4975" s="189"/>
    </row>
    <row r="4976" spans="1:4" ht="18" customHeight="1">
      <c r="A4976" s="173"/>
      <c r="B4976" s="189"/>
      <c r="C4976" s="189"/>
      <c r="D4976" s="189"/>
    </row>
    <row r="4977" spans="1:4" ht="18" customHeight="1">
      <c r="A4977" s="173"/>
      <c r="B4977" s="189"/>
      <c r="C4977" s="189"/>
      <c r="D4977" s="189"/>
    </row>
    <row r="4978" spans="1:4" ht="18" customHeight="1">
      <c r="A4978" s="173"/>
      <c r="B4978" s="189"/>
      <c r="C4978" s="189"/>
      <c r="D4978" s="189"/>
    </row>
    <row r="4979" spans="1:4" ht="18" customHeight="1">
      <c r="A4979" s="173"/>
      <c r="B4979" s="189"/>
      <c r="C4979" s="189"/>
      <c r="D4979" s="189"/>
    </row>
    <row r="4980" spans="1:4" ht="18" customHeight="1">
      <c r="A4980" s="173"/>
      <c r="B4980" s="189"/>
      <c r="C4980" s="189"/>
      <c r="D4980" s="189"/>
    </row>
    <row r="4981" spans="1:4" ht="18" customHeight="1">
      <c r="A4981" s="173"/>
      <c r="B4981" s="189"/>
      <c r="C4981" s="189"/>
      <c r="D4981" s="189"/>
    </row>
    <row r="4982" spans="1:4" ht="18" customHeight="1">
      <c r="A4982" s="173"/>
      <c r="B4982" s="189"/>
      <c r="C4982" s="189"/>
      <c r="D4982" s="189"/>
    </row>
    <row r="4983" spans="1:4" ht="18" customHeight="1">
      <c r="A4983" s="173"/>
      <c r="B4983" s="189"/>
      <c r="C4983" s="189"/>
      <c r="D4983" s="189"/>
    </row>
    <row r="4984" spans="1:4" ht="18" customHeight="1">
      <c r="A4984" s="173"/>
      <c r="B4984" s="189"/>
      <c r="C4984" s="189"/>
      <c r="D4984" s="189"/>
    </row>
    <row r="4985" spans="1:4" ht="18" customHeight="1">
      <c r="A4985" s="173"/>
      <c r="B4985" s="189"/>
      <c r="C4985" s="189"/>
      <c r="D4985" s="189"/>
    </row>
    <row r="4986" spans="1:4" ht="18" customHeight="1">
      <c r="A4986" s="173"/>
      <c r="B4986" s="189"/>
      <c r="C4986" s="189"/>
      <c r="D4986" s="189"/>
    </row>
    <row r="4987" spans="1:4" ht="18" customHeight="1">
      <c r="A4987" s="173"/>
      <c r="B4987" s="189"/>
      <c r="C4987" s="189"/>
      <c r="D4987" s="189"/>
    </row>
    <row r="4988" spans="1:4" ht="18" customHeight="1">
      <c r="A4988" s="173"/>
      <c r="B4988" s="189"/>
      <c r="C4988" s="189"/>
      <c r="D4988" s="189"/>
    </row>
    <row r="4989" spans="1:4" ht="18" customHeight="1">
      <c r="A4989" s="173"/>
      <c r="B4989" s="189"/>
      <c r="C4989" s="189"/>
      <c r="D4989" s="189"/>
    </row>
    <row r="4990" spans="1:4" ht="18" customHeight="1">
      <c r="A4990" s="173"/>
      <c r="B4990" s="189"/>
      <c r="C4990" s="189"/>
      <c r="D4990" s="189"/>
    </row>
    <row r="4991" spans="1:4" ht="18" customHeight="1">
      <c r="A4991" s="173"/>
      <c r="B4991" s="189"/>
      <c r="C4991" s="189"/>
      <c r="D4991" s="189"/>
    </row>
    <row r="4992" spans="1:4" ht="18" customHeight="1">
      <c r="A4992" s="173"/>
      <c r="B4992" s="189"/>
      <c r="C4992" s="189"/>
      <c r="D4992" s="189"/>
    </row>
    <row r="4993" spans="1:4" ht="18" customHeight="1">
      <c r="A4993" s="173"/>
      <c r="B4993" s="189"/>
      <c r="C4993" s="189"/>
      <c r="D4993" s="189"/>
    </row>
    <row r="4994" spans="1:4" ht="18" customHeight="1">
      <c r="A4994" s="173"/>
      <c r="B4994" s="189"/>
      <c r="C4994" s="189"/>
      <c r="D4994" s="189"/>
    </row>
    <row r="4995" spans="1:4" ht="18" customHeight="1">
      <c r="A4995" s="173"/>
      <c r="B4995" s="189"/>
      <c r="C4995" s="189"/>
      <c r="D4995" s="189"/>
    </row>
    <row r="4996" spans="1:4" ht="18" customHeight="1">
      <c r="A4996" s="173"/>
      <c r="B4996" s="189"/>
      <c r="C4996" s="189"/>
      <c r="D4996" s="189"/>
    </row>
    <row r="4997" spans="1:4" ht="18" customHeight="1">
      <c r="A4997" s="173"/>
      <c r="B4997" s="189"/>
      <c r="C4997" s="189"/>
      <c r="D4997" s="189"/>
    </row>
    <row r="4998" spans="1:4" ht="18" customHeight="1">
      <c r="A4998" s="173"/>
      <c r="B4998" s="189"/>
      <c r="C4998" s="189"/>
      <c r="D4998" s="189"/>
    </row>
    <row r="4999" spans="1:4" ht="18" customHeight="1">
      <c r="A4999" s="173"/>
      <c r="B4999" s="189"/>
      <c r="C4999" s="189"/>
      <c r="D4999" s="189"/>
    </row>
    <row r="5000" spans="1:4" ht="18" customHeight="1">
      <c r="A5000" s="173"/>
      <c r="B5000" s="189"/>
      <c r="C5000" s="189"/>
      <c r="D5000" s="189"/>
    </row>
    <row r="5001" spans="1:4" ht="18" customHeight="1">
      <c r="A5001" s="173"/>
      <c r="B5001" s="189"/>
      <c r="C5001" s="189"/>
      <c r="D5001" s="189"/>
    </row>
    <row r="5002" spans="1:4" ht="18" customHeight="1">
      <c r="A5002" s="173"/>
      <c r="B5002" s="189"/>
      <c r="C5002" s="189"/>
      <c r="D5002" s="189"/>
    </row>
    <row r="5003" spans="1:4" ht="18" customHeight="1">
      <c r="A5003" s="173"/>
      <c r="B5003" s="189"/>
      <c r="C5003" s="189"/>
      <c r="D5003" s="189"/>
    </row>
    <row r="5004" spans="1:4" ht="18" customHeight="1">
      <c r="A5004" s="173"/>
      <c r="B5004" s="189"/>
      <c r="C5004" s="189"/>
      <c r="D5004" s="189"/>
    </row>
    <row r="5005" spans="1:4" ht="18" customHeight="1">
      <c r="A5005" s="173"/>
      <c r="B5005" s="189"/>
      <c r="C5005" s="189"/>
      <c r="D5005" s="189"/>
    </row>
    <row r="5006" spans="1:4" ht="18" customHeight="1">
      <c r="A5006" s="173"/>
      <c r="B5006" s="189"/>
      <c r="C5006" s="189"/>
      <c r="D5006" s="189"/>
    </row>
    <row r="5007" spans="1:4" ht="18" customHeight="1">
      <c r="A5007" s="173"/>
      <c r="B5007" s="189"/>
      <c r="C5007" s="189"/>
      <c r="D5007" s="189"/>
    </row>
    <row r="5008" spans="1:4" ht="18" customHeight="1">
      <c r="A5008" s="173"/>
      <c r="B5008" s="189"/>
      <c r="C5008" s="189"/>
      <c r="D5008" s="189"/>
    </row>
    <row r="5009" spans="1:4" ht="18" customHeight="1">
      <c r="A5009" s="173"/>
      <c r="B5009" s="189"/>
      <c r="C5009" s="189"/>
      <c r="D5009" s="189"/>
    </row>
    <row r="5010" spans="1:4" ht="18" customHeight="1">
      <c r="A5010" s="173"/>
      <c r="B5010" s="189"/>
      <c r="C5010" s="189"/>
      <c r="D5010" s="189"/>
    </row>
    <row r="5011" spans="1:4" ht="18" customHeight="1">
      <c r="A5011" s="173"/>
      <c r="B5011" s="189"/>
      <c r="C5011" s="189"/>
      <c r="D5011" s="189"/>
    </row>
    <row r="5012" spans="1:4" ht="18" customHeight="1">
      <c r="A5012" s="173"/>
      <c r="B5012" s="189"/>
      <c r="C5012" s="189"/>
      <c r="D5012" s="189"/>
    </row>
    <row r="5013" spans="1:4" ht="18" customHeight="1">
      <c r="A5013" s="173"/>
      <c r="B5013" s="189"/>
      <c r="C5013" s="189"/>
      <c r="D5013" s="189"/>
    </row>
    <row r="5014" spans="1:4" ht="18" customHeight="1">
      <c r="A5014" s="173"/>
      <c r="B5014" s="189"/>
      <c r="C5014" s="189"/>
      <c r="D5014" s="189"/>
    </row>
    <row r="5015" spans="1:4" ht="18" customHeight="1">
      <c r="A5015" s="173"/>
      <c r="B5015" s="189"/>
      <c r="C5015" s="189"/>
      <c r="D5015" s="189"/>
    </row>
    <row r="5016" spans="1:4" ht="18" customHeight="1">
      <c r="A5016" s="173"/>
      <c r="B5016" s="189"/>
      <c r="C5016" s="189"/>
      <c r="D5016" s="189"/>
    </row>
    <row r="5017" spans="1:4" ht="18" customHeight="1">
      <c r="A5017" s="173"/>
      <c r="B5017" s="189"/>
      <c r="C5017" s="189"/>
      <c r="D5017" s="189"/>
    </row>
    <row r="5018" spans="1:4" ht="18" customHeight="1">
      <c r="A5018" s="173"/>
      <c r="B5018" s="189"/>
      <c r="C5018" s="189"/>
      <c r="D5018" s="189"/>
    </row>
    <row r="5019" spans="1:4" ht="18" customHeight="1">
      <c r="A5019" s="173"/>
      <c r="B5019" s="189"/>
      <c r="C5019" s="189"/>
      <c r="D5019" s="189"/>
    </row>
    <row r="5020" spans="1:4" ht="18" customHeight="1">
      <c r="A5020" s="173"/>
      <c r="B5020" s="189"/>
      <c r="C5020" s="189"/>
      <c r="D5020" s="189"/>
    </row>
    <row r="5021" spans="1:4" ht="18" customHeight="1">
      <c r="A5021" s="173"/>
      <c r="B5021" s="189"/>
      <c r="C5021" s="189"/>
      <c r="D5021" s="189"/>
    </row>
    <row r="5022" spans="1:4" ht="18" customHeight="1">
      <c r="A5022" s="173"/>
      <c r="B5022" s="189"/>
      <c r="C5022" s="189"/>
      <c r="D5022" s="189"/>
    </row>
    <row r="5023" spans="1:4" ht="18" customHeight="1">
      <c r="A5023" s="173"/>
      <c r="B5023" s="189"/>
      <c r="C5023" s="189"/>
      <c r="D5023" s="189"/>
    </row>
    <row r="5024" spans="1:4" ht="18" customHeight="1">
      <c r="A5024" s="173"/>
      <c r="B5024" s="189"/>
      <c r="C5024" s="189"/>
      <c r="D5024" s="189"/>
    </row>
    <row r="5025" spans="1:4" ht="18" customHeight="1">
      <c r="A5025" s="173"/>
      <c r="B5025" s="189"/>
      <c r="C5025" s="189"/>
      <c r="D5025" s="189"/>
    </row>
    <row r="5026" spans="1:4" ht="18" customHeight="1">
      <c r="A5026" s="173"/>
      <c r="B5026" s="189"/>
      <c r="C5026" s="189"/>
      <c r="D5026" s="189"/>
    </row>
    <row r="5027" spans="1:4" ht="18" customHeight="1">
      <c r="A5027" s="173"/>
      <c r="B5027" s="189"/>
      <c r="C5027" s="189"/>
      <c r="D5027" s="189"/>
    </row>
    <row r="5028" spans="1:4" ht="18" customHeight="1">
      <c r="A5028" s="173"/>
      <c r="B5028" s="189"/>
      <c r="C5028" s="189"/>
      <c r="D5028" s="189"/>
    </row>
    <row r="5029" spans="1:4" ht="18" customHeight="1">
      <c r="A5029" s="173"/>
      <c r="B5029" s="189"/>
      <c r="C5029" s="189"/>
      <c r="D5029" s="189"/>
    </row>
    <row r="5030" spans="1:4" ht="18" customHeight="1">
      <c r="A5030" s="173"/>
      <c r="B5030" s="189"/>
      <c r="C5030" s="189"/>
      <c r="D5030" s="189"/>
    </row>
    <row r="5031" spans="1:4" ht="18" customHeight="1">
      <c r="A5031" s="173"/>
      <c r="B5031" s="189"/>
      <c r="C5031" s="189"/>
      <c r="D5031" s="189"/>
    </row>
    <row r="5032" spans="1:4" ht="18" customHeight="1">
      <c r="A5032" s="173"/>
      <c r="B5032" s="189"/>
      <c r="C5032" s="189"/>
      <c r="D5032" s="189"/>
    </row>
    <row r="5033" spans="1:4" ht="18" customHeight="1">
      <c r="A5033" s="173"/>
      <c r="B5033" s="189"/>
      <c r="C5033" s="189"/>
      <c r="D5033" s="189"/>
    </row>
    <row r="5034" spans="1:4" ht="18" customHeight="1">
      <c r="A5034" s="173"/>
      <c r="B5034" s="189"/>
      <c r="C5034" s="189"/>
      <c r="D5034" s="189"/>
    </row>
    <row r="5035" spans="1:4" ht="18" customHeight="1">
      <c r="A5035" s="173"/>
      <c r="B5035" s="189"/>
      <c r="C5035" s="189"/>
      <c r="D5035" s="189"/>
    </row>
    <row r="5036" spans="1:4" ht="18" customHeight="1">
      <c r="A5036" s="173"/>
      <c r="B5036" s="189"/>
      <c r="C5036" s="189"/>
      <c r="D5036" s="189"/>
    </row>
    <row r="5037" spans="1:4" ht="18" customHeight="1">
      <c r="A5037" s="173"/>
      <c r="B5037" s="189"/>
      <c r="C5037" s="189"/>
      <c r="D5037" s="189"/>
    </row>
    <row r="5038" spans="1:4" ht="18" customHeight="1">
      <c r="A5038" s="173"/>
      <c r="B5038" s="189"/>
      <c r="C5038" s="189"/>
      <c r="D5038" s="189"/>
    </row>
    <row r="5039" spans="1:4" ht="18" customHeight="1">
      <c r="A5039" s="173"/>
      <c r="B5039" s="189"/>
      <c r="C5039" s="189"/>
      <c r="D5039" s="189"/>
    </row>
    <row r="5040" spans="1:4" ht="18" customHeight="1">
      <c r="A5040" s="173"/>
      <c r="B5040" s="189"/>
      <c r="C5040" s="189"/>
      <c r="D5040" s="189"/>
    </row>
    <row r="5041" spans="1:4" ht="18" customHeight="1">
      <c r="A5041" s="173"/>
      <c r="B5041" s="189"/>
      <c r="C5041" s="189"/>
      <c r="D5041" s="189"/>
    </row>
    <row r="5042" spans="1:4" ht="18" customHeight="1">
      <c r="A5042" s="173"/>
      <c r="B5042" s="189"/>
      <c r="C5042" s="189"/>
      <c r="D5042" s="189"/>
    </row>
    <row r="5043" spans="1:4" ht="18" customHeight="1">
      <c r="A5043" s="173"/>
      <c r="B5043" s="189"/>
      <c r="C5043" s="189"/>
      <c r="D5043" s="189"/>
    </row>
    <row r="5044" spans="1:4" ht="18" customHeight="1">
      <c r="A5044" s="173"/>
      <c r="B5044" s="189"/>
      <c r="C5044" s="189"/>
      <c r="D5044" s="189"/>
    </row>
    <row r="5045" spans="1:4" ht="18" customHeight="1">
      <c r="A5045" s="173"/>
      <c r="B5045" s="189"/>
      <c r="C5045" s="189"/>
      <c r="D5045" s="189"/>
    </row>
    <row r="5046" spans="1:4" ht="18" customHeight="1">
      <c r="A5046" s="173"/>
      <c r="B5046" s="189"/>
      <c r="C5046" s="189"/>
      <c r="D5046" s="189"/>
    </row>
    <row r="5047" spans="1:4" ht="18" customHeight="1">
      <c r="A5047" s="173"/>
      <c r="B5047" s="189"/>
      <c r="C5047" s="189"/>
      <c r="D5047" s="189"/>
    </row>
    <row r="5048" spans="1:4" ht="18" customHeight="1">
      <c r="A5048" s="173"/>
      <c r="B5048" s="189"/>
      <c r="C5048" s="189"/>
      <c r="D5048" s="189"/>
    </row>
    <row r="5049" spans="1:4" ht="18" customHeight="1">
      <c r="A5049" s="173"/>
      <c r="B5049" s="189"/>
      <c r="C5049" s="189"/>
      <c r="D5049" s="189"/>
    </row>
    <row r="5050" spans="1:4" ht="18" customHeight="1">
      <c r="A5050" s="173"/>
      <c r="B5050" s="189"/>
      <c r="C5050" s="189"/>
      <c r="D5050" s="189"/>
    </row>
    <row r="5051" spans="1:4" ht="18" customHeight="1">
      <c r="A5051" s="173"/>
      <c r="B5051" s="189"/>
      <c r="C5051" s="189"/>
      <c r="D5051" s="189"/>
    </row>
    <row r="5052" spans="1:4" ht="18" customHeight="1">
      <c r="A5052" s="173"/>
      <c r="B5052" s="189"/>
      <c r="C5052" s="189"/>
      <c r="D5052" s="189"/>
    </row>
    <row r="5053" spans="1:4" ht="18" customHeight="1">
      <c r="A5053" s="173"/>
      <c r="B5053" s="189"/>
      <c r="C5053" s="189"/>
      <c r="D5053" s="189"/>
    </row>
    <row r="5054" spans="1:4" ht="18" customHeight="1">
      <c r="A5054" s="173"/>
      <c r="B5054" s="189"/>
      <c r="C5054" s="189"/>
      <c r="D5054" s="189"/>
    </row>
    <row r="5055" spans="1:4" ht="18" customHeight="1">
      <c r="A5055" s="173"/>
      <c r="B5055" s="189"/>
      <c r="C5055" s="189"/>
      <c r="D5055" s="189"/>
    </row>
    <row r="5056" spans="1:4" ht="18" customHeight="1">
      <c r="A5056" s="173"/>
      <c r="B5056" s="189"/>
      <c r="C5056" s="189"/>
      <c r="D5056" s="189"/>
    </row>
    <row r="5057" spans="1:4" ht="18" customHeight="1">
      <c r="A5057" s="173"/>
      <c r="B5057" s="189"/>
      <c r="C5057" s="189"/>
      <c r="D5057" s="189"/>
    </row>
    <row r="5058" spans="1:4" ht="18" customHeight="1">
      <c r="A5058" s="173"/>
      <c r="B5058" s="189"/>
      <c r="C5058" s="189"/>
      <c r="D5058" s="189"/>
    </row>
    <row r="5059" spans="1:4" ht="18" customHeight="1">
      <c r="A5059" s="173"/>
      <c r="B5059" s="189"/>
      <c r="C5059" s="189"/>
      <c r="D5059" s="189"/>
    </row>
    <row r="5060" spans="1:4" ht="18" customHeight="1">
      <c r="A5060" s="173"/>
      <c r="B5060" s="189"/>
      <c r="C5060" s="189"/>
      <c r="D5060" s="189"/>
    </row>
    <row r="5061" spans="1:4" ht="18" customHeight="1">
      <c r="A5061" s="173"/>
      <c r="B5061" s="189"/>
      <c r="C5061" s="189"/>
      <c r="D5061" s="189"/>
    </row>
    <row r="5062" spans="1:4" ht="18" customHeight="1">
      <c r="A5062" s="173"/>
      <c r="B5062" s="189"/>
      <c r="C5062" s="189"/>
      <c r="D5062" s="189"/>
    </row>
    <row r="5063" spans="1:4" ht="18" customHeight="1">
      <c r="A5063" s="173"/>
      <c r="B5063" s="189"/>
      <c r="C5063" s="189"/>
      <c r="D5063" s="189"/>
    </row>
    <row r="5064" spans="1:4" ht="18" customHeight="1">
      <c r="A5064" s="173"/>
      <c r="B5064" s="189"/>
      <c r="C5064" s="189"/>
      <c r="D5064" s="189"/>
    </row>
    <row r="5065" spans="1:4" ht="18" customHeight="1">
      <c r="A5065" s="173"/>
      <c r="B5065" s="189"/>
      <c r="C5065" s="189"/>
      <c r="D5065" s="189"/>
    </row>
    <row r="5066" spans="1:4" ht="18" customHeight="1">
      <c r="A5066" s="173"/>
      <c r="B5066" s="189"/>
      <c r="C5066" s="189"/>
      <c r="D5066" s="189"/>
    </row>
    <row r="5067" spans="1:4" ht="18" customHeight="1">
      <c r="A5067" s="173"/>
      <c r="B5067" s="189"/>
      <c r="C5067" s="189"/>
      <c r="D5067" s="189"/>
    </row>
    <row r="5068" spans="1:4" ht="18" customHeight="1">
      <c r="A5068" s="173"/>
      <c r="B5068" s="189"/>
      <c r="C5068" s="189"/>
      <c r="D5068" s="189"/>
    </row>
    <row r="5069" spans="1:4" ht="18" customHeight="1">
      <c r="A5069" s="173"/>
      <c r="B5069" s="189"/>
      <c r="C5069" s="189"/>
      <c r="D5069" s="189"/>
    </row>
    <row r="5070" spans="1:4" ht="18" customHeight="1">
      <c r="A5070" s="173"/>
      <c r="B5070" s="189"/>
      <c r="C5070" s="189"/>
      <c r="D5070" s="189"/>
    </row>
    <row r="5071" spans="1:4" ht="18" customHeight="1">
      <c r="A5071" s="173"/>
      <c r="B5071" s="189"/>
      <c r="C5071" s="189"/>
      <c r="D5071" s="189"/>
    </row>
    <row r="5072" spans="1:4" ht="18" customHeight="1">
      <c r="A5072" s="173"/>
      <c r="B5072" s="189"/>
      <c r="C5072" s="189"/>
      <c r="D5072" s="189"/>
    </row>
    <row r="5073" spans="1:4" ht="18" customHeight="1">
      <c r="A5073" s="173"/>
      <c r="B5073" s="189"/>
      <c r="C5073" s="189"/>
      <c r="D5073" s="189"/>
    </row>
    <row r="5074" spans="1:4" ht="18" customHeight="1">
      <c r="A5074" s="173"/>
      <c r="B5074" s="189"/>
      <c r="C5074" s="189"/>
      <c r="D5074" s="189"/>
    </row>
    <row r="5075" spans="1:4" ht="18" customHeight="1">
      <c r="A5075" s="173"/>
      <c r="B5075" s="189"/>
      <c r="C5075" s="189"/>
      <c r="D5075" s="189"/>
    </row>
    <row r="5076" spans="1:4" ht="18" customHeight="1">
      <c r="A5076" s="173"/>
      <c r="B5076" s="189"/>
      <c r="C5076" s="189"/>
      <c r="D5076" s="189"/>
    </row>
    <row r="5077" spans="1:4" ht="18" customHeight="1">
      <c r="A5077" s="173"/>
      <c r="B5077" s="189"/>
      <c r="C5077" s="189"/>
      <c r="D5077" s="189"/>
    </row>
    <row r="5078" spans="1:4" ht="18" customHeight="1">
      <c r="A5078" s="173"/>
      <c r="B5078" s="189"/>
      <c r="C5078" s="189"/>
      <c r="D5078" s="189"/>
    </row>
    <row r="5079" spans="1:4" ht="18" customHeight="1">
      <c r="A5079" s="173"/>
      <c r="B5079" s="189"/>
      <c r="C5079" s="189"/>
      <c r="D5079" s="189"/>
    </row>
    <row r="5080" spans="1:4" ht="18" customHeight="1">
      <c r="A5080" s="173"/>
      <c r="B5080" s="189"/>
      <c r="C5080" s="189"/>
      <c r="D5080" s="189"/>
    </row>
    <row r="5081" spans="1:4" ht="18" customHeight="1">
      <c r="A5081" s="173"/>
      <c r="B5081" s="189"/>
      <c r="C5081" s="189"/>
      <c r="D5081" s="189"/>
    </row>
    <row r="5082" spans="1:4" ht="18" customHeight="1">
      <c r="A5082" s="173"/>
      <c r="B5082" s="189"/>
      <c r="C5082" s="189"/>
      <c r="D5082" s="189"/>
    </row>
    <row r="5083" spans="1:4" ht="18" customHeight="1">
      <c r="A5083" s="173"/>
      <c r="B5083" s="189"/>
      <c r="C5083" s="189"/>
      <c r="D5083" s="189"/>
    </row>
    <row r="5084" spans="1:4" ht="18" customHeight="1">
      <c r="A5084" s="173"/>
      <c r="B5084" s="189"/>
      <c r="C5084" s="189"/>
      <c r="D5084" s="189"/>
    </row>
    <row r="5085" spans="1:4" ht="18" customHeight="1">
      <c r="A5085" s="173"/>
      <c r="B5085" s="189"/>
      <c r="C5085" s="189"/>
      <c r="D5085" s="189"/>
    </row>
    <row r="5086" spans="1:4" ht="18" customHeight="1">
      <c r="A5086" s="173"/>
      <c r="B5086" s="189"/>
      <c r="C5086" s="189"/>
      <c r="D5086" s="189"/>
    </row>
    <row r="5087" spans="1:4" ht="18" customHeight="1">
      <c r="A5087" s="173"/>
      <c r="B5087" s="189"/>
      <c r="C5087" s="189"/>
      <c r="D5087" s="189"/>
    </row>
    <row r="5088" spans="1:4" ht="18" customHeight="1">
      <c r="A5088" s="173"/>
      <c r="B5088" s="189"/>
      <c r="C5088" s="189"/>
      <c r="D5088" s="189"/>
    </row>
    <row r="5089" spans="1:4" ht="18" customHeight="1">
      <c r="A5089" s="173"/>
      <c r="B5089" s="189"/>
      <c r="C5089" s="189"/>
      <c r="D5089" s="189"/>
    </row>
    <row r="5090" spans="1:4" ht="18" customHeight="1">
      <c r="A5090" s="173"/>
      <c r="B5090" s="189"/>
      <c r="C5090" s="189"/>
      <c r="D5090" s="189"/>
    </row>
    <row r="5091" spans="1:4" ht="18" customHeight="1">
      <c r="A5091" s="173"/>
      <c r="B5091" s="189"/>
      <c r="C5091" s="189"/>
      <c r="D5091" s="189"/>
    </row>
    <row r="5092" spans="1:4" ht="18" customHeight="1">
      <c r="A5092" s="173"/>
      <c r="B5092" s="189"/>
      <c r="C5092" s="189"/>
      <c r="D5092" s="189"/>
    </row>
    <row r="5093" spans="1:4" ht="18" customHeight="1">
      <c r="A5093" s="173"/>
      <c r="B5093" s="189"/>
      <c r="C5093" s="189"/>
      <c r="D5093" s="189"/>
    </row>
    <row r="5094" spans="1:4" ht="18" customHeight="1">
      <c r="A5094" s="173"/>
      <c r="B5094" s="189"/>
      <c r="C5094" s="189"/>
      <c r="D5094" s="189"/>
    </row>
    <row r="5095" spans="1:4" ht="18" customHeight="1">
      <c r="A5095" s="173"/>
      <c r="B5095" s="189"/>
      <c r="C5095" s="189"/>
      <c r="D5095" s="189"/>
    </row>
    <row r="5096" spans="1:4" ht="18" customHeight="1">
      <c r="A5096" s="173"/>
      <c r="B5096" s="189"/>
      <c r="C5096" s="189"/>
      <c r="D5096" s="189"/>
    </row>
    <row r="5097" spans="1:4" ht="18" customHeight="1">
      <c r="A5097" s="173"/>
      <c r="B5097" s="189"/>
      <c r="C5097" s="189"/>
      <c r="D5097" s="189"/>
    </row>
    <row r="5098" spans="1:4" ht="18" customHeight="1">
      <c r="A5098" s="173"/>
      <c r="B5098" s="189"/>
      <c r="C5098" s="189"/>
      <c r="D5098" s="189"/>
    </row>
    <row r="5099" spans="1:4" ht="18" customHeight="1">
      <c r="A5099" s="173"/>
      <c r="B5099" s="189"/>
      <c r="C5099" s="189"/>
      <c r="D5099" s="189"/>
    </row>
    <row r="5100" spans="1:4" ht="18" customHeight="1">
      <c r="A5100" s="173"/>
      <c r="B5100" s="189"/>
      <c r="C5100" s="189"/>
      <c r="D5100" s="189"/>
    </row>
    <row r="5101" spans="1:4" ht="18" customHeight="1">
      <c r="A5101" s="173"/>
      <c r="B5101" s="189"/>
      <c r="C5101" s="189"/>
      <c r="D5101" s="189"/>
    </row>
    <row r="5102" spans="1:4" ht="18" customHeight="1">
      <c r="A5102" s="173"/>
      <c r="B5102" s="189"/>
      <c r="C5102" s="189"/>
      <c r="D5102" s="189"/>
    </row>
    <row r="5103" spans="1:4" ht="18" customHeight="1">
      <c r="A5103" s="173"/>
      <c r="B5103" s="189"/>
      <c r="C5103" s="189"/>
      <c r="D5103" s="189"/>
    </row>
    <row r="5104" spans="1:4" ht="18" customHeight="1">
      <c r="A5104" s="173"/>
      <c r="B5104" s="189"/>
      <c r="C5104" s="189"/>
      <c r="D5104" s="189"/>
    </row>
    <row r="5105" spans="1:4" ht="18" customHeight="1">
      <c r="A5105" s="173"/>
      <c r="B5105" s="189"/>
      <c r="C5105" s="189"/>
      <c r="D5105" s="189"/>
    </row>
    <row r="5106" spans="1:4" ht="18" customHeight="1">
      <c r="A5106" s="173"/>
      <c r="B5106" s="189"/>
      <c r="C5106" s="189"/>
      <c r="D5106" s="189"/>
    </row>
    <row r="5107" spans="1:4" ht="18" customHeight="1">
      <c r="A5107" s="173"/>
      <c r="B5107" s="189"/>
      <c r="C5107" s="189"/>
      <c r="D5107" s="189"/>
    </row>
    <row r="5108" spans="1:4" ht="18" customHeight="1">
      <c r="A5108" s="173"/>
      <c r="B5108" s="189"/>
      <c r="C5108" s="189"/>
      <c r="D5108" s="189"/>
    </row>
    <row r="5109" spans="1:4" ht="18" customHeight="1">
      <c r="A5109" s="173"/>
      <c r="B5109" s="189"/>
      <c r="C5109" s="189"/>
      <c r="D5109" s="189"/>
    </row>
    <row r="5110" spans="1:4" ht="18" customHeight="1">
      <c r="A5110" s="173"/>
      <c r="B5110" s="189"/>
      <c r="C5110" s="189"/>
      <c r="D5110" s="189"/>
    </row>
    <row r="5111" spans="1:4" ht="18" customHeight="1">
      <c r="A5111" s="173"/>
      <c r="B5111" s="189"/>
      <c r="C5111" s="189"/>
      <c r="D5111" s="189"/>
    </row>
    <row r="5112" spans="1:4" ht="18" customHeight="1">
      <c r="A5112" s="173"/>
      <c r="B5112" s="189"/>
      <c r="C5112" s="189"/>
      <c r="D5112" s="189"/>
    </row>
    <row r="5113" spans="1:4" ht="18" customHeight="1">
      <c r="A5113" s="173"/>
      <c r="B5113" s="189"/>
      <c r="C5113" s="189"/>
      <c r="D5113" s="189"/>
    </row>
    <row r="5114" spans="1:4" ht="18" customHeight="1">
      <c r="A5114" s="173"/>
      <c r="B5114" s="189"/>
      <c r="C5114" s="189"/>
      <c r="D5114" s="189"/>
    </row>
    <row r="5115" spans="1:4" ht="18" customHeight="1">
      <c r="A5115" s="173"/>
      <c r="B5115" s="189"/>
      <c r="C5115" s="189"/>
      <c r="D5115" s="189"/>
    </row>
    <row r="5116" spans="1:4" ht="18" customHeight="1">
      <c r="A5116" s="173"/>
      <c r="B5116" s="189"/>
      <c r="C5116" s="189"/>
      <c r="D5116" s="189"/>
    </row>
    <row r="5117" spans="1:4" ht="18" customHeight="1">
      <c r="A5117" s="173"/>
      <c r="B5117" s="189"/>
      <c r="C5117" s="189"/>
      <c r="D5117" s="189"/>
    </row>
    <row r="5118" spans="1:4" ht="18" customHeight="1">
      <c r="A5118" s="173"/>
      <c r="B5118" s="189"/>
      <c r="C5118" s="189"/>
      <c r="D5118" s="189"/>
    </row>
    <row r="5119" spans="1:4" ht="18" customHeight="1">
      <c r="A5119" s="173"/>
      <c r="B5119" s="189"/>
      <c r="C5119" s="189"/>
      <c r="D5119" s="189"/>
    </row>
    <row r="5120" spans="1:4" ht="18" customHeight="1">
      <c r="A5120" s="173"/>
      <c r="B5120" s="189"/>
      <c r="C5120" s="189"/>
      <c r="D5120" s="189"/>
    </row>
    <row r="5121" spans="1:4" ht="18" customHeight="1">
      <c r="A5121" s="173"/>
      <c r="B5121" s="189"/>
      <c r="C5121" s="189"/>
      <c r="D5121" s="189"/>
    </row>
    <row r="5122" spans="1:4" ht="18" customHeight="1">
      <c r="A5122" s="173"/>
      <c r="B5122" s="189"/>
      <c r="C5122" s="189"/>
      <c r="D5122" s="189"/>
    </row>
    <row r="5123" spans="1:4" ht="18" customHeight="1">
      <c r="A5123" s="173"/>
      <c r="B5123" s="189"/>
      <c r="C5123" s="189"/>
      <c r="D5123" s="189"/>
    </row>
    <row r="5124" spans="1:4" ht="18" customHeight="1">
      <c r="A5124" s="173"/>
      <c r="B5124" s="189"/>
      <c r="C5124" s="189"/>
      <c r="D5124" s="189"/>
    </row>
    <row r="5125" spans="1:4" ht="18" customHeight="1">
      <c r="A5125" s="173"/>
      <c r="B5125" s="189"/>
      <c r="C5125" s="189"/>
      <c r="D5125" s="189"/>
    </row>
    <row r="5126" spans="1:4" ht="18" customHeight="1">
      <c r="A5126" s="173"/>
      <c r="B5126" s="189"/>
      <c r="C5126" s="189"/>
      <c r="D5126" s="189"/>
    </row>
    <row r="5127" spans="1:4" ht="18" customHeight="1">
      <c r="A5127" s="173"/>
      <c r="B5127" s="189"/>
      <c r="C5127" s="189"/>
      <c r="D5127" s="189"/>
    </row>
    <row r="5128" spans="1:4" ht="18" customHeight="1">
      <c r="A5128" s="173"/>
      <c r="B5128" s="189"/>
      <c r="C5128" s="189"/>
      <c r="D5128" s="189"/>
    </row>
    <row r="5129" spans="1:4" ht="18" customHeight="1">
      <c r="A5129" s="173"/>
      <c r="B5129" s="189"/>
      <c r="C5129" s="189"/>
      <c r="D5129" s="189"/>
    </row>
    <row r="5130" spans="1:4" ht="18" customHeight="1">
      <c r="A5130" s="173"/>
      <c r="B5130" s="189"/>
      <c r="C5130" s="189"/>
      <c r="D5130" s="189"/>
    </row>
    <row r="5131" spans="1:4" ht="18" customHeight="1">
      <c r="A5131" s="173"/>
      <c r="B5131" s="189"/>
      <c r="C5131" s="189"/>
      <c r="D5131" s="189"/>
    </row>
    <row r="5132" spans="1:4" ht="18" customHeight="1">
      <c r="A5132" s="173"/>
      <c r="B5132" s="189"/>
      <c r="C5132" s="189"/>
      <c r="D5132" s="189"/>
    </row>
    <row r="5133" spans="1:4" ht="18" customHeight="1">
      <c r="A5133" s="173"/>
      <c r="B5133" s="189"/>
      <c r="C5133" s="189"/>
      <c r="D5133" s="189"/>
    </row>
    <row r="5134" spans="1:4" ht="18" customHeight="1">
      <c r="A5134" s="173"/>
      <c r="B5134" s="189"/>
      <c r="C5134" s="189"/>
      <c r="D5134" s="189"/>
    </row>
    <row r="5135" spans="1:4" ht="18" customHeight="1">
      <c r="A5135" s="173"/>
      <c r="B5135" s="189"/>
      <c r="C5135" s="189"/>
      <c r="D5135" s="189"/>
    </row>
    <row r="5136" spans="1:4" ht="18" customHeight="1">
      <c r="A5136" s="173"/>
      <c r="B5136" s="189"/>
      <c r="C5136" s="189"/>
      <c r="D5136" s="189"/>
    </row>
    <row r="5137" spans="1:4" ht="18" customHeight="1">
      <c r="A5137" s="173"/>
      <c r="B5137" s="189"/>
      <c r="C5137" s="189"/>
      <c r="D5137" s="189"/>
    </row>
    <row r="5138" spans="1:4" ht="18" customHeight="1">
      <c r="A5138" s="173"/>
      <c r="B5138" s="189"/>
      <c r="C5138" s="189"/>
      <c r="D5138" s="189"/>
    </row>
    <row r="5139" spans="1:4" ht="18" customHeight="1">
      <c r="A5139" s="173"/>
      <c r="B5139" s="189"/>
      <c r="C5139" s="189"/>
      <c r="D5139" s="189"/>
    </row>
    <row r="5140" spans="1:4" ht="18" customHeight="1">
      <c r="A5140" s="173"/>
      <c r="B5140" s="189"/>
      <c r="C5140" s="189"/>
      <c r="D5140" s="189"/>
    </row>
    <row r="5141" spans="1:4" ht="18" customHeight="1">
      <c r="A5141" s="173"/>
      <c r="B5141" s="189"/>
      <c r="C5141" s="189"/>
      <c r="D5141" s="189"/>
    </row>
    <row r="5142" spans="1:4" ht="18" customHeight="1">
      <c r="A5142" s="173"/>
      <c r="B5142" s="189"/>
      <c r="C5142" s="189"/>
      <c r="D5142" s="189"/>
    </row>
    <row r="5143" spans="1:4" ht="18" customHeight="1">
      <c r="A5143" s="173"/>
      <c r="B5143" s="189"/>
      <c r="C5143" s="189"/>
      <c r="D5143" s="189"/>
    </row>
    <row r="5144" spans="1:4" ht="18" customHeight="1">
      <c r="A5144" s="173"/>
      <c r="B5144" s="189"/>
      <c r="C5144" s="189"/>
      <c r="D5144" s="189"/>
    </row>
    <row r="5145" spans="1:4" ht="18" customHeight="1">
      <c r="A5145" s="173"/>
      <c r="B5145" s="189"/>
      <c r="C5145" s="189"/>
      <c r="D5145" s="189"/>
    </row>
    <row r="5146" spans="1:4" ht="18" customHeight="1">
      <c r="A5146" s="173"/>
      <c r="B5146" s="189"/>
      <c r="C5146" s="189"/>
      <c r="D5146" s="189"/>
    </row>
    <row r="5147" spans="1:4" ht="18" customHeight="1">
      <c r="A5147" s="173"/>
      <c r="B5147" s="189"/>
      <c r="C5147" s="189"/>
      <c r="D5147" s="189"/>
    </row>
    <row r="5148" spans="1:4" ht="18" customHeight="1">
      <c r="A5148" s="173"/>
      <c r="B5148" s="189"/>
      <c r="C5148" s="189"/>
      <c r="D5148" s="189"/>
    </row>
    <row r="5149" spans="1:4" ht="18" customHeight="1">
      <c r="A5149" s="173"/>
      <c r="B5149" s="189"/>
      <c r="C5149" s="189"/>
      <c r="D5149" s="189"/>
    </row>
    <row r="5150" spans="1:4" ht="18" customHeight="1">
      <c r="A5150" s="173"/>
      <c r="B5150" s="189"/>
      <c r="C5150" s="189"/>
      <c r="D5150" s="189"/>
    </row>
    <row r="5151" spans="1:4" ht="18" customHeight="1">
      <c r="A5151" s="173"/>
      <c r="B5151" s="189"/>
      <c r="C5151" s="189"/>
      <c r="D5151" s="189"/>
    </row>
    <row r="5152" spans="1:4" ht="18" customHeight="1">
      <c r="A5152" s="173"/>
      <c r="B5152" s="189"/>
      <c r="C5152" s="189"/>
      <c r="D5152" s="189"/>
    </row>
    <row r="5153" spans="1:4" ht="18" customHeight="1">
      <c r="A5153" s="173"/>
      <c r="B5153" s="189"/>
      <c r="C5153" s="189"/>
      <c r="D5153" s="189"/>
    </row>
    <row r="5154" spans="1:4" ht="18" customHeight="1">
      <c r="A5154" s="173"/>
      <c r="B5154" s="189"/>
      <c r="C5154" s="189"/>
      <c r="D5154" s="189"/>
    </row>
    <row r="5155" spans="1:4" ht="18" customHeight="1">
      <c r="A5155" s="173"/>
      <c r="B5155" s="189"/>
      <c r="C5155" s="189"/>
      <c r="D5155" s="189"/>
    </row>
    <row r="5156" spans="1:4" ht="18" customHeight="1">
      <c r="A5156" s="173"/>
      <c r="B5156" s="189"/>
      <c r="C5156" s="189"/>
      <c r="D5156" s="189"/>
    </row>
    <row r="5157" spans="1:4" ht="18" customHeight="1">
      <c r="A5157" s="173"/>
      <c r="B5157" s="189"/>
      <c r="C5157" s="189"/>
      <c r="D5157" s="189"/>
    </row>
    <row r="5158" spans="1:4" ht="18" customHeight="1">
      <c r="A5158" s="173"/>
      <c r="B5158" s="189"/>
      <c r="C5158" s="189"/>
      <c r="D5158" s="189"/>
    </row>
    <row r="5159" spans="1:4" ht="18" customHeight="1">
      <c r="A5159" s="173"/>
      <c r="B5159" s="189"/>
      <c r="C5159" s="189"/>
      <c r="D5159" s="189"/>
    </row>
    <row r="5160" spans="1:4" ht="18" customHeight="1">
      <c r="A5160" s="173"/>
      <c r="B5160" s="189"/>
      <c r="C5160" s="189"/>
      <c r="D5160" s="189"/>
    </row>
    <row r="5161" spans="1:4" ht="18" customHeight="1">
      <c r="A5161" s="173"/>
      <c r="B5161" s="189"/>
      <c r="C5161" s="189"/>
      <c r="D5161" s="189"/>
    </row>
    <row r="5162" spans="1:4" ht="18" customHeight="1">
      <c r="A5162" s="173"/>
      <c r="B5162" s="189"/>
      <c r="C5162" s="189"/>
      <c r="D5162" s="189"/>
    </row>
    <row r="5163" spans="1:4" ht="18" customHeight="1">
      <c r="A5163" s="173"/>
      <c r="B5163" s="189"/>
      <c r="C5163" s="189"/>
      <c r="D5163" s="189"/>
    </row>
    <row r="5164" spans="1:4" ht="18" customHeight="1">
      <c r="A5164" s="173"/>
      <c r="B5164" s="189"/>
      <c r="C5164" s="189"/>
      <c r="D5164" s="189"/>
    </row>
    <row r="5165" spans="1:4" ht="18" customHeight="1">
      <c r="A5165" s="173"/>
      <c r="B5165" s="189"/>
      <c r="C5165" s="189"/>
      <c r="D5165" s="189"/>
    </row>
    <row r="5166" spans="1:4" ht="18" customHeight="1">
      <c r="A5166" s="173"/>
      <c r="B5166" s="189"/>
      <c r="C5166" s="189"/>
      <c r="D5166" s="189"/>
    </row>
    <row r="5167" spans="1:4" ht="18" customHeight="1">
      <c r="A5167" s="173"/>
      <c r="B5167" s="189"/>
      <c r="C5167" s="189"/>
      <c r="D5167" s="189"/>
    </row>
    <row r="5168" spans="1:4" ht="18" customHeight="1">
      <c r="A5168" s="173"/>
      <c r="B5168" s="189"/>
      <c r="C5168" s="189"/>
      <c r="D5168" s="189"/>
    </row>
    <row r="5169" spans="1:4" ht="18" customHeight="1">
      <c r="A5169" s="173"/>
      <c r="B5169" s="189"/>
      <c r="C5169" s="189"/>
      <c r="D5169" s="189"/>
    </row>
    <row r="5170" spans="1:4" ht="18" customHeight="1">
      <c r="A5170" s="173"/>
      <c r="B5170" s="189"/>
      <c r="C5170" s="189"/>
      <c r="D5170" s="189"/>
    </row>
    <row r="5171" spans="1:4" ht="18" customHeight="1">
      <c r="A5171" s="173"/>
      <c r="B5171" s="189"/>
      <c r="C5171" s="189"/>
      <c r="D5171" s="189"/>
    </row>
    <row r="5172" spans="1:4" ht="18" customHeight="1">
      <c r="A5172" s="173"/>
      <c r="B5172" s="189"/>
      <c r="C5172" s="189"/>
      <c r="D5172" s="189"/>
    </row>
    <row r="5173" spans="1:4" ht="18" customHeight="1">
      <c r="A5173" s="173"/>
      <c r="B5173" s="189"/>
      <c r="C5173" s="189"/>
      <c r="D5173" s="189"/>
    </row>
    <row r="5174" spans="1:4" ht="18" customHeight="1">
      <c r="A5174" s="173"/>
      <c r="B5174" s="189"/>
      <c r="C5174" s="189"/>
      <c r="D5174" s="189"/>
    </row>
    <row r="5175" spans="1:4" ht="18" customHeight="1">
      <c r="A5175" s="173"/>
      <c r="B5175" s="189"/>
      <c r="C5175" s="189"/>
      <c r="D5175" s="189"/>
    </row>
    <row r="5176" spans="1:4" ht="18" customHeight="1">
      <c r="A5176" s="173"/>
      <c r="B5176" s="189"/>
      <c r="C5176" s="189"/>
      <c r="D5176" s="189"/>
    </row>
    <row r="5177" spans="1:4" ht="18" customHeight="1">
      <c r="A5177" s="173"/>
      <c r="B5177" s="189"/>
      <c r="C5177" s="189"/>
      <c r="D5177" s="189"/>
    </row>
    <row r="5178" spans="1:4" ht="18" customHeight="1">
      <c r="A5178" s="173"/>
      <c r="B5178" s="189"/>
      <c r="C5178" s="189"/>
      <c r="D5178" s="189"/>
    </row>
    <row r="5179" spans="1:4" ht="18" customHeight="1">
      <c r="A5179" s="173"/>
      <c r="B5179" s="189"/>
      <c r="C5179" s="189"/>
      <c r="D5179" s="189"/>
    </row>
    <row r="5180" spans="1:4" ht="18" customHeight="1">
      <c r="A5180" s="173"/>
      <c r="B5180" s="189"/>
      <c r="C5180" s="189"/>
      <c r="D5180" s="189"/>
    </row>
    <row r="5181" spans="1:4" ht="18" customHeight="1">
      <c r="A5181" s="173"/>
      <c r="B5181" s="189"/>
      <c r="C5181" s="189"/>
      <c r="D5181" s="189"/>
    </row>
    <row r="5182" spans="1:4" ht="18" customHeight="1">
      <c r="A5182" s="173"/>
      <c r="B5182" s="189"/>
      <c r="C5182" s="189"/>
      <c r="D5182" s="189"/>
    </row>
    <row r="5183" spans="1:4" ht="18" customHeight="1">
      <c r="A5183" s="173"/>
      <c r="B5183" s="189"/>
      <c r="C5183" s="189"/>
      <c r="D5183" s="189"/>
    </row>
    <row r="5184" spans="1:4" ht="18" customHeight="1">
      <c r="A5184" s="173"/>
      <c r="B5184" s="189"/>
      <c r="C5184" s="189"/>
      <c r="D5184" s="189"/>
    </row>
    <row r="5185" spans="1:4" ht="18" customHeight="1">
      <c r="A5185" s="173"/>
      <c r="B5185" s="189"/>
      <c r="C5185" s="189"/>
      <c r="D5185" s="189"/>
    </row>
    <row r="5186" spans="1:4" ht="18" customHeight="1">
      <c r="A5186" s="173"/>
      <c r="B5186" s="189"/>
      <c r="C5186" s="189"/>
      <c r="D5186" s="189"/>
    </row>
    <row r="5187" spans="1:4" ht="18" customHeight="1">
      <c r="A5187" s="173"/>
      <c r="B5187" s="189"/>
      <c r="C5187" s="189"/>
      <c r="D5187" s="189"/>
    </row>
    <row r="5188" spans="1:4" ht="18" customHeight="1">
      <c r="A5188" s="173"/>
      <c r="B5188" s="189"/>
      <c r="C5188" s="189"/>
      <c r="D5188" s="189"/>
    </row>
    <row r="5189" spans="1:4" ht="18" customHeight="1">
      <c r="A5189" s="173"/>
      <c r="B5189" s="189"/>
      <c r="C5189" s="189"/>
      <c r="D5189" s="189"/>
    </row>
    <row r="5190" spans="1:4" ht="18" customHeight="1">
      <c r="A5190" s="173"/>
      <c r="B5190" s="189"/>
      <c r="C5190" s="189"/>
      <c r="D5190" s="189"/>
    </row>
    <row r="5191" spans="1:4" ht="18" customHeight="1">
      <c r="A5191" s="173"/>
      <c r="B5191" s="189"/>
      <c r="C5191" s="189"/>
      <c r="D5191" s="189"/>
    </row>
    <row r="5192" spans="1:4" ht="18" customHeight="1">
      <c r="A5192" s="173"/>
      <c r="B5192" s="189"/>
      <c r="C5192" s="189"/>
      <c r="D5192" s="189"/>
    </row>
    <row r="5193" spans="1:4" ht="18" customHeight="1">
      <c r="A5193" s="173"/>
      <c r="B5193" s="189"/>
      <c r="C5193" s="189"/>
      <c r="D5193" s="189"/>
    </row>
    <row r="5194" spans="1:4" ht="18" customHeight="1">
      <c r="A5194" s="173"/>
      <c r="B5194" s="189"/>
      <c r="C5194" s="189"/>
      <c r="D5194" s="189"/>
    </row>
    <row r="5195" spans="1:4" ht="18" customHeight="1">
      <c r="A5195" s="173"/>
      <c r="B5195" s="189"/>
      <c r="C5195" s="189"/>
      <c r="D5195" s="189"/>
    </row>
    <row r="5196" spans="1:4" ht="18" customHeight="1">
      <c r="A5196" s="173"/>
      <c r="B5196" s="189"/>
      <c r="C5196" s="189"/>
      <c r="D5196" s="189"/>
    </row>
    <row r="5197" spans="1:4" ht="18" customHeight="1">
      <c r="A5197" s="173"/>
      <c r="B5197" s="189"/>
      <c r="C5197" s="189"/>
      <c r="D5197" s="189"/>
    </row>
    <row r="5198" spans="1:4" ht="18" customHeight="1">
      <c r="A5198" s="173"/>
      <c r="B5198" s="189"/>
      <c r="C5198" s="189"/>
      <c r="D5198" s="189"/>
    </row>
    <row r="5199" spans="1:4" ht="18" customHeight="1">
      <c r="A5199" s="173"/>
      <c r="B5199" s="189"/>
      <c r="C5199" s="189"/>
      <c r="D5199" s="189"/>
    </row>
    <row r="5200" spans="1:4" ht="18" customHeight="1">
      <c r="A5200" s="173"/>
      <c r="B5200" s="189"/>
      <c r="C5200" s="189"/>
      <c r="D5200" s="189"/>
    </row>
    <row r="5201" spans="1:4" ht="18" customHeight="1">
      <c r="A5201" s="173"/>
      <c r="B5201" s="189"/>
      <c r="C5201" s="189"/>
      <c r="D5201" s="189"/>
    </row>
    <row r="5202" spans="1:4" ht="18" customHeight="1">
      <c r="A5202" s="173"/>
      <c r="B5202" s="189"/>
      <c r="C5202" s="189"/>
      <c r="D5202" s="189"/>
    </row>
    <row r="5203" spans="1:4" ht="18" customHeight="1">
      <c r="A5203" s="173"/>
      <c r="B5203" s="189"/>
      <c r="C5203" s="189"/>
      <c r="D5203" s="189"/>
    </row>
    <row r="5204" spans="1:4" ht="18" customHeight="1">
      <c r="A5204" s="173"/>
      <c r="B5204" s="189"/>
      <c r="C5204" s="189"/>
      <c r="D5204" s="189"/>
    </row>
    <row r="5205" spans="1:4" ht="18" customHeight="1">
      <c r="A5205" s="173"/>
      <c r="B5205" s="189"/>
      <c r="C5205" s="189"/>
      <c r="D5205" s="189"/>
    </row>
    <row r="5206" spans="1:4" ht="18" customHeight="1">
      <c r="A5206" s="173"/>
      <c r="B5206" s="189"/>
      <c r="C5206" s="189"/>
      <c r="D5206" s="189"/>
    </row>
    <row r="5207" spans="1:4" ht="18" customHeight="1">
      <c r="A5207" s="173"/>
      <c r="B5207" s="189"/>
      <c r="C5207" s="189"/>
      <c r="D5207" s="189"/>
    </row>
    <row r="5208" spans="1:4" ht="18" customHeight="1">
      <c r="A5208" s="173"/>
      <c r="B5208" s="189"/>
      <c r="C5208" s="189"/>
      <c r="D5208" s="189"/>
    </row>
    <row r="5209" spans="1:4" ht="18" customHeight="1">
      <c r="A5209" s="173"/>
      <c r="B5209" s="189"/>
      <c r="C5209" s="189"/>
      <c r="D5209" s="189"/>
    </row>
    <row r="5210" spans="1:4" ht="18" customHeight="1">
      <c r="A5210" s="173"/>
      <c r="B5210" s="189"/>
      <c r="C5210" s="189"/>
      <c r="D5210" s="189"/>
    </row>
    <row r="5211" spans="1:4" ht="18" customHeight="1">
      <c r="A5211" s="173"/>
      <c r="B5211" s="189"/>
      <c r="C5211" s="189"/>
      <c r="D5211" s="189"/>
    </row>
    <row r="5212" spans="1:4" ht="18" customHeight="1">
      <c r="A5212" s="173"/>
      <c r="B5212" s="189"/>
      <c r="C5212" s="189"/>
      <c r="D5212" s="189"/>
    </row>
    <row r="5213" spans="1:4" ht="18" customHeight="1">
      <c r="A5213" s="173"/>
      <c r="B5213" s="189"/>
      <c r="C5213" s="189"/>
      <c r="D5213" s="189"/>
    </row>
    <row r="5214" spans="1:4" ht="18" customHeight="1">
      <c r="A5214" s="173"/>
      <c r="B5214" s="189"/>
      <c r="C5214" s="189"/>
      <c r="D5214" s="189"/>
    </row>
    <row r="5215" spans="1:4" ht="18" customHeight="1">
      <c r="A5215" s="173"/>
      <c r="B5215" s="189"/>
      <c r="C5215" s="189"/>
      <c r="D5215" s="189"/>
    </row>
    <row r="5216" spans="1:4" ht="18" customHeight="1">
      <c r="A5216" s="173"/>
      <c r="B5216" s="189"/>
      <c r="C5216" s="189"/>
      <c r="D5216" s="189"/>
    </row>
    <row r="5217" spans="1:4" ht="18" customHeight="1">
      <c r="A5217" s="173"/>
      <c r="B5217" s="189"/>
      <c r="C5217" s="189"/>
      <c r="D5217" s="189"/>
    </row>
    <row r="5218" spans="1:4" ht="18" customHeight="1">
      <c r="A5218" s="173"/>
      <c r="B5218" s="189"/>
      <c r="C5218" s="189"/>
      <c r="D5218" s="189"/>
    </row>
    <row r="5219" spans="1:4" ht="18" customHeight="1">
      <c r="A5219" s="173"/>
      <c r="B5219" s="189"/>
      <c r="C5219" s="189"/>
      <c r="D5219" s="189"/>
    </row>
    <row r="5220" spans="1:4" ht="18" customHeight="1">
      <c r="A5220" s="173"/>
      <c r="B5220" s="189"/>
      <c r="C5220" s="189"/>
      <c r="D5220" s="189"/>
    </row>
    <row r="5221" spans="1:4" ht="18" customHeight="1">
      <c r="A5221" s="173"/>
      <c r="B5221" s="189"/>
      <c r="C5221" s="189"/>
      <c r="D5221" s="189"/>
    </row>
    <row r="5222" spans="1:4" ht="18" customHeight="1">
      <c r="A5222" s="173"/>
      <c r="B5222" s="189"/>
      <c r="C5222" s="189"/>
      <c r="D5222" s="189"/>
    </row>
    <row r="5223" spans="1:4" ht="18" customHeight="1">
      <c r="A5223" s="173"/>
      <c r="B5223" s="189"/>
      <c r="C5223" s="189"/>
      <c r="D5223" s="189"/>
    </row>
    <row r="5224" spans="1:4" ht="18" customHeight="1">
      <c r="A5224" s="173"/>
      <c r="B5224" s="189"/>
      <c r="C5224" s="189"/>
      <c r="D5224" s="189"/>
    </row>
    <row r="5225" spans="1:4" ht="18" customHeight="1">
      <c r="A5225" s="173"/>
      <c r="B5225" s="189"/>
      <c r="C5225" s="189"/>
      <c r="D5225" s="189"/>
    </row>
    <row r="5226" spans="1:4" ht="18" customHeight="1">
      <c r="A5226" s="173"/>
      <c r="B5226" s="189"/>
      <c r="C5226" s="189"/>
      <c r="D5226" s="189"/>
    </row>
    <row r="5227" spans="1:4" ht="18" customHeight="1">
      <c r="A5227" s="173"/>
      <c r="B5227" s="189"/>
      <c r="C5227" s="189"/>
      <c r="D5227" s="189"/>
    </row>
    <row r="5228" spans="1:4" ht="18" customHeight="1">
      <c r="A5228" s="173"/>
      <c r="B5228" s="189"/>
      <c r="C5228" s="189"/>
      <c r="D5228" s="189"/>
    </row>
    <row r="5229" spans="1:4" ht="18" customHeight="1">
      <c r="A5229" s="173"/>
      <c r="B5229" s="189"/>
      <c r="C5229" s="189"/>
      <c r="D5229" s="189"/>
    </row>
    <row r="5230" spans="1:4" ht="18" customHeight="1">
      <c r="A5230" s="173"/>
      <c r="B5230" s="189"/>
      <c r="C5230" s="189"/>
      <c r="D5230" s="189"/>
    </row>
    <row r="5231" spans="1:4" ht="18" customHeight="1">
      <c r="A5231" s="173"/>
      <c r="B5231" s="189"/>
      <c r="C5231" s="189"/>
      <c r="D5231" s="189"/>
    </row>
    <row r="5232" spans="1:4" ht="18" customHeight="1">
      <c r="A5232" s="173"/>
      <c r="B5232" s="189"/>
      <c r="C5232" s="189"/>
      <c r="D5232" s="189"/>
    </row>
    <row r="5233" spans="1:4" ht="18" customHeight="1">
      <c r="A5233" s="173"/>
      <c r="B5233" s="189"/>
      <c r="C5233" s="189"/>
      <c r="D5233" s="189"/>
    </row>
    <row r="5234" spans="1:4" ht="18" customHeight="1">
      <c r="A5234" s="173"/>
      <c r="B5234" s="189"/>
      <c r="C5234" s="189"/>
      <c r="D5234" s="189"/>
    </row>
    <row r="5235" spans="1:4" ht="18" customHeight="1">
      <c r="A5235" s="173"/>
      <c r="B5235" s="189"/>
      <c r="C5235" s="189"/>
      <c r="D5235" s="189"/>
    </row>
    <row r="5236" spans="1:4" ht="18" customHeight="1">
      <c r="A5236" s="173"/>
      <c r="B5236" s="189"/>
      <c r="C5236" s="189"/>
      <c r="D5236" s="189"/>
    </row>
    <row r="5237" spans="1:4" ht="18" customHeight="1">
      <c r="A5237" s="173"/>
      <c r="B5237" s="189"/>
      <c r="C5237" s="189"/>
      <c r="D5237" s="189"/>
    </row>
    <row r="5238" spans="1:4" ht="18" customHeight="1">
      <c r="A5238" s="173"/>
      <c r="B5238" s="189"/>
      <c r="C5238" s="189"/>
      <c r="D5238" s="189"/>
    </row>
    <row r="5239" spans="1:4" ht="18" customHeight="1">
      <c r="A5239" s="173"/>
      <c r="B5239" s="189"/>
      <c r="C5239" s="189"/>
      <c r="D5239" s="189"/>
    </row>
    <row r="5240" spans="1:4" ht="18" customHeight="1">
      <c r="A5240" s="173"/>
      <c r="B5240" s="189"/>
      <c r="C5240" s="189"/>
      <c r="D5240" s="189"/>
    </row>
    <row r="5241" spans="1:4" ht="18" customHeight="1">
      <c r="A5241" s="173"/>
      <c r="B5241" s="189"/>
      <c r="C5241" s="189"/>
      <c r="D5241" s="189"/>
    </row>
    <row r="5242" spans="1:4" ht="18" customHeight="1">
      <c r="A5242" s="173"/>
      <c r="B5242" s="189"/>
      <c r="C5242" s="189"/>
      <c r="D5242" s="189"/>
    </row>
    <row r="5243" spans="1:4" ht="18" customHeight="1">
      <c r="A5243" s="173"/>
      <c r="B5243" s="189"/>
      <c r="C5243" s="189"/>
      <c r="D5243" s="189"/>
    </row>
    <row r="5244" spans="1:4" ht="18" customHeight="1">
      <c r="A5244" s="173"/>
      <c r="B5244" s="189"/>
      <c r="C5244" s="189"/>
      <c r="D5244" s="189"/>
    </row>
    <row r="5245" spans="1:4" ht="18" customHeight="1">
      <c r="A5245" s="173"/>
      <c r="B5245" s="189"/>
      <c r="C5245" s="189"/>
      <c r="D5245" s="189"/>
    </row>
    <row r="5246" spans="1:4" ht="18" customHeight="1">
      <c r="A5246" s="173"/>
      <c r="B5246" s="189"/>
      <c r="C5246" s="189"/>
      <c r="D5246" s="189"/>
    </row>
    <row r="5247" spans="1:4" ht="18" customHeight="1">
      <c r="A5247" s="173"/>
      <c r="B5247" s="189"/>
      <c r="C5247" s="189"/>
      <c r="D5247" s="189"/>
    </row>
    <row r="5248" spans="1:4" ht="18" customHeight="1">
      <c r="A5248" s="173"/>
      <c r="B5248" s="189"/>
      <c r="C5248" s="189"/>
      <c r="D5248" s="189"/>
    </row>
    <row r="5249" spans="1:4" ht="18" customHeight="1">
      <c r="A5249" s="173"/>
      <c r="B5249" s="189"/>
      <c r="C5249" s="189"/>
      <c r="D5249" s="189"/>
    </row>
    <row r="5250" spans="1:4" ht="18" customHeight="1">
      <c r="A5250" s="173"/>
      <c r="B5250" s="189"/>
      <c r="C5250" s="189"/>
      <c r="D5250" s="189"/>
    </row>
    <row r="5251" spans="1:4" ht="18" customHeight="1">
      <c r="A5251" s="173"/>
      <c r="B5251" s="189"/>
      <c r="C5251" s="189"/>
      <c r="D5251" s="189"/>
    </row>
    <row r="5252" spans="1:4" ht="18" customHeight="1">
      <c r="A5252" s="173"/>
      <c r="B5252" s="189"/>
      <c r="C5252" s="189"/>
      <c r="D5252" s="189"/>
    </row>
    <row r="5253" spans="1:4" ht="18" customHeight="1">
      <c r="A5253" s="173"/>
      <c r="B5253" s="189"/>
      <c r="C5253" s="189"/>
      <c r="D5253" s="189"/>
    </row>
    <row r="5254" spans="1:4" ht="18" customHeight="1">
      <c r="A5254" s="173"/>
      <c r="B5254" s="189"/>
      <c r="C5254" s="189"/>
      <c r="D5254" s="189"/>
    </row>
    <row r="5255" spans="1:4" ht="18" customHeight="1">
      <c r="A5255" s="173"/>
      <c r="B5255" s="189"/>
      <c r="C5255" s="189"/>
      <c r="D5255" s="189"/>
    </row>
    <row r="5256" spans="1:4" ht="18" customHeight="1">
      <c r="A5256" s="173"/>
      <c r="B5256" s="189"/>
      <c r="C5256" s="189"/>
      <c r="D5256" s="189"/>
    </row>
    <row r="5257" spans="1:4" ht="18" customHeight="1">
      <c r="A5257" s="173"/>
      <c r="B5257" s="189"/>
      <c r="C5257" s="189"/>
      <c r="D5257" s="189"/>
    </row>
    <row r="5258" spans="1:4" ht="18" customHeight="1">
      <c r="A5258" s="173"/>
      <c r="B5258" s="189"/>
      <c r="C5258" s="189"/>
      <c r="D5258" s="189"/>
    </row>
    <row r="5259" spans="1:4" ht="18" customHeight="1">
      <c r="A5259" s="173"/>
      <c r="B5259" s="189"/>
      <c r="C5259" s="189"/>
      <c r="D5259" s="189"/>
    </row>
    <row r="5260" spans="1:4" ht="18" customHeight="1">
      <c r="A5260" s="173"/>
      <c r="B5260" s="189"/>
      <c r="C5260" s="189"/>
      <c r="D5260" s="189"/>
    </row>
    <row r="5261" spans="1:4" ht="18" customHeight="1">
      <c r="A5261" s="173"/>
      <c r="B5261" s="189"/>
      <c r="C5261" s="189"/>
      <c r="D5261" s="189"/>
    </row>
    <row r="5262" spans="1:4" ht="18" customHeight="1">
      <c r="A5262" s="173"/>
      <c r="B5262" s="189"/>
      <c r="C5262" s="189"/>
      <c r="D5262" s="189"/>
    </row>
    <row r="5263" spans="1:4" ht="18" customHeight="1">
      <c r="A5263" s="173"/>
      <c r="B5263" s="189"/>
      <c r="C5263" s="189"/>
      <c r="D5263" s="189"/>
    </row>
    <row r="5264" spans="1:4" ht="18" customHeight="1">
      <c r="A5264" s="173"/>
      <c r="B5264" s="189"/>
      <c r="C5264" s="189"/>
      <c r="D5264" s="189"/>
    </row>
    <row r="5265" spans="1:4" ht="18" customHeight="1">
      <c r="A5265" s="173"/>
      <c r="B5265" s="189"/>
      <c r="C5265" s="189"/>
      <c r="D5265" s="189"/>
    </row>
    <row r="5266" spans="1:4" ht="18" customHeight="1">
      <c r="A5266" s="173"/>
      <c r="B5266" s="189"/>
      <c r="C5266" s="189"/>
      <c r="D5266" s="189"/>
    </row>
    <row r="5267" spans="1:4" ht="18" customHeight="1">
      <c r="A5267" s="173"/>
      <c r="B5267" s="189"/>
      <c r="C5267" s="189"/>
      <c r="D5267" s="189"/>
    </row>
    <row r="5268" spans="1:4" ht="18" customHeight="1">
      <c r="A5268" s="173"/>
      <c r="B5268" s="189"/>
      <c r="C5268" s="189"/>
      <c r="D5268" s="189"/>
    </row>
    <row r="5269" spans="1:4" ht="18" customHeight="1">
      <c r="A5269" s="173"/>
      <c r="B5269" s="189"/>
      <c r="C5269" s="189"/>
      <c r="D5269" s="189"/>
    </row>
    <row r="5270" spans="1:4" ht="18" customHeight="1">
      <c r="A5270" s="173"/>
      <c r="B5270" s="189"/>
      <c r="C5270" s="189"/>
      <c r="D5270" s="189"/>
    </row>
    <row r="5271" spans="1:4" ht="18" customHeight="1">
      <c r="A5271" s="173"/>
      <c r="B5271" s="189"/>
      <c r="C5271" s="189"/>
      <c r="D5271" s="189"/>
    </row>
    <row r="5272" spans="1:4" ht="18" customHeight="1">
      <c r="A5272" s="173"/>
      <c r="B5272" s="189"/>
      <c r="C5272" s="189"/>
      <c r="D5272" s="189"/>
    </row>
    <row r="5273" spans="1:4" ht="18" customHeight="1">
      <c r="A5273" s="173"/>
      <c r="B5273" s="189"/>
      <c r="C5273" s="189"/>
      <c r="D5273" s="189"/>
    </row>
    <row r="5274" spans="1:4" ht="18" customHeight="1">
      <c r="A5274" s="173"/>
      <c r="B5274" s="189"/>
      <c r="C5274" s="189"/>
      <c r="D5274" s="189"/>
    </row>
    <row r="5275" spans="1:4" ht="18" customHeight="1">
      <c r="A5275" s="173"/>
      <c r="B5275" s="189"/>
      <c r="C5275" s="189"/>
      <c r="D5275" s="189"/>
    </row>
    <row r="5276" spans="1:4" ht="18" customHeight="1">
      <c r="A5276" s="173"/>
      <c r="B5276" s="189"/>
      <c r="C5276" s="189"/>
      <c r="D5276" s="189"/>
    </row>
    <row r="5277" spans="1:4" ht="18" customHeight="1">
      <c r="A5277" s="173"/>
      <c r="B5277" s="189"/>
      <c r="C5277" s="189"/>
      <c r="D5277" s="189"/>
    </row>
    <row r="5278" spans="1:4" ht="18" customHeight="1">
      <c r="A5278" s="173"/>
      <c r="B5278" s="189"/>
      <c r="C5278" s="189"/>
      <c r="D5278" s="189"/>
    </row>
    <row r="5279" spans="1:4" ht="18" customHeight="1">
      <c r="A5279" s="173"/>
      <c r="B5279" s="189"/>
      <c r="C5279" s="189"/>
      <c r="D5279" s="189"/>
    </row>
    <row r="5280" spans="1:4" ht="18" customHeight="1">
      <c r="A5280" s="173"/>
      <c r="B5280" s="189"/>
      <c r="C5280" s="189"/>
      <c r="D5280" s="189"/>
    </row>
    <row r="5281" spans="1:4" ht="18" customHeight="1">
      <c r="A5281" s="173"/>
      <c r="B5281" s="189"/>
      <c r="C5281" s="189"/>
      <c r="D5281" s="189"/>
    </row>
    <row r="5282" spans="1:4" ht="18" customHeight="1">
      <c r="A5282" s="173"/>
      <c r="B5282" s="189"/>
      <c r="C5282" s="189"/>
      <c r="D5282" s="189"/>
    </row>
    <row r="5283" spans="1:4" ht="18" customHeight="1">
      <c r="A5283" s="173"/>
      <c r="B5283" s="189"/>
      <c r="C5283" s="189"/>
      <c r="D5283" s="189"/>
    </row>
    <row r="5284" spans="1:4" ht="18" customHeight="1">
      <c r="A5284" s="173"/>
      <c r="B5284" s="189"/>
      <c r="C5284" s="189"/>
      <c r="D5284" s="189"/>
    </row>
    <row r="5285" spans="1:4" ht="18" customHeight="1">
      <c r="A5285" s="173"/>
      <c r="B5285" s="189"/>
      <c r="C5285" s="189"/>
      <c r="D5285" s="189"/>
    </row>
    <row r="5286" spans="1:4" ht="18" customHeight="1">
      <c r="A5286" s="173"/>
      <c r="B5286" s="189"/>
      <c r="C5286" s="189"/>
      <c r="D5286" s="189"/>
    </row>
    <row r="5287" spans="1:4" ht="18" customHeight="1">
      <c r="A5287" s="173"/>
      <c r="B5287" s="189"/>
      <c r="C5287" s="189"/>
      <c r="D5287" s="189"/>
    </row>
    <row r="5288" spans="1:4" ht="18" customHeight="1">
      <c r="A5288" s="173"/>
      <c r="B5288" s="189"/>
      <c r="C5288" s="189"/>
      <c r="D5288" s="189"/>
    </row>
    <row r="5289" spans="1:4" ht="18" customHeight="1">
      <c r="A5289" s="173"/>
      <c r="B5289" s="189"/>
      <c r="C5289" s="189"/>
      <c r="D5289" s="189"/>
    </row>
    <row r="5290" spans="1:4" ht="18" customHeight="1">
      <c r="A5290" s="173"/>
      <c r="B5290" s="189"/>
      <c r="C5290" s="189"/>
      <c r="D5290" s="189"/>
    </row>
    <row r="5291" spans="1:4" ht="18" customHeight="1">
      <c r="A5291" s="173"/>
      <c r="B5291" s="189"/>
      <c r="C5291" s="189"/>
      <c r="D5291" s="189"/>
    </row>
    <row r="5292" spans="1:4" ht="18" customHeight="1">
      <c r="A5292" s="173"/>
      <c r="B5292" s="189"/>
      <c r="C5292" s="189"/>
      <c r="D5292" s="189"/>
    </row>
    <row r="5293" spans="1:4" ht="18" customHeight="1">
      <c r="A5293" s="173"/>
      <c r="B5293" s="189"/>
      <c r="C5293" s="189"/>
      <c r="D5293" s="189"/>
    </row>
    <row r="5294" spans="1:4" ht="18" customHeight="1">
      <c r="A5294" s="173"/>
      <c r="B5294" s="189"/>
      <c r="C5294" s="189"/>
      <c r="D5294" s="189"/>
    </row>
    <row r="5295" spans="1:4" ht="18" customHeight="1">
      <c r="A5295" s="173"/>
      <c r="B5295" s="189"/>
      <c r="C5295" s="189"/>
      <c r="D5295" s="189"/>
    </row>
    <row r="5296" spans="1:4" ht="18" customHeight="1">
      <c r="A5296" s="173"/>
      <c r="B5296" s="189"/>
      <c r="C5296" s="189"/>
      <c r="D5296" s="189"/>
    </row>
    <row r="5297" spans="1:4" ht="18" customHeight="1">
      <c r="A5297" s="173"/>
      <c r="B5297" s="189"/>
      <c r="C5297" s="189"/>
      <c r="D5297" s="189"/>
    </row>
    <row r="5298" spans="1:4" ht="18" customHeight="1">
      <c r="A5298" s="173"/>
      <c r="B5298" s="189"/>
      <c r="C5298" s="189"/>
      <c r="D5298" s="189"/>
    </row>
    <row r="5299" spans="1:4" ht="18" customHeight="1">
      <c r="A5299" s="173"/>
      <c r="B5299" s="189"/>
      <c r="C5299" s="189"/>
      <c r="D5299" s="189"/>
    </row>
    <row r="5300" spans="1:4" ht="18" customHeight="1">
      <c r="A5300" s="173"/>
      <c r="B5300" s="189"/>
      <c r="C5300" s="189"/>
      <c r="D5300" s="189"/>
    </row>
    <row r="5301" spans="1:4" ht="18" customHeight="1">
      <c r="A5301" s="173"/>
      <c r="B5301" s="189"/>
      <c r="C5301" s="189"/>
      <c r="D5301" s="189"/>
    </row>
    <row r="5302" spans="1:4" ht="18" customHeight="1">
      <c r="A5302" s="173"/>
      <c r="B5302" s="189"/>
      <c r="C5302" s="189"/>
      <c r="D5302" s="189"/>
    </row>
    <row r="5303" spans="1:4" ht="18" customHeight="1">
      <c r="A5303" s="173"/>
      <c r="B5303" s="189"/>
      <c r="C5303" s="189"/>
      <c r="D5303" s="189"/>
    </row>
    <row r="5304" spans="1:4" ht="18" customHeight="1">
      <c r="A5304" s="173"/>
      <c r="B5304" s="189"/>
      <c r="C5304" s="189"/>
      <c r="D5304" s="189"/>
    </row>
    <row r="5305" spans="1:4" ht="18" customHeight="1">
      <c r="A5305" s="173"/>
      <c r="B5305" s="189"/>
      <c r="C5305" s="189"/>
      <c r="D5305" s="189"/>
    </row>
    <row r="5306" spans="1:4" ht="18" customHeight="1">
      <c r="A5306" s="173"/>
      <c r="B5306" s="189"/>
      <c r="C5306" s="189"/>
      <c r="D5306" s="189"/>
    </row>
    <row r="5307" spans="1:4" ht="18" customHeight="1">
      <c r="A5307" s="173"/>
      <c r="B5307" s="189"/>
      <c r="C5307" s="189"/>
      <c r="D5307" s="189"/>
    </row>
    <row r="5308" spans="1:4" ht="18" customHeight="1">
      <c r="A5308" s="173"/>
      <c r="B5308" s="189"/>
      <c r="C5308" s="189"/>
      <c r="D5308" s="189"/>
    </row>
    <row r="5309" spans="1:4" ht="18" customHeight="1">
      <c r="A5309" s="173"/>
      <c r="B5309" s="189"/>
      <c r="C5309" s="189"/>
      <c r="D5309" s="189"/>
    </row>
    <row r="5310" spans="1:4" ht="18" customHeight="1">
      <c r="A5310" s="173"/>
      <c r="B5310" s="189"/>
      <c r="C5310" s="189"/>
      <c r="D5310" s="189"/>
    </row>
    <row r="5311" spans="1:4" ht="18" customHeight="1">
      <c r="A5311" s="173"/>
      <c r="B5311" s="189"/>
      <c r="C5311" s="189"/>
      <c r="D5311" s="189"/>
    </row>
    <row r="5312" spans="1:4" ht="18" customHeight="1">
      <c r="A5312" s="173"/>
      <c r="B5312" s="189"/>
      <c r="C5312" s="189"/>
      <c r="D5312" s="189"/>
    </row>
    <row r="5313" spans="1:4" ht="18" customHeight="1">
      <c r="A5313" s="173"/>
      <c r="B5313" s="189"/>
      <c r="C5313" s="189"/>
      <c r="D5313" s="189"/>
    </row>
    <row r="5314" spans="1:4" ht="18" customHeight="1">
      <c r="A5314" s="173"/>
      <c r="B5314" s="189"/>
      <c r="C5314" s="189"/>
      <c r="D5314" s="189"/>
    </row>
    <row r="5315" spans="1:4" ht="18" customHeight="1">
      <c r="A5315" s="173"/>
      <c r="B5315" s="189"/>
      <c r="C5315" s="189"/>
      <c r="D5315" s="189"/>
    </row>
    <row r="5316" spans="1:4" ht="18" customHeight="1">
      <c r="A5316" s="173"/>
      <c r="B5316" s="189"/>
      <c r="C5316" s="189"/>
      <c r="D5316" s="189"/>
    </row>
    <row r="5317" spans="1:4" ht="18" customHeight="1">
      <c r="A5317" s="173"/>
      <c r="B5317" s="189"/>
      <c r="C5317" s="189"/>
      <c r="D5317" s="189"/>
    </row>
    <row r="5318" spans="1:4" ht="18" customHeight="1">
      <c r="A5318" s="173"/>
      <c r="B5318" s="189"/>
      <c r="C5318" s="189"/>
      <c r="D5318" s="189"/>
    </row>
    <row r="5319" spans="1:4" ht="18" customHeight="1">
      <c r="A5319" s="173"/>
      <c r="B5319" s="189"/>
      <c r="C5319" s="189"/>
      <c r="D5319" s="189"/>
    </row>
    <row r="5320" spans="1:4" ht="18" customHeight="1">
      <c r="A5320" s="173"/>
      <c r="B5320" s="189"/>
      <c r="C5320" s="189"/>
      <c r="D5320" s="189"/>
    </row>
    <row r="5321" spans="1:4" ht="18" customHeight="1">
      <c r="A5321" s="173"/>
      <c r="B5321" s="189"/>
      <c r="C5321" s="189"/>
      <c r="D5321" s="189"/>
    </row>
    <row r="5322" spans="1:4" ht="18" customHeight="1">
      <c r="A5322" s="173"/>
      <c r="B5322" s="189"/>
      <c r="C5322" s="189"/>
      <c r="D5322" s="189"/>
    </row>
    <row r="5323" spans="1:4" ht="18" customHeight="1">
      <c r="A5323" s="173"/>
      <c r="B5323" s="189"/>
      <c r="C5323" s="189"/>
      <c r="D5323" s="189"/>
    </row>
    <row r="5324" spans="1:4" ht="18" customHeight="1">
      <c r="A5324" s="173"/>
      <c r="B5324" s="189"/>
      <c r="C5324" s="189"/>
      <c r="D5324" s="189"/>
    </row>
    <row r="5325" spans="1:4" ht="18" customHeight="1">
      <c r="A5325" s="173"/>
      <c r="B5325" s="189"/>
      <c r="C5325" s="189"/>
      <c r="D5325" s="189"/>
    </row>
    <row r="5326" spans="1:4" ht="18" customHeight="1">
      <c r="A5326" s="173"/>
      <c r="B5326" s="189"/>
      <c r="C5326" s="189"/>
      <c r="D5326" s="189"/>
    </row>
    <row r="5327" spans="1:4" ht="18" customHeight="1">
      <c r="A5327" s="173"/>
      <c r="B5327" s="189"/>
      <c r="C5327" s="189"/>
      <c r="D5327" s="189"/>
    </row>
    <row r="5328" spans="1:4" ht="18" customHeight="1">
      <c r="A5328" s="173"/>
      <c r="B5328" s="189"/>
      <c r="C5328" s="189"/>
      <c r="D5328" s="189"/>
    </row>
    <row r="5329" spans="1:4" ht="18" customHeight="1">
      <c r="A5329" s="173"/>
      <c r="B5329" s="189"/>
      <c r="C5329" s="189"/>
      <c r="D5329" s="189"/>
    </row>
    <row r="5330" spans="1:4" ht="18" customHeight="1">
      <c r="A5330" s="173"/>
      <c r="B5330" s="189"/>
      <c r="C5330" s="189"/>
      <c r="D5330" s="189"/>
    </row>
    <row r="5331" spans="1:4" ht="18" customHeight="1">
      <c r="A5331" s="173"/>
      <c r="B5331" s="189"/>
      <c r="C5331" s="189"/>
      <c r="D5331" s="189"/>
    </row>
    <row r="5332" spans="1:4" ht="18" customHeight="1">
      <c r="A5332" s="173"/>
      <c r="B5332" s="189"/>
      <c r="C5332" s="189"/>
      <c r="D5332" s="189"/>
    </row>
    <row r="5333" spans="1:4" ht="18" customHeight="1">
      <c r="A5333" s="173"/>
      <c r="B5333" s="189"/>
      <c r="C5333" s="189"/>
      <c r="D5333" s="189"/>
    </row>
    <row r="5334" spans="1:4" ht="18" customHeight="1">
      <c r="A5334" s="173"/>
      <c r="B5334" s="189"/>
      <c r="C5334" s="189"/>
      <c r="D5334" s="189"/>
    </row>
    <row r="5335" spans="1:4" ht="18" customHeight="1">
      <c r="A5335" s="173"/>
      <c r="B5335" s="189"/>
      <c r="C5335" s="189"/>
      <c r="D5335" s="189"/>
    </row>
    <row r="5336" spans="1:4" ht="18" customHeight="1">
      <c r="A5336" s="173"/>
      <c r="B5336" s="189"/>
      <c r="C5336" s="189"/>
      <c r="D5336" s="189"/>
    </row>
    <row r="5337" spans="1:4" ht="18" customHeight="1">
      <c r="A5337" s="173"/>
      <c r="B5337" s="189"/>
      <c r="C5337" s="189"/>
      <c r="D5337" s="189"/>
    </row>
    <row r="5338" spans="1:4" ht="18" customHeight="1">
      <c r="A5338" s="173"/>
      <c r="B5338" s="189"/>
      <c r="C5338" s="189"/>
      <c r="D5338" s="189"/>
    </row>
    <row r="5339" spans="1:4" ht="18" customHeight="1">
      <c r="A5339" s="173"/>
      <c r="B5339" s="189"/>
      <c r="C5339" s="189"/>
      <c r="D5339" s="189"/>
    </row>
    <row r="5340" spans="1:4" ht="18" customHeight="1">
      <c r="A5340" s="173"/>
      <c r="B5340" s="189"/>
      <c r="C5340" s="189"/>
      <c r="D5340" s="189"/>
    </row>
    <row r="5341" spans="1:4" ht="18" customHeight="1">
      <c r="A5341" s="173"/>
      <c r="B5341" s="189"/>
      <c r="C5341" s="189"/>
      <c r="D5341" s="189"/>
    </row>
    <row r="5342" spans="1:4" ht="18" customHeight="1">
      <c r="A5342" s="173"/>
      <c r="B5342" s="189"/>
      <c r="C5342" s="189"/>
      <c r="D5342" s="189"/>
    </row>
    <row r="5343" spans="1:4" ht="18" customHeight="1">
      <c r="A5343" s="173"/>
      <c r="B5343" s="189"/>
      <c r="C5343" s="189"/>
      <c r="D5343" s="189"/>
    </row>
    <row r="5344" spans="1:4" ht="18" customHeight="1">
      <c r="A5344" s="173"/>
      <c r="B5344" s="189"/>
      <c r="C5344" s="189"/>
      <c r="D5344" s="189"/>
    </row>
    <row r="5345" spans="1:4" ht="18" customHeight="1">
      <c r="A5345" s="173"/>
      <c r="B5345" s="189"/>
      <c r="C5345" s="189"/>
      <c r="D5345" s="189"/>
    </row>
    <row r="5346" spans="1:4" ht="18" customHeight="1">
      <c r="A5346" s="173"/>
      <c r="B5346" s="189"/>
      <c r="C5346" s="189"/>
      <c r="D5346" s="189"/>
    </row>
    <row r="5347" spans="1:4" ht="18" customHeight="1">
      <c r="A5347" s="173"/>
      <c r="B5347" s="189"/>
      <c r="C5347" s="189"/>
      <c r="D5347" s="189"/>
    </row>
    <row r="5348" spans="1:4" ht="18" customHeight="1">
      <c r="A5348" s="173"/>
      <c r="B5348" s="189"/>
      <c r="C5348" s="189"/>
      <c r="D5348" s="189"/>
    </row>
    <row r="5349" spans="1:4" ht="18" customHeight="1">
      <c r="A5349" s="173"/>
      <c r="B5349" s="189"/>
      <c r="C5349" s="189"/>
      <c r="D5349" s="189"/>
    </row>
    <row r="5350" spans="1:4" ht="18" customHeight="1">
      <c r="A5350" s="173"/>
      <c r="B5350" s="189"/>
      <c r="C5350" s="189"/>
      <c r="D5350" s="189"/>
    </row>
    <row r="5351" spans="1:4" ht="18" customHeight="1">
      <c r="A5351" s="173"/>
      <c r="B5351" s="189"/>
      <c r="C5351" s="189"/>
      <c r="D5351" s="189"/>
    </row>
    <row r="5352" spans="1:4" ht="18" customHeight="1">
      <c r="A5352" s="173"/>
      <c r="B5352" s="189"/>
      <c r="C5352" s="189"/>
      <c r="D5352" s="189"/>
    </row>
    <row r="5353" spans="1:4" ht="18" customHeight="1">
      <c r="A5353" s="173"/>
      <c r="B5353" s="189"/>
      <c r="C5353" s="189"/>
      <c r="D5353" s="189"/>
    </row>
    <row r="5354" spans="1:4" ht="18" customHeight="1">
      <c r="A5354" s="173"/>
      <c r="B5354" s="189"/>
      <c r="C5354" s="189"/>
      <c r="D5354" s="189"/>
    </row>
    <row r="5355" spans="1:4" ht="18" customHeight="1">
      <c r="A5355" s="173"/>
      <c r="B5355" s="189"/>
      <c r="C5355" s="189"/>
      <c r="D5355" s="189"/>
    </row>
    <row r="5356" spans="1:4" ht="18" customHeight="1">
      <c r="A5356" s="173"/>
      <c r="B5356" s="189"/>
      <c r="C5356" s="189"/>
      <c r="D5356" s="189"/>
    </row>
    <row r="5357" spans="1:4" ht="18" customHeight="1">
      <c r="A5357" s="173"/>
      <c r="B5357" s="189"/>
      <c r="C5357" s="189"/>
      <c r="D5357" s="189"/>
    </row>
    <row r="5358" spans="1:4" ht="18" customHeight="1">
      <c r="A5358" s="173"/>
      <c r="B5358" s="189"/>
      <c r="C5358" s="189"/>
      <c r="D5358" s="189"/>
    </row>
    <row r="5359" spans="1:4" ht="18" customHeight="1">
      <c r="A5359" s="173"/>
      <c r="B5359" s="189"/>
      <c r="C5359" s="189"/>
      <c r="D5359" s="189"/>
    </row>
    <row r="5360" spans="1:4" ht="18" customHeight="1">
      <c r="A5360" s="173"/>
      <c r="B5360" s="189"/>
      <c r="C5360" s="189"/>
      <c r="D5360" s="189"/>
    </row>
    <row r="5361" spans="1:4" ht="18" customHeight="1">
      <c r="A5361" s="173"/>
      <c r="B5361" s="189"/>
      <c r="C5361" s="189"/>
      <c r="D5361" s="189"/>
    </row>
    <row r="5362" spans="1:4" ht="18" customHeight="1">
      <c r="A5362" s="173"/>
      <c r="B5362" s="189"/>
      <c r="C5362" s="189"/>
      <c r="D5362" s="189"/>
    </row>
    <row r="5363" spans="1:4" ht="18" customHeight="1">
      <c r="A5363" s="173"/>
      <c r="B5363" s="189"/>
      <c r="C5363" s="189"/>
      <c r="D5363" s="189"/>
    </row>
    <row r="5364" spans="1:4" ht="18" customHeight="1">
      <c r="A5364" s="173"/>
      <c r="B5364" s="189"/>
      <c r="C5364" s="189"/>
      <c r="D5364" s="189"/>
    </row>
    <row r="5365" spans="1:4" ht="18" customHeight="1">
      <c r="A5365" s="173"/>
      <c r="B5365" s="189"/>
      <c r="C5365" s="189"/>
      <c r="D5365" s="189"/>
    </row>
    <row r="5366" spans="1:4" ht="18" customHeight="1">
      <c r="A5366" s="173"/>
      <c r="B5366" s="189"/>
      <c r="C5366" s="189"/>
      <c r="D5366" s="189"/>
    </row>
    <row r="5367" spans="1:4" ht="18" customHeight="1">
      <c r="A5367" s="173"/>
      <c r="B5367" s="189"/>
      <c r="C5367" s="189"/>
      <c r="D5367" s="189"/>
    </row>
    <row r="5368" spans="1:4" ht="18" customHeight="1">
      <c r="A5368" s="173"/>
      <c r="B5368" s="189"/>
      <c r="C5368" s="189"/>
      <c r="D5368" s="189"/>
    </row>
    <row r="5369" spans="1:4" ht="18" customHeight="1">
      <c r="A5369" s="173"/>
      <c r="B5369" s="189"/>
      <c r="C5369" s="189"/>
      <c r="D5369" s="189"/>
    </row>
    <row r="5370" spans="1:4" ht="18" customHeight="1">
      <c r="A5370" s="173"/>
      <c r="B5370" s="189"/>
      <c r="C5370" s="189"/>
      <c r="D5370" s="189"/>
    </row>
    <row r="5371" spans="1:4" ht="18" customHeight="1">
      <c r="A5371" s="173"/>
      <c r="B5371" s="189"/>
      <c r="C5371" s="189"/>
      <c r="D5371" s="189"/>
    </row>
    <row r="5372" spans="1:4" ht="18" customHeight="1">
      <c r="A5372" s="173"/>
      <c r="B5372" s="189"/>
      <c r="C5372" s="189"/>
      <c r="D5372" s="189"/>
    </row>
    <row r="5373" spans="1:4" ht="18" customHeight="1">
      <c r="A5373" s="173"/>
      <c r="B5373" s="189"/>
      <c r="C5373" s="189"/>
      <c r="D5373" s="189"/>
    </row>
    <row r="5374" spans="1:4" ht="18" customHeight="1">
      <c r="A5374" s="173"/>
      <c r="B5374" s="189"/>
      <c r="C5374" s="189"/>
      <c r="D5374" s="189"/>
    </row>
    <row r="5375" spans="1:4" ht="18" customHeight="1">
      <c r="A5375" s="173"/>
      <c r="B5375" s="189"/>
      <c r="C5375" s="189"/>
      <c r="D5375" s="189"/>
    </row>
    <row r="5376" spans="1:4" ht="18" customHeight="1">
      <c r="A5376" s="173"/>
      <c r="B5376" s="189"/>
      <c r="C5376" s="189"/>
      <c r="D5376" s="189"/>
    </row>
    <row r="5377" spans="1:4" ht="18" customHeight="1">
      <c r="A5377" s="173"/>
      <c r="B5377" s="189"/>
      <c r="C5377" s="189"/>
      <c r="D5377" s="189"/>
    </row>
    <row r="5378" spans="1:4" ht="18" customHeight="1">
      <c r="A5378" s="173"/>
      <c r="B5378" s="189"/>
      <c r="C5378" s="189"/>
      <c r="D5378" s="189"/>
    </row>
    <row r="5379" spans="1:4" ht="18" customHeight="1">
      <c r="A5379" s="173"/>
      <c r="B5379" s="189"/>
      <c r="C5379" s="189"/>
      <c r="D5379" s="189"/>
    </row>
    <row r="5380" spans="1:4" ht="18" customHeight="1">
      <c r="A5380" s="173"/>
      <c r="B5380" s="189"/>
      <c r="C5380" s="189"/>
      <c r="D5380" s="189"/>
    </row>
    <row r="5381" spans="1:4" ht="18" customHeight="1">
      <c r="A5381" s="173"/>
      <c r="B5381" s="189"/>
      <c r="C5381" s="189"/>
      <c r="D5381" s="189"/>
    </row>
    <row r="5382" spans="1:4" ht="18" customHeight="1">
      <c r="A5382" s="173"/>
      <c r="B5382" s="189"/>
      <c r="C5382" s="189"/>
      <c r="D5382" s="189"/>
    </row>
    <row r="5383" spans="1:4" ht="18" customHeight="1">
      <c r="A5383" s="173"/>
      <c r="B5383" s="189"/>
      <c r="C5383" s="189"/>
      <c r="D5383" s="189"/>
    </row>
    <row r="5384" spans="1:4" ht="18" customHeight="1">
      <c r="A5384" s="173"/>
      <c r="B5384" s="189"/>
      <c r="C5384" s="189"/>
      <c r="D5384" s="189"/>
    </row>
    <row r="5385" spans="1:4" ht="18" customHeight="1">
      <c r="A5385" s="173"/>
      <c r="B5385" s="189"/>
      <c r="C5385" s="189"/>
      <c r="D5385" s="189"/>
    </row>
    <row r="5386" spans="1:4" ht="18" customHeight="1">
      <c r="A5386" s="173"/>
      <c r="B5386" s="189"/>
      <c r="C5386" s="189"/>
      <c r="D5386" s="189"/>
    </row>
    <row r="5387" spans="1:4" ht="18" customHeight="1">
      <c r="A5387" s="173"/>
      <c r="B5387" s="189"/>
      <c r="C5387" s="189"/>
      <c r="D5387" s="189"/>
    </row>
    <row r="5388" spans="1:4" ht="18" customHeight="1">
      <c r="A5388" s="173"/>
      <c r="B5388" s="189"/>
      <c r="C5388" s="189"/>
      <c r="D5388" s="189"/>
    </row>
    <row r="5389" spans="1:4" ht="18" customHeight="1">
      <c r="A5389" s="173"/>
      <c r="B5389" s="189"/>
      <c r="C5389" s="189"/>
      <c r="D5389" s="189"/>
    </row>
    <row r="5390" spans="1:4" ht="18" customHeight="1">
      <c r="A5390" s="173"/>
      <c r="B5390" s="189"/>
      <c r="C5390" s="189"/>
      <c r="D5390" s="189"/>
    </row>
    <row r="5391" spans="1:4" ht="18" customHeight="1">
      <c r="A5391" s="173"/>
      <c r="B5391" s="189"/>
      <c r="C5391" s="189"/>
      <c r="D5391" s="189"/>
    </row>
    <row r="5392" spans="1:4" ht="18" customHeight="1">
      <c r="A5392" s="173"/>
      <c r="B5392" s="189"/>
      <c r="C5392" s="189"/>
      <c r="D5392" s="189"/>
    </row>
    <row r="5393" spans="1:4" ht="18" customHeight="1">
      <c r="A5393" s="173"/>
      <c r="B5393" s="189"/>
      <c r="C5393" s="189"/>
      <c r="D5393" s="189"/>
    </row>
    <row r="5394" spans="1:4" ht="18" customHeight="1">
      <c r="A5394" s="173"/>
      <c r="B5394" s="189"/>
      <c r="C5394" s="189"/>
      <c r="D5394" s="189"/>
    </row>
    <row r="5395" spans="1:4" ht="18" customHeight="1">
      <c r="A5395" s="173"/>
      <c r="B5395" s="189"/>
      <c r="C5395" s="189"/>
      <c r="D5395" s="189"/>
    </row>
    <row r="5396" spans="1:4" ht="18" customHeight="1">
      <c r="A5396" s="173"/>
      <c r="B5396" s="189"/>
      <c r="C5396" s="189"/>
      <c r="D5396" s="189"/>
    </row>
    <row r="5397" spans="1:4" ht="18" customHeight="1">
      <c r="A5397" s="173"/>
      <c r="B5397" s="189"/>
      <c r="C5397" s="189"/>
      <c r="D5397" s="189"/>
    </row>
    <row r="5398" spans="1:4" ht="18" customHeight="1">
      <c r="A5398" s="173"/>
      <c r="B5398" s="189"/>
      <c r="C5398" s="189"/>
      <c r="D5398" s="189"/>
    </row>
    <row r="5399" spans="1:4" ht="18" customHeight="1">
      <c r="A5399" s="173"/>
      <c r="B5399" s="189"/>
      <c r="C5399" s="189"/>
      <c r="D5399" s="189"/>
    </row>
    <row r="5400" spans="1:4" ht="18" customHeight="1">
      <c r="A5400" s="173"/>
      <c r="B5400" s="189"/>
      <c r="C5400" s="189"/>
      <c r="D5400" s="189"/>
    </row>
    <row r="5401" spans="1:4" ht="18" customHeight="1">
      <c r="A5401" s="173"/>
      <c r="B5401" s="189"/>
      <c r="C5401" s="189"/>
      <c r="D5401" s="189"/>
    </row>
    <row r="5402" spans="1:4" ht="18" customHeight="1">
      <c r="A5402" s="173"/>
      <c r="B5402" s="189"/>
      <c r="C5402" s="189"/>
      <c r="D5402" s="189"/>
    </row>
    <row r="5403" spans="1:4" ht="18" customHeight="1">
      <c r="A5403" s="173"/>
      <c r="B5403" s="189"/>
      <c r="C5403" s="189"/>
      <c r="D5403" s="189"/>
    </row>
    <row r="5404" spans="1:4" ht="18" customHeight="1">
      <c r="A5404" s="173"/>
      <c r="B5404" s="189"/>
      <c r="C5404" s="189"/>
      <c r="D5404" s="189"/>
    </row>
    <row r="5405" spans="1:4" ht="18" customHeight="1">
      <c r="A5405" s="173"/>
      <c r="B5405" s="189"/>
      <c r="C5405" s="189"/>
      <c r="D5405" s="189"/>
    </row>
    <row r="5406" spans="1:4" ht="18" customHeight="1">
      <c r="A5406" s="173"/>
      <c r="B5406" s="189"/>
      <c r="C5406" s="189"/>
      <c r="D5406" s="189"/>
    </row>
    <row r="5407" spans="1:4" ht="18" customHeight="1">
      <c r="A5407" s="173"/>
      <c r="B5407" s="189"/>
      <c r="C5407" s="189"/>
      <c r="D5407" s="189"/>
    </row>
    <row r="5408" spans="1:4" ht="18" customHeight="1">
      <c r="A5408" s="173"/>
      <c r="B5408" s="189"/>
      <c r="C5408" s="189"/>
      <c r="D5408" s="189"/>
    </row>
    <row r="5409" spans="1:4" ht="18" customHeight="1">
      <c r="A5409" s="173"/>
      <c r="B5409" s="189"/>
      <c r="C5409" s="189"/>
      <c r="D5409" s="189"/>
    </row>
    <row r="5410" spans="1:4" ht="18" customHeight="1">
      <c r="A5410" s="173"/>
      <c r="B5410" s="189"/>
      <c r="C5410" s="189"/>
      <c r="D5410" s="189"/>
    </row>
    <row r="5411" spans="1:4" ht="18" customHeight="1">
      <c r="A5411" s="173"/>
      <c r="B5411" s="189"/>
      <c r="C5411" s="189"/>
      <c r="D5411" s="189"/>
    </row>
    <row r="5412" spans="1:4" ht="18" customHeight="1">
      <c r="A5412" s="173"/>
      <c r="B5412" s="189"/>
      <c r="C5412" s="189"/>
      <c r="D5412" s="189"/>
    </row>
    <row r="5413" spans="1:4" ht="18" customHeight="1">
      <c r="A5413" s="173"/>
      <c r="B5413" s="189"/>
      <c r="C5413" s="189"/>
      <c r="D5413" s="189"/>
    </row>
    <row r="5414" spans="1:4" ht="18" customHeight="1">
      <c r="A5414" s="173"/>
      <c r="B5414" s="189"/>
      <c r="C5414" s="189"/>
      <c r="D5414" s="189"/>
    </row>
    <row r="5415" spans="1:4" ht="18" customHeight="1">
      <c r="A5415" s="173"/>
      <c r="B5415" s="189"/>
      <c r="C5415" s="189"/>
      <c r="D5415" s="189"/>
    </row>
    <row r="5416" spans="1:4" ht="18" customHeight="1">
      <c r="A5416" s="173"/>
      <c r="B5416" s="189"/>
      <c r="C5416" s="189"/>
      <c r="D5416" s="189"/>
    </row>
    <row r="5417" spans="1:4" ht="18" customHeight="1">
      <c r="A5417" s="173"/>
      <c r="B5417" s="189"/>
      <c r="C5417" s="189"/>
      <c r="D5417" s="189"/>
    </row>
    <row r="5418" spans="1:4" ht="18" customHeight="1">
      <c r="A5418" s="173"/>
      <c r="B5418" s="189"/>
      <c r="C5418" s="189"/>
      <c r="D5418" s="189"/>
    </row>
    <row r="5419" spans="1:4" ht="18" customHeight="1">
      <c r="A5419" s="173"/>
      <c r="B5419" s="189"/>
      <c r="C5419" s="189"/>
      <c r="D5419" s="189"/>
    </row>
    <row r="5420" spans="1:4" ht="18" customHeight="1">
      <c r="A5420" s="173"/>
      <c r="B5420" s="189"/>
      <c r="C5420" s="189"/>
      <c r="D5420" s="189"/>
    </row>
    <row r="5421" spans="1:4" ht="18" customHeight="1">
      <c r="A5421" s="173"/>
      <c r="B5421" s="189"/>
      <c r="C5421" s="189"/>
      <c r="D5421" s="189"/>
    </row>
    <row r="5422" spans="1:4" ht="18" customHeight="1">
      <c r="A5422" s="173"/>
      <c r="B5422" s="189"/>
      <c r="C5422" s="189"/>
      <c r="D5422" s="189"/>
    </row>
    <row r="5423" spans="1:4" ht="18" customHeight="1">
      <c r="A5423" s="173"/>
      <c r="B5423" s="189"/>
      <c r="C5423" s="189"/>
      <c r="D5423" s="189"/>
    </row>
    <row r="5424" spans="1:4" ht="18" customHeight="1">
      <c r="A5424" s="173"/>
      <c r="B5424" s="189"/>
      <c r="C5424" s="189"/>
      <c r="D5424" s="189"/>
    </row>
    <row r="5425" spans="1:4" ht="18" customHeight="1">
      <c r="A5425" s="173"/>
      <c r="B5425" s="189"/>
      <c r="C5425" s="189"/>
      <c r="D5425" s="189"/>
    </row>
    <row r="5426" spans="1:4" ht="18" customHeight="1">
      <c r="A5426" s="173"/>
      <c r="B5426" s="189"/>
      <c r="C5426" s="189"/>
      <c r="D5426" s="189"/>
    </row>
    <row r="5427" spans="1:4" ht="18" customHeight="1">
      <c r="A5427" s="173"/>
      <c r="B5427" s="189"/>
      <c r="C5427" s="189"/>
      <c r="D5427" s="189"/>
    </row>
    <row r="5428" spans="1:4" ht="18" customHeight="1">
      <c r="A5428" s="173"/>
      <c r="B5428" s="189"/>
      <c r="C5428" s="189"/>
      <c r="D5428" s="189"/>
    </row>
    <row r="5429" spans="1:4" ht="18" customHeight="1">
      <c r="A5429" s="173"/>
      <c r="B5429" s="189"/>
      <c r="C5429" s="189"/>
      <c r="D5429" s="189"/>
    </row>
    <row r="5430" spans="1:4" ht="18" customHeight="1">
      <c r="A5430" s="173"/>
      <c r="B5430" s="189"/>
      <c r="C5430" s="189"/>
      <c r="D5430" s="189"/>
    </row>
    <row r="5431" spans="1:4" ht="18" customHeight="1">
      <c r="A5431" s="173"/>
      <c r="B5431" s="189"/>
      <c r="C5431" s="189"/>
      <c r="D5431" s="189"/>
    </row>
    <row r="5432" spans="1:4" ht="18" customHeight="1">
      <c r="A5432" s="173"/>
      <c r="B5432" s="189"/>
      <c r="C5432" s="189"/>
      <c r="D5432" s="189"/>
    </row>
    <row r="5433" spans="1:4" ht="18" customHeight="1">
      <c r="A5433" s="173"/>
      <c r="B5433" s="189"/>
      <c r="C5433" s="189"/>
      <c r="D5433" s="189"/>
    </row>
    <row r="5434" spans="1:4" ht="18" customHeight="1">
      <c r="A5434" s="173"/>
      <c r="B5434" s="189"/>
      <c r="C5434" s="189"/>
      <c r="D5434" s="189"/>
    </row>
    <row r="5435" spans="1:4" ht="18" customHeight="1">
      <c r="A5435" s="173"/>
      <c r="B5435" s="189"/>
      <c r="C5435" s="189"/>
      <c r="D5435" s="189"/>
    </row>
    <row r="5436" spans="1:4" ht="18" customHeight="1">
      <c r="A5436" s="173"/>
      <c r="B5436" s="189"/>
      <c r="C5436" s="189"/>
      <c r="D5436" s="189"/>
    </row>
    <row r="5437" spans="1:4" ht="18" customHeight="1">
      <c r="A5437" s="173"/>
      <c r="B5437" s="189"/>
      <c r="C5437" s="189"/>
      <c r="D5437" s="189"/>
    </row>
    <row r="5438" spans="1:4" ht="18" customHeight="1">
      <c r="A5438" s="173"/>
      <c r="B5438" s="189"/>
      <c r="C5438" s="189"/>
      <c r="D5438" s="189"/>
    </row>
    <row r="5439" spans="1:4" ht="18" customHeight="1">
      <c r="A5439" s="173"/>
      <c r="B5439" s="189"/>
      <c r="C5439" s="189"/>
      <c r="D5439" s="189"/>
    </row>
    <row r="5440" spans="1:4" ht="18" customHeight="1">
      <c r="A5440" s="173"/>
      <c r="B5440" s="189"/>
      <c r="C5440" s="189"/>
      <c r="D5440" s="189"/>
    </row>
    <row r="5441" spans="1:4" ht="18" customHeight="1">
      <c r="A5441" s="173"/>
      <c r="B5441" s="189"/>
      <c r="C5441" s="189"/>
      <c r="D5441" s="189"/>
    </row>
    <row r="5442" spans="1:4" ht="18" customHeight="1">
      <c r="A5442" s="173"/>
      <c r="B5442" s="189"/>
      <c r="C5442" s="189"/>
      <c r="D5442" s="189"/>
    </row>
    <row r="5443" spans="1:4" ht="18" customHeight="1">
      <c r="A5443" s="173"/>
      <c r="B5443" s="189"/>
      <c r="C5443" s="189"/>
      <c r="D5443" s="189"/>
    </row>
    <row r="5444" spans="1:4" ht="18" customHeight="1">
      <c r="A5444" s="173"/>
      <c r="B5444" s="189"/>
      <c r="C5444" s="189"/>
      <c r="D5444" s="189"/>
    </row>
    <row r="5445" spans="1:4" ht="18" customHeight="1">
      <c r="A5445" s="173"/>
      <c r="B5445" s="189"/>
      <c r="C5445" s="189"/>
      <c r="D5445" s="189"/>
    </row>
    <row r="5446" spans="1:4" ht="18" customHeight="1">
      <c r="A5446" s="173"/>
      <c r="B5446" s="189"/>
      <c r="C5446" s="189"/>
      <c r="D5446" s="189"/>
    </row>
    <row r="5447" spans="1:4" ht="18" customHeight="1">
      <c r="A5447" s="173"/>
      <c r="B5447" s="189"/>
      <c r="C5447" s="189"/>
      <c r="D5447" s="189"/>
    </row>
    <row r="5448" spans="1:4" ht="18" customHeight="1">
      <c r="A5448" s="173"/>
      <c r="B5448" s="189"/>
      <c r="C5448" s="189"/>
      <c r="D5448" s="189"/>
    </row>
    <row r="5449" spans="1:4" ht="18" customHeight="1">
      <c r="A5449" s="173"/>
      <c r="B5449" s="189"/>
      <c r="C5449" s="189"/>
      <c r="D5449" s="189"/>
    </row>
    <row r="5450" spans="1:4" ht="18" customHeight="1">
      <c r="A5450" s="173"/>
      <c r="B5450" s="189"/>
      <c r="C5450" s="189"/>
      <c r="D5450" s="189"/>
    </row>
    <row r="5451" spans="1:4" ht="18" customHeight="1">
      <c r="A5451" s="173"/>
      <c r="B5451" s="189"/>
      <c r="C5451" s="189"/>
      <c r="D5451" s="189"/>
    </row>
    <row r="5452" spans="1:4" ht="18" customHeight="1">
      <c r="A5452" s="173"/>
      <c r="B5452" s="189"/>
      <c r="C5452" s="189"/>
      <c r="D5452" s="189"/>
    </row>
    <row r="5453" spans="1:4" ht="18" customHeight="1">
      <c r="A5453" s="173"/>
      <c r="B5453" s="189"/>
      <c r="C5453" s="189"/>
      <c r="D5453" s="189"/>
    </row>
    <row r="5454" spans="1:4" ht="18" customHeight="1">
      <c r="A5454" s="173"/>
      <c r="B5454" s="189"/>
      <c r="C5454" s="189"/>
      <c r="D5454" s="189"/>
    </row>
    <row r="5455" spans="1:4" ht="18" customHeight="1">
      <c r="A5455" s="173"/>
      <c r="B5455" s="189"/>
      <c r="C5455" s="189"/>
      <c r="D5455" s="189"/>
    </row>
    <row r="5456" spans="1:4" ht="18" customHeight="1">
      <c r="A5456" s="173"/>
      <c r="B5456" s="189"/>
      <c r="C5456" s="189"/>
      <c r="D5456" s="189"/>
    </row>
    <row r="5457" spans="1:4" ht="18" customHeight="1">
      <c r="A5457" s="173"/>
      <c r="B5457" s="189"/>
      <c r="C5457" s="189"/>
      <c r="D5457" s="189"/>
    </row>
    <row r="5458" spans="1:4" ht="18" customHeight="1">
      <c r="A5458" s="173"/>
      <c r="B5458" s="189"/>
      <c r="C5458" s="189"/>
      <c r="D5458" s="189"/>
    </row>
    <row r="5459" spans="1:4" ht="18" customHeight="1">
      <c r="A5459" s="173"/>
      <c r="B5459" s="189"/>
      <c r="C5459" s="189"/>
      <c r="D5459" s="189"/>
    </row>
    <row r="5460" spans="1:4" ht="18" customHeight="1">
      <c r="A5460" s="173"/>
      <c r="B5460" s="189"/>
      <c r="C5460" s="189"/>
      <c r="D5460" s="189"/>
    </row>
    <row r="5461" spans="1:4" ht="18" customHeight="1">
      <c r="A5461" s="173"/>
      <c r="B5461" s="189"/>
      <c r="C5461" s="189"/>
      <c r="D5461" s="189"/>
    </row>
    <row r="5462" spans="1:4" ht="18" customHeight="1">
      <c r="A5462" s="173"/>
      <c r="B5462" s="189"/>
      <c r="C5462" s="189"/>
      <c r="D5462" s="189"/>
    </row>
    <row r="5463" spans="1:4" ht="18" customHeight="1">
      <c r="A5463" s="173"/>
      <c r="B5463" s="189"/>
      <c r="C5463" s="189"/>
      <c r="D5463" s="189"/>
    </row>
    <row r="5464" spans="1:4" ht="18" customHeight="1">
      <c r="A5464" s="173"/>
      <c r="B5464" s="189"/>
      <c r="C5464" s="189"/>
      <c r="D5464" s="189"/>
    </row>
    <row r="5465" spans="1:4" ht="18" customHeight="1">
      <c r="A5465" s="173"/>
      <c r="B5465" s="189"/>
      <c r="C5465" s="189"/>
      <c r="D5465" s="189"/>
    </row>
    <row r="5466" spans="1:4" ht="18" customHeight="1">
      <c r="A5466" s="173"/>
      <c r="B5466" s="189"/>
      <c r="C5466" s="189"/>
      <c r="D5466" s="189"/>
    </row>
    <row r="5467" spans="1:4" ht="18" customHeight="1">
      <c r="A5467" s="173"/>
      <c r="B5467" s="189"/>
      <c r="C5467" s="189"/>
      <c r="D5467" s="189"/>
    </row>
    <row r="5468" spans="1:4" ht="18" customHeight="1">
      <c r="A5468" s="173"/>
      <c r="B5468" s="189"/>
      <c r="C5468" s="189"/>
      <c r="D5468" s="189"/>
    </row>
    <row r="5469" spans="1:4" ht="18" customHeight="1">
      <c r="A5469" s="173"/>
      <c r="B5469" s="189"/>
      <c r="C5469" s="189"/>
      <c r="D5469" s="189"/>
    </row>
    <row r="5470" spans="1:4" ht="18" customHeight="1">
      <c r="A5470" s="173"/>
      <c r="B5470" s="189"/>
      <c r="C5470" s="189"/>
      <c r="D5470" s="189"/>
    </row>
    <row r="5471" spans="1:4" ht="18" customHeight="1">
      <c r="A5471" s="173"/>
      <c r="B5471" s="189"/>
      <c r="C5471" s="189"/>
      <c r="D5471" s="189"/>
    </row>
    <row r="5472" spans="1:4" ht="18" customHeight="1">
      <c r="A5472" s="173"/>
      <c r="B5472" s="189"/>
      <c r="C5472" s="189"/>
      <c r="D5472" s="189"/>
    </row>
    <row r="5473" spans="1:4" ht="18" customHeight="1">
      <c r="A5473" s="173"/>
      <c r="B5473" s="189"/>
      <c r="C5473" s="189"/>
      <c r="D5473" s="189"/>
    </row>
    <row r="5474" spans="1:4" ht="18" customHeight="1">
      <c r="A5474" s="173"/>
      <c r="B5474" s="189"/>
      <c r="C5474" s="189"/>
      <c r="D5474" s="189"/>
    </row>
    <row r="5475" spans="1:4" ht="18" customHeight="1">
      <c r="A5475" s="173"/>
      <c r="B5475" s="189"/>
      <c r="C5475" s="189"/>
      <c r="D5475" s="189"/>
    </row>
    <row r="5476" spans="1:4" ht="18" customHeight="1">
      <c r="A5476" s="173"/>
      <c r="B5476" s="189"/>
      <c r="C5476" s="189"/>
      <c r="D5476" s="189"/>
    </row>
    <row r="5477" spans="1:4" ht="18" customHeight="1">
      <c r="A5477" s="173"/>
      <c r="B5477" s="189"/>
      <c r="C5477" s="189"/>
      <c r="D5477" s="189"/>
    </row>
    <row r="5478" spans="1:4" ht="18" customHeight="1">
      <c r="A5478" s="173"/>
      <c r="B5478" s="189"/>
      <c r="C5478" s="189"/>
      <c r="D5478" s="189"/>
    </row>
    <row r="5479" spans="1:4" ht="18" customHeight="1">
      <c r="A5479" s="173"/>
      <c r="B5479" s="189"/>
      <c r="C5479" s="189"/>
      <c r="D5479" s="189"/>
    </row>
    <row r="5480" spans="1:4" ht="18" customHeight="1">
      <c r="A5480" s="173"/>
      <c r="B5480" s="189"/>
      <c r="C5480" s="189"/>
      <c r="D5480" s="189"/>
    </row>
    <row r="5481" spans="1:4" ht="18" customHeight="1">
      <c r="A5481" s="173"/>
      <c r="B5481" s="189"/>
      <c r="C5481" s="189"/>
      <c r="D5481" s="189"/>
    </row>
    <row r="5482" spans="1:4" ht="18" customHeight="1">
      <c r="A5482" s="173"/>
      <c r="B5482" s="189"/>
      <c r="C5482" s="189"/>
      <c r="D5482" s="189"/>
    </row>
    <row r="5483" spans="1:4" ht="18" customHeight="1">
      <c r="A5483" s="173"/>
      <c r="B5483" s="189"/>
      <c r="C5483" s="189"/>
      <c r="D5483" s="189"/>
    </row>
    <row r="5484" spans="1:4" ht="18" customHeight="1">
      <c r="A5484" s="173"/>
      <c r="B5484" s="189"/>
      <c r="C5484" s="189"/>
      <c r="D5484" s="189"/>
    </row>
    <row r="5485" spans="1:4" ht="18" customHeight="1">
      <c r="A5485" s="173"/>
      <c r="B5485" s="189"/>
      <c r="C5485" s="189"/>
      <c r="D5485" s="189"/>
    </row>
    <row r="5486" spans="1:4" ht="18" customHeight="1">
      <c r="A5486" s="173"/>
      <c r="B5486" s="189"/>
      <c r="C5486" s="189"/>
      <c r="D5486" s="189"/>
    </row>
    <row r="5487" spans="1:4" ht="18" customHeight="1">
      <c r="A5487" s="173"/>
      <c r="B5487" s="189"/>
      <c r="C5487" s="189"/>
      <c r="D5487" s="189"/>
    </row>
    <row r="5488" spans="1:4" ht="18" customHeight="1">
      <c r="A5488" s="173"/>
      <c r="B5488" s="189"/>
      <c r="C5488" s="189"/>
      <c r="D5488" s="189"/>
    </row>
    <row r="5489" spans="1:4" ht="18" customHeight="1">
      <c r="A5489" s="173"/>
      <c r="B5489" s="189"/>
      <c r="C5489" s="189"/>
      <c r="D5489" s="189"/>
    </row>
    <row r="5490" spans="1:4" ht="18" customHeight="1">
      <c r="A5490" s="173"/>
      <c r="B5490" s="189"/>
      <c r="C5490" s="189"/>
      <c r="D5490" s="189"/>
    </row>
    <row r="5491" spans="1:4" ht="18" customHeight="1">
      <c r="A5491" s="173"/>
      <c r="B5491" s="189"/>
      <c r="C5491" s="189"/>
      <c r="D5491" s="189"/>
    </row>
    <row r="5492" spans="1:4" ht="18" customHeight="1">
      <c r="A5492" s="173"/>
      <c r="B5492" s="189"/>
      <c r="C5492" s="189"/>
      <c r="D5492" s="189"/>
    </row>
    <row r="5493" spans="1:4" ht="18" customHeight="1">
      <c r="A5493" s="173"/>
      <c r="B5493" s="189"/>
      <c r="C5493" s="189"/>
      <c r="D5493" s="189"/>
    </row>
    <row r="5494" spans="1:4" ht="18" customHeight="1">
      <c r="A5494" s="173"/>
      <c r="B5494" s="189"/>
      <c r="C5494" s="189"/>
      <c r="D5494" s="189"/>
    </row>
    <row r="5495" spans="1:4" ht="18" customHeight="1">
      <c r="A5495" s="173"/>
      <c r="B5495" s="189"/>
      <c r="C5495" s="189"/>
      <c r="D5495" s="189"/>
    </row>
    <row r="5496" spans="1:4" ht="18" customHeight="1">
      <c r="A5496" s="173"/>
      <c r="B5496" s="189"/>
      <c r="C5496" s="189"/>
      <c r="D5496" s="189"/>
    </row>
    <row r="5497" spans="1:4" ht="18" customHeight="1">
      <c r="A5497" s="173"/>
      <c r="B5497" s="189"/>
      <c r="C5497" s="189"/>
      <c r="D5497" s="189"/>
    </row>
    <row r="5498" spans="1:4" ht="18" customHeight="1">
      <c r="A5498" s="173"/>
      <c r="B5498" s="189"/>
      <c r="C5498" s="189"/>
      <c r="D5498" s="189"/>
    </row>
    <row r="5499" spans="1:4" ht="18" customHeight="1">
      <c r="A5499" s="173"/>
      <c r="B5499" s="189"/>
      <c r="C5499" s="189"/>
      <c r="D5499" s="189"/>
    </row>
    <row r="5500" spans="1:4" ht="18" customHeight="1">
      <c r="A5500" s="173"/>
      <c r="B5500" s="189"/>
      <c r="C5500" s="189"/>
      <c r="D5500" s="189"/>
    </row>
    <row r="5501" spans="1:4" ht="18" customHeight="1">
      <c r="A5501" s="173"/>
      <c r="B5501" s="189"/>
      <c r="C5501" s="189"/>
      <c r="D5501" s="189"/>
    </row>
    <row r="5502" spans="1:4" ht="18" customHeight="1">
      <c r="A5502" s="173"/>
      <c r="B5502" s="189"/>
      <c r="C5502" s="189"/>
      <c r="D5502" s="189"/>
    </row>
    <row r="5503" spans="1:4" ht="18" customHeight="1">
      <c r="A5503" s="173"/>
      <c r="B5503" s="189"/>
      <c r="C5503" s="189"/>
      <c r="D5503" s="189"/>
    </row>
    <row r="5504" spans="1:4" ht="18" customHeight="1">
      <c r="A5504" s="173"/>
      <c r="B5504" s="189"/>
      <c r="C5504" s="189"/>
      <c r="D5504" s="189"/>
    </row>
    <row r="5505" spans="1:4" ht="18" customHeight="1">
      <c r="A5505" s="173"/>
      <c r="B5505" s="189"/>
      <c r="C5505" s="189"/>
      <c r="D5505" s="189"/>
    </row>
    <row r="5506" spans="1:4" ht="18" customHeight="1">
      <c r="A5506" s="173"/>
      <c r="B5506" s="189"/>
      <c r="C5506" s="189"/>
      <c r="D5506" s="189"/>
    </row>
    <row r="5507" spans="1:4" ht="18" customHeight="1">
      <c r="A5507" s="173"/>
      <c r="B5507" s="189"/>
      <c r="C5507" s="189"/>
      <c r="D5507" s="189"/>
    </row>
    <row r="5508" spans="1:4" ht="18" customHeight="1">
      <c r="A5508" s="173"/>
      <c r="B5508" s="189"/>
      <c r="C5508" s="189"/>
      <c r="D5508" s="189"/>
    </row>
    <row r="5509" spans="1:4" ht="18" customHeight="1">
      <c r="A5509" s="173"/>
      <c r="B5509" s="189"/>
      <c r="C5509" s="189"/>
      <c r="D5509" s="189"/>
    </row>
    <row r="5510" spans="1:4" ht="18" customHeight="1">
      <c r="A5510" s="173"/>
      <c r="B5510" s="189"/>
      <c r="C5510" s="189"/>
      <c r="D5510" s="189"/>
    </row>
    <row r="5511" spans="1:4" ht="18" customHeight="1">
      <c r="A5511" s="173"/>
      <c r="B5511" s="189"/>
      <c r="C5511" s="189"/>
      <c r="D5511" s="189"/>
    </row>
    <row r="5512" spans="1:4" ht="18" customHeight="1">
      <c r="A5512" s="173"/>
      <c r="B5512" s="189"/>
      <c r="C5512" s="189"/>
      <c r="D5512" s="189"/>
    </row>
    <row r="5513" spans="1:4" ht="18" customHeight="1">
      <c r="A5513" s="173"/>
      <c r="B5513" s="189"/>
      <c r="C5513" s="189"/>
      <c r="D5513" s="189"/>
    </row>
    <row r="5514" spans="1:4" ht="18" customHeight="1">
      <c r="A5514" s="173"/>
      <c r="B5514" s="189"/>
      <c r="C5514" s="189"/>
      <c r="D5514" s="189"/>
    </row>
    <row r="5515" spans="1:4" ht="18" customHeight="1">
      <c r="A5515" s="173"/>
      <c r="B5515" s="189"/>
      <c r="C5515" s="189"/>
      <c r="D5515" s="189"/>
    </row>
    <row r="5516" spans="1:4" ht="18" customHeight="1">
      <c r="A5516" s="173"/>
      <c r="B5516" s="189"/>
      <c r="C5516" s="189"/>
      <c r="D5516" s="189"/>
    </row>
    <row r="5517" spans="1:4" ht="18" customHeight="1">
      <c r="A5517" s="173"/>
      <c r="B5517" s="189"/>
      <c r="C5517" s="189"/>
      <c r="D5517" s="189"/>
    </row>
    <row r="5518" spans="1:4" ht="18" customHeight="1">
      <c r="A5518" s="173"/>
      <c r="B5518" s="189"/>
      <c r="C5518" s="189"/>
      <c r="D5518" s="189"/>
    </row>
    <row r="5519" spans="1:4" ht="18" customHeight="1">
      <c r="A5519" s="173"/>
      <c r="B5519" s="189"/>
      <c r="C5519" s="189"/>
      <c r="D5519" s="189"/>
    </row>
    <row r="5520" spans="1:4" ht="18" customHeight="1">
      <c r="A5520" s="173"/>
      <c r="B5520" s="189"/>
      <c r="C5520" s="189"/>
      <c r="D5520" s="189"/>
    </row>
    <row r="5521" spans="1:4" ht="18" customHeight="1">
      <c r="A5521" s="173"/>
      <c r="B5521" s="189"/>
      <c r="C5521" s="189"/>
      <c r="D5521" s="189"/>
    </row>
    <row r="5522" spans="1:4" ht="18" customHeight="1">
      <c r="A5522" s="173"/>
      <c r="B5522" s="189"/>
      <c r="C5522" s="189"/>
      <c r="D5522" s="189"/>
    </row>
    <row r="5523" spans="1:4" ht="18" customHeight="1">
      <c r="A5523" s="173"/>
      <c r="B5523" s="189"/>
      <c r="C5523" s="189"/>
      <c r="D5523" s="189"/>
    </row>
    <row r="5524" spans="1:4" ht="18" customHeight="1">
      <c r="A5524" s="173"/>
      <c r="B5524" s="189"/>
      <c r="C5524" s="189"/>
      <c r="D5524" s="189"/>
    </row>
    <row r="5525" spans="1:4" ht="18" customHeight="1">
      <c r="A5525" s="173"/>
      <c r="B5525" s="189"/>
      <c r="C5525" s="189"/>
      <c r="D5525" s="189"/>
    </row>
    <row r="5526" spans="1:4" ht="18" customHeight="1">
      <c r="A5526" s="173"/>
      <c r="B5526" s="189"/>
      <c r="C5526" s="189"/>
      <c r="D5526" s="189"/>
    </row>
    <row r="5527" spans="1:4" ht="18" customHeight="1">
      <c r="A5527" s="173"/>
      <c r="B5527" s="189"/>
      <c r="C5527" s="189"/>
      <c r="D5527" s="189"/>
    </row>
    <row r="5528" spans="1:4" ht="18" customHeight="1">
      <c r="A5528" s="173"/>
      <c r="B5528" s="189"/>
      <c r="C5528" s="189"/>
      <c r="D5528" s="189"/>
    </row>
    <row r="5529" spans="1:4" ht="18" customHeight="1">
      <c r="A5529" s="173"/>
      <c r="B5529" s="189"/>
      <c r="C5529" s="189"/>
      <c r="D5529" s="189"/>
    </row>
    <row r="5530" spans="1:4" ht="18" customHeight="1">
      <c r="A5530" s="173"/>
      <c r="B5530" s="189"/>
      <c r="C5530" s="189"/>
      <c r="D5530" s="189"/>
    </row>
    <row r="5531" spans="1:4" ht="18" customHeight="1">
      <c r="A5531" s="173"/>
      <c r="B5531" s="189"/>
      <c r="C5531" s="189"/>
      <c r="D5531" s="189"/>
    </row>
    <row r="5532" spans="1:4" ht="18" customHeight="1">
      <c r="A5532" s="173"/>
      <c r="B5532" s="189"/>
      <c r="C5532" s="189"/>
      <c r="D5532" s="189"/>
    </row>
    <row r="5533" spans="1:4" ht="18" customHeight="1">
      <c r="A5533" s="173"/>
      <c r="B5533" s="189"/>
      <c r="C5533" s="189"/>
      <c r="D5533" s="189"/>
    </row>
    <row r="5534" spans="1:4" ht="18" customHeight="1">
      <c r="A5534" s="173"/>
      <c r="B5534" s="189"/>
      <c r="C5534" s="189"/>
      <c r="D5534" s="189"/>
    </row>
    <row r="5535" spans="1:4" ht="18" customHeight="1">
      <c r="A5535" s="173"/>
      <c r="B5535" s="189"/>
      <c r="C5535" s="189"/>
      <c r="D5535" s="189"/>
    </row>
    <row r="5536" spans="1:4" ht="18" customHeight="1">
      <c r="A5536" s="173"/>
      <c r="B5536" s="189"/>
      <c r="C5536" s="189"/>
      <c r="D5536" s="189"/>
    </row>
    <row r="5537" spans="1:4" ht="18" customHeight="1">
      <c r="A5537" s="173"/>
      <c r="B5537" s="189"/>
      <c r="C5537" s="189"/>
      <c r="D5537" s="189"/>
    </row>
    <row r="5538" spans="1:4" ht="18" customHeight="1">
      <c r="A5538" s="173"/>
      <c r="B5538" s="189"/>
      <c r="C5538" s="189"/>
      <c r="D5538" s="189"/>
    </row>
    <row r="5539" spans="1:4" ht="18" customHeight="1">
      <c r="A5539" s="173"/>
      <c r="B5539" s="189"/>
      <c r="C5539" s="189"/>
      <c r="D5539" s="189"/>
    </row>
    <row r="5540" spans="1:4" ht="18" customHeight="1">
      <c r="A5540" s="173"/>
      <c r="B5540" s="189"/>
      <c r="C5540" s="189"/>
      <c r="D5540" s="189"/>
    </row>
    <row r="5541" spans="1:4" ht="18" customHeight="1">
      <c r="A5541" s="173"/>
      <c r="B5541" s="189"/>
      <c r="C5541" s="189"/>
      <c r="D5541" s="189"/>
    </row>
    <row r="5542" spans="1:4" ht="18" customHeight="1">
      <c r="A5542" s="173"/>
      <c r="B5542" s="189"/>
      <c r="C5542" s="189"/>
      <c r="D5542" s="189"/>
    </row>
    <row r="5543" spans="1:4" ht="18" customHeight="1">
      <c r="A5543" s="173"/>
      <c r="B5543" s="189"/>
      <c r="C5543" s="189"/>
      <c r="D5543" s="189"/>
    </row>
    <row r="5544" spans="1:4" ht="18" customHeight="1">
      <c r="A5544" s="173"/>
      <c r="B5544" s="189"/>
      <c r="C5544" s="189"/>
      <c r="D5544" s="189"/>
    </row>
    <row r="5545" spans="1:4" ht="18" customHeight="1">
      <c r="A5545" s="173"/>
      <c r="B5545" s="189"/>
      <c r="C5545" s="189"/>
      <c r="D5545" s="189"/>
    </row>
    <row r="5546" spans="1:4" ht="18" customHeight="1">
      <c r="A5546" s="173"/>
      <c r="B5546" s="189"/>
      <c r="C5546" s="189"/>
      <c r="D5546" s="189"/>
    </row>
    <row r="5547" spans="1:4" ht="18" customHeight="1">
      <c r="A5547" s="173"/>
      <c r="B5547" s="189"/>
      <c r="C5547" s="189"/>
      <c r="D5547" s="189"/>
    </row>
    <row r="5548" spans="1:4" ht="18" customHeight="1">
      <c r="A5548" s="173"/>
      <c r="B5548" s="189"/>
      <c r="C5548" s="189"/>
      <c r="D5548" s="189"/>
    </row>
    <row r="5549" spans="1:4" ht="18" customHeight="1">
      <c r="A5549" s="173"/>
      <c r="B5549" s="189"/>
      <c r="C5549" s="189"/>
      <c r="D5549" s="189"/>
    </row>
    <row r="5550" spans="1:4" ht="18" customHeight="1">
      <c r="A5550" s="173"/>
      <c r="B5550" s="189"/>
      <c r="C5550" s="189"/>
      <c r="D5550" s="189"/>
    </row>
    <row r="5551" spans="1:4" ht="18" customHeight="1">
      <c r="A5551" s="173"/>
      <c r="B5551" s="189"/>
      <c r="C5551" s="189"/>
      <c r="D5551" s="189"/>
    </row>
    <row r="5552" spans="1:4" ht="18" customHeight="1">
      <c r="A5552" s="173"/>
      <c r="B5552" s="189"/>
      <c r="C5552" s="189"/>
      <c r="D5552" s="189"/>
    </row>
    <row r="5553" spans="1:4" ht="18" customHeight="1">
      <c r="A5553" s="173"/>
      <c r="B5553" s="189"/>
      <c r="C5553" s="189"/>
      <c r="D5553" s="189"/>
    </row>
    <row r="5554" spans="1:4" ht="18" customHeight="1">
      <c r="A5554" s="173"/>
      <c r="B5554" s="189"/>
      <c r="C5554" s="189"/>
      <c r="D5554" s="189"/>
    </row>
    <row r="5555" spans="1:4" ht="18" customHeight="1">
      <c r="A5555" s="173"/>
      <c r="B5555" s="189"/>
      <c r="C5555" s="189"/>
      <c r="D5555" s="189"/>
    </row>
    <row r="5556" spans="1:4" ht="18" customHeight="1">
      <c r="A5556" s="173"/>
      <c r="B5556" s="189"/>
      <c r="C5556" s="189"/>
      <c r="D5556" s="189"/>
    </row>
    <row r="5557" spans="1:4" ht="18" customHeight="1">
      <c r="A5557" s="173"/>
      <c r="B5557" s="189"/>
      <c r="C5557" s="189"/>
      <c r="D5557" s="189"/>
    </row>
    <row r="5558" spans="1:4" ht="18" customHeight="1">
      <c r="A5558" s="173"/>
      <c r="B5558" s="189"/>
      <c r="C5558" s="189"/>
      <c r="D5558" s="189"/>
    </row>
    <row r="5559" spans="1:4" ht="18" customHeight="1">
      <c r="A5559" s="173"/>
      <c r="B5559" s="189"/>
      <c r="C5559" s="189"/>
      <c r="D5559" s="189"/>
    </row>
    <row r="5560" spans="1:4" ht="18" customHeight="1">
      <c r="A5560" s="173"/>
      <c r="B5560" s="189"/>
      <c r="C5560" s="189"/>
      <c r="D5560" s="189"/>
    </row>
    <row r="5561" spans="1:4" ht="18" customHeight="1">
      <c r="A5561" s="173"/>
      <c r="B5561" s="189"/>
      <c r="C5561" s="189"/>
      <c r="D5561" s="189"/>
    </row>
    <row r="5562" spans="1:4" ht="18" customHeight="1">
      <c r="A5562" s="173"/>
      <c r="B5562" s="189"/>
      <c r="C5562" s="189"/>
      <c r="D5562" s="189"/>
    </row>
    <row r="5563" spans="1:4" ht="18" customHeight="1">
      <c r="A5563" s="173"/>
      <c r="B5563" s="189"/>
      <c r="C5563" s="189"/>
      <c r="D5563" s="189"/>
    </row>
    <row r="5564" spans="1:4" ht="18" customHeight="1">
      <c r="A5564" s="173"/>
      <c r="B5564" s="189"/>
      <c r="C5564" s="189"/>
      <c r="D5564" s="189"/>
    </row>
    <row r="5565" spans="1:4" ht="18" customHeight="1">
      <c r="A5565" s="173"/>
      <c r="B5565" s="189"/>
      <c r="C5565" s="189"/>
      <c r="D5565" s="189"/>
    </row>
    <row r="5566" spans="1:4" ht="18" customHeight="1">
      <c r="A5566" s="173"/>
      <c r="B5566" s="189"/>
      <c r="C5566" s="189"/>
      <c r="D5566" s="189"/>
    </row>
    <row r="5567" spans="1:4" ht="18" customHeight="1">
      <c r="A5567" s="173"/>
      <c r="B5567" s="189"/>
      <c r="C5567" s="189"/>
      <c r="D5567" s="189"/>
    </row>
    <row r="5568" spans="1:4" ht="18" customHeight="1">
      <c r="A5568" s="173"/>
      <c r="B5568" s="189"/>
      <c r="C5568" s="189"/>
      <c r="D5568" s="189"/>
    </row>
    <row r="5569" spans="1:4" ht="18" customHeight="1">
      <c r="A5569" s="173"/>
      <c r="B5569" s="189"/>
      <c r="C5569" s="189"/>
      <c r="D5569" s="189"/>
    </row>
    <row r="5570" spans="1:4" ht="18" customHeight="1">
      <c r="A5570" s="173"/>
      <c r="B5570" s="189"/>
      <c r="C5570" s="189"/>
      <c r="D5570" s="189"/>
    </row>
    <row r="5571" spans="1:4" ht="18" customHeight="1">
      <c r="A5571" s="173"/>
      <c r="B5571" s="189"/>
      <c r="C5571" s="189"/>
      <c r="D5571" s="189"/>
    </row>
    <row r="5572" spans="1:4" ht="18" customHeight="1">
      <c r="A5572" s="173"/>
      <c r="B5572" s="189"/>
      <c r="C5572" s="189"/>
      <c r="D5572" s="189"/>
    </row>
    <row r="5573" spans="1:4" ht="18" customHeight="1">
      <c r="A5573" s="173"/>
      <c r="B5573" s="189"/>
      <c r="C5573" s="189"/>
      <c r="D5573" s="189"/>
    </row>
    <row r="5574" spans="1:4" ht="18" customHeight="1">
      <c r="A5574" s="173"/>
      <c r="B5574" s="189"/>
      <c r="C5574" s="189"/>
      <c r="D5574" s="189"/>
    </row>
    <row r="5575" spans="1:4" ht="18" customHeight="1">
      <c r="A5575" s="173"/>
      <c r="B5575" s="189"/>
      <c r="C5575" s="189"/>
      <c r="D5575" s="189"/>
    </row>
    <row r="5576" spans="1:4" ht="18" customHeight="1">
      <c r="A5576" s="173"/>
      <c r="B5576" s="189"/>
      <c r="C5576" s="189"/>
      <c r="D5576" s="189"/>
    </row>
    <row r="5577" spans="1:4" ht="18" customHeight="1">
      <c r="A5577" s="173"/>
      <c r="B5577" s="189"/>
      <c r="C5577" s="189"/>
      <c r="D5577" s="189"/>
    </row>
    <row r="5578" spans="1:4" ht="18" customHeight="1">
      <c r="A5578" s="173"/>
      <c r="B5578" s="189"/>
      <c r="C5578" s="189"/>
      <c r="D5578" s="189"/>
    </row>
    <row r="5579" spans="1:4" ht="18" customHeight="1">
      <c r="A5579" s="173"/>
      <c r="B5579" s="189"/>
      <c r="C5579" s="189"/>
      <c r="D5579" s="189"/>
    </row>
    <row r="5580" spans="1:4" ht="18" customHeight="1">
      <c r="A5580" s="173"/>
      <c r="B5580" s="189"/>
      <c r="C5580" s="189"/>
      <c r="D5580" s="189"/>
    </row>
    <row r="5581" spans="1:4" ht="18" customHeight="1">
      <c r="A5581" s="173"/>
      <c r="B5581" s="189"/>
      <c r="C5581" s="189"/>
      <c r="D5581" s="189"/>
    </row>
    <row r="5582" spans="1:4" ht="18" customHeight="1">
      <c r="A5582" s="173"/>
      <c r="B5582" s="189"/>
      <c r="C5582" s="189"/>
      <c r="D5582" s="189"/>
    </row>
    <row r="5583" spans="1:4" ht="18" customHeight="1">
      <c r="A5583" s="173"/>
      <c r="B5583" s="189"/>
      <c r="C5583" s="189"/>
      <c r="D5583" s="189"/>
    </row>
    <row r="5584" spans="1:4" ht="18" customHeight="1">
      <c r="A5584" s="173"/>
      <c r="B5584" s="189"/>
      <c r="C5584" s="189"/>
      <c r="D5584" s="189"/>
    </row>
    <row r="5585" spans="1:4" ht="18" customHeight="1">
      <c r="A5585" s="173"/>
      <c r="B5585" s="189"/>
      <c r="C5585" s="189"/>
      <c r="D5585" s="189"/>
    </row>
    <row r="5586" spans="1:4" ht="18" customHeight="1">
      <c r="A5586" s="173"/>
      <c r="B5586" s="189"/>
      <c r="C5586" s="189"/>
      <c r="D5586" s="189"/>
    </row>
    <row r="5587" spans="1:4" ht="18" customHeight="1">
      <c r="A5587" s="173"/>
      <c r="B5587" s="189"/>
      <c r="C5587" s="189"/>
      <c r="D5587" s="189"/>
    </row>
    <row r="5588" spans="1:4" ht="18" customHeight="1">
      <c r="A5588" s="173"/>
      <c r="B5588" s="189"/>
      <c r="C5588" s="189"/>
      <c r="D5588" s="189"/>
    </row>
    <row r="5589" spans="1:4" ht="18" customHeight="1">
      <c r="A5589" s="173"/>
      <c r="B5589" s="189"/>
      <c r="C5589" s="189"/>
      <c r="D5589" s="189"/>
    </row>
    <row r="5590" spans="1:4" ht="18" customHeight="1">
      <c r="A5590" s="173"/>
      <c r="B5590" s="189"/>
      <c r="C5590" s="189"/>
      <c r="D5590" s="189"/>
    </row>
    <row r="5591" spans="1:4" ht="18" customHeight="1">
      <c r="A5591" s="173"/>
      <c r="B5591" s="189"/>
      <c r="C5591" s="189"/>
      <c r="D5591" s="189"/>
    </row>
    <row r="5592" spans="1:4" ht="18" customHeight="1">
      <c r="A5592" s="173"/>
      <c r="B5592" s="189"/>
      <c r="C5592" s="189"/>
      <c r="D5592" s="189"/>
    </row>
    <row r="5593" spans="1:4" ht="18" customHeight="1">
      <c r="A5593" s="173"/>
      <c r="B5593" s="189"/>
      <c r="C5593" s="189"/>
      <c r="D5593" s="189"/>
    </row>
    <row r="5594" spans="1:4" ht="18" customHeight="1">
      <c r="A5594" s="173"/>
      <c r="B5594" s="189"/>
      <c r="C5594" s="189"/>
      <c r="D5594" s="189"/>
    </row>
    <row r="5595" spans="1:4" ht="18" customHeight="1">
      <c r="A5595" s="173"/>
      <c r="B5595" s="189"/>
      <c r="C5595" s="189"/>
      <c r="D5595" s="189"/>
    </row>
    <row r="5596" spans="1:4" ht="18" customHeight="1">
      <c r="A5596" s="173"/>
      <c r="B5596" s="189"/>
      <c r="C5596" s="189"/>
      <c r="D5596" s="189"/>
    </row>
    <row r="5597" spans="1:4" ht="18" customHeight="1">
      <c r="A5597" s="173"/>
      <c r="B5597" s="189"/>
      <c r="C5597" s="189"/>
      <c r="D5597" s="189"/>
    </row>
    <row r="5598" spans="1:4" ht="18" customHeight="1">
      <c r="A5598" s="173"/>
      <c r="B5598" s="189"/>
      <c r="C5598" s="189"/>
      <c r="D5598" s="189"/>
    </row>
    <row r="5599" spans="1:4" ht="18" customHeight="1">
      <c r="A5599" s="173"/>
      <c r="B5599" s="189"/>
      <c r="C5599" s="189"/>
      <c r="D5599" s="189"/>
    </row>
    <row r="5600" spans="1:4" ht="18" customHeight="1">
      <c r="A5600" s="173"/>
      <c r="B5600" s="189"/>
      <c r="C5600" s="189"/>
      <c r="D5600" s="189"/>
    </row>
    <row r="5601" spans="1:4" ht="18" customHeight="1">
      <c r="A5601" s="173"/>
      <c r="B5601" s="189"/>
      <c r="C5601" s="189"/>
      <c r="D5601" s="189"/>
    </row>
    <row r="5602" spans="1:4" ht="18" customHeight="1">
      <c r="A5602" s="173"/>
      <c r="B5602" s="189"/>
      <c r="C5602" s="189"/>
      <c r="D5602" s="189"/>
    </row>
    <row r="5603" spans="1:4" ht="18" customHeight="1">
      <c r="A5603" s="173"/>
      <c r="B5603" s="189"/>
      <c r="C5603" s="189"/>
      <c r="D5603" s="189"/>
    </row>
    <row r="5604" spans="1:4" ht="18" customHeight="1">
      <c r="A5604" s="173"/>
      <c r="B5604" s="189"/>
      <c r="C5604" s="189"/>
      <c r="D5604" s="189"/>
    </row>
    <row r="5605" spans="1:4" ht="18" customHeight="1">
      <c r="A5605" s="173"/>
      <c r="B5605" s="189"/>
      <c r="C5605" s="189"/>
      <c r="D5605" s="189"/>
    </row>
    <row r="5606" spans="1:4" ht="18" customHeight="1">
      <c r="A5606" s="173"/>
      <c r="B5606" s="189"/>
      <c r="C5606" s="189"/>
      <c r="D5606" s="189"/>
    </row>
    <row r="5607" spans="1:4" ht="18" customHeight="1">
      <c r="A5607" s="173"/>
      <c r="B5607" s="189"/>
      <c r="C5607" s="189"/>
      <c r="D5607" s="189"/>
    </row>
    <row r="5608" spans="1:4" ht="18" customHeight="1">
      <c r="A5608" s="173"/>
      <c r="B5608" s="189"/>
      <c r="C5608" s="189"/>
      <c r="D5608" s="189"/>
    </row>
    <row r="5609" spans="1:4" ht="18" customHeight="1">
      <c r="A5609" s="173"/>
      <c r="B5609" s="189"/>
      <c r="C5609" s="189"/>
      <c r="D5609" s="189"/>
    </row>
    <row r="5610" spans="1:4" ht="18" customHeight="1">
      <c r="A5610" s="173"/>
      <c r="B5610" s="189"/>
      <c r="C5610" s="189"/>
      <c r="D5610" s="189"/>
    </row>
    <row r="5611" spans="1:4" ht="18" customHeight="1">
      <c r="A5611" s="173"/>
      <c r="B5611" s="189"/>
      <c r="C5611" s="189"/>
      <c r="D5611" s="189"/>
    </row>
    <row r="5612" spans="1:4" ht="18" customHeight="1">
      <c r="A5612" s="173"/>
      <c r="B5612" s="189"/>
      <c r="C5612" s="189"/>
      <c r="D5612" s="189"/>
    </row>
    <row r="5613" spans="1:4" ht="18" customHeight="1">
      <c r="A5613" s="173"/>
      <c r="B5613" s="189"/>
      <c r="C5613" s="189"/>
      <c r="D5613" s="189"/>
    </row>
    <row r="5614" spans="1:4" ht="18" customHeight="1">
      <c r="A5614" s="173"/>
      <c r="B5614" s="189"/>
      <c r="C5614" s="189"/>
      <c r="D5614" s="189"/>
    </row>
    <row r="5615" spans="1:4" ht="18" customHeight="1">
      <c r="A5615" s="173"/>
      <c r="B5615" s="189"/>
      <c r="C5615" s="189"/>
      <c r="D5615" s="189"/>
    </row>
    <row r="5616" spans="1:4" ht="18" customHeight="1">
      <c r="A5616" s="173"/>
      <c r="B5616" s="189"/>
      <c r="C5616" s="189"/>
      <c r="D5616" s="189"/>
    </row>
    <row r="5617" spans="1:4" ht="18" customHeight="1">
      <c r="A5617" s="173"/>
      <c r="B5617" s="189"/>
      <c r="C5617" s="189"/>
      <c r="D5617" s="189"/>
    </row>
    <row r="5618" spans="1:4" ht="18" customHeight="1">
      <c r="A5618" s="173"/>
      <c r="B5618" s="189"/>
      <c r="C5618" s="189"/>
      <c r="D5618" s="189"/>
    </row>
    <row r="5619" spans="1:4" ht="18" customHeight="1">
      <c r="A5619" s="173"/>
      <c r="B5619" s="189"/>
      <c r="C5619" s="189"/>
      <c r="D5619" s="189"/>
    </row>
    <row r="5620" spans="1:4" ht="18" customHeight="1">
      <c r="A5620" s="173"/>
      <c r="B5620" s="189"/>
      <c r="C5620" s="189"/>
      <c r="D5620" s="189"/>
    </row>
    <row r="5621" spans="1:4" ht="18" customHeight="1">
      <c r="A5621" s="173"/>
      <c r="B5621" s="189"/>
      <c r="C5621" s="189"/>
      <c r="D5621" s="189"/>
    </row>
    <row r="5622" spans="1:4" ht="18" customHeight="1">
      <c r="A5622" s="173"/>
      <c r="B5622" s="189"/>
      <c r="C5622" s="189"/>
      <c r="D5622" s="189"/>
    </row>
    <row r="5623" spans="1:4" ht="18" customHeight="1">
      <c r="A5623" s="173"/>
      <c r="B5623" s="189"/>
      <c r="C5623" s="189"/>
      <c r="D5623" s="189"/>
    </row>
    <row r="5624" spans="1:4" ht="18" customHeight="1">
      <c r="A5624" s="173"/>
      <c r="B5624" s="189"/>
      <c r="C5624" s="189"/>
      <c r="D5624" s="189"/>
    </row>
    <row r="5625" spans="1:4" ht="18" customHeight="1">
      <c r="A5625" s="173"/>
      <c r="B5625" s="189"/>
      <c r="C5625" s="189"/>
      <c r="D5625" s="189"/>
    </row>
    <row r="5626" spans="1:4" ht="18" customHeight="1">
      <c r="A5626" s="173"/>
      <c r="B5626" s="189"/>
      <c r="C5626" s="189"/>
      <c r="D5626" s="189"/>
    </row>
    <row r="5627" spans="1:4" ht="18" customHeight="1">
      <c r="A5627" s="173"/>
      <c r="B5627" s="189"/>
      <c r="C5627" s="189"/>
      <c r="D5627" s="189"/>
    </row>
    <row r="5628" spans="1:4" ht="18" customHeight="1">
      <c r="A5628" s="173"/>
      <c r="B5628" s="189"/>
      <c r="C5628" s="189"/>
      <c r="D5628" s="189"/>
    </row>
    <row r="5629" spans="1:4" ht="18" customHeight="1">
      <c r="A5629" s="173"/>
      <c r="B5629" s="189"/>
      <c r="C5629" s="189"/>
      <c r="D5629" s="189"/>
    </row>
    <row r="5630" spans="1:4" ht="18" customHeight="1">
      <c r="A5630" s="173"/>
      <c r="B5630" s="189"/>
      <c r="C5630" s="189"/>
      <c r="D5630" s="189"/>
    </row>
    <row r="5631" spans="1:4" ht="18" customHeight="1">
      <c r="A5631" s="173"/>
      <c r="B5631" s="189"/>
      <c r="C5631" s="189"/>
      <c r="D5631" s="189"/>
    </row>
    <row r="5632" spans="1:4" ht="18" customHeight="1">
      <c r="A5632" s="173"/>
      <c r="B5632" s="189"/>
      <c r="C5632" s="189"/>
      <c r="D5632" s="189"/>
    </row>
    <row r="5633" spans="1:4" ht="18" customHeight="1">
      <c r="A5633" s="173"/>
      <c r="B5633" s="189"/>
      <c r="C5633" s="189"/>
      <c r="D5633" s="189"/>
    </row>
    <row r="5634" spans="1:4" ht="18" customHeight="1">
      <c r="A5634" s="173"/>
      <c r="B5634" s="189"/>
      <c r="C5634" s="189"/>
      <c r="D5634" s="189"/>
    </row>
    <row r="5635" spans="1:4" ht="18" customHeight="1">
      <c r="A5635" s="173"/>
      <c r="B5635" s="189"/>
      <c r="C5635" s="189"/>
      <c r="D5635" s="189"/>
    </row>
    <row r="5636" spans="1:4" ht="18" customHeight="1">
      <c r="A5636" s="173"/>
      <c r="B5636" s="189"/>
      <c r="C5636" s="189"/>
      <c r="D5636" s="189"/>
    </row>
    <row r="5637" spans="1:4" ht="18" customHeight="1">
      <c r="A5637" s="173"/>
      <c r="B5637" s="189"/>
      <c r="C5637" s="189"/>
      <c r="D5637" s="189"/>
    </row>
    <row r="5638" spans="1:4" ht="18" customHeight="1">
      <c r="A5638" s="173"/>
      <c r="B5638" s="189"/>
      <c r="C5638" s="189"/>
      <c r="D5638" s="189"/>
    </row>
    <row r="5639" spans="1:4" ht="18" customHeight="1">
      <c r="A5639" s="173"/>
      <c r="B5639" s="189"/>
      <c r="C5639" s="189"/>
      <c r="D5639" s="189"/>
    </row>
    <row r="5640" spans="1:4" ht="18" customHeight="1">
      <c r="A5640" s="173"/>
      <c r="B5640" s="189"/>
      <c r="C5640" s="189"/>
      <c r="D5640" s="189"/>
    </row>
    <row r="5641" spans="1:4" ht="18" customHeight="1">
      <c r="A5641" s="173"/>
      <c r="B5641" s="189"/>
      <c r="C5641" s="189"/>
      <c r="D5641" s="189"/>
    </row>
    <row r="5642" spans="1:4" ht="18" customHeight="1">
      <c r="A5642" s="173"/>
      <c r="B5642" s="189"/>
      <c r="C5642" s="189"/>
      <c r="D5642" s="189"/>
    </row>
    <row r="5643" spans="1:4" ht="18" customHeight="1">
      <c r="A5643" s="173"/>
      <c r="B5643" s="189"/>
      <c r="C5643" s="189"/>
      <c r="D5643" s="189"/>
    </row>
    <row r="5644" spans="1:4" ht="18" customHeight="1">
      <c r="A5644" s="173"/>
      <c r="B5644" s="189"/>
      <c r="C5644" s="189"/>
      <c r="D5644" s="189"/>
    </row>
    <row r="5645" spans="1:4" ht="18" customHeight="1">
      <c r="A5645" s="173"/>
      <c r="B5645" s="189"/>
      <c r="C5645" s="189"/>
      <c r="D5645" s="189"/>
    </row>
    <row r="5646" spans="1:4" ht="18" customHeight="1">
      <c r="A5646" s="173"/>
      <c r="B5646" s="189"/>
      <c r="C5646" s="189"/>
      <c r="D5646" s="189"/>
    </row>
    <row r="5647" spans="1:4" ht="18" customHeight="1">
      <c r="A5647" s="173"/>
      <c r="B5647" s="189"/>
      <c r="C5647" s="189"/>
      <c r="D5647" s="189"/>
    </row>
    <row r="5648" spans="1:4" ht="18" customHeight="1">
      <c r="A5648" s="173"/>
      <c r="B5648" s="189"/>
      <c r="C5648" s="189"/>
      <c r="D5648" s="189"/>
    </row>
    <row r="5649" spans="1:4" ht="18" customHeight="1">
      <c r="A5649" s="173"/>
      <c r="B5649" s="189"/>
      <c r="C5649" s="189"/>
      <c r="D5649" s="189"/>
    </row>
    <row r="5650" spans="1:4" ht="18" customHeight="1">
      <c r="A5650" s="173"/>
      <c r="B5650" s="189"/>
      <c r="C5650" s="189"/>
      <c r="D5650" s="189"/>
    </row>
    <row r="5651" spans="1:4" ht="18" customHeight="1">
      <c r="A5651" s="173"/>
      <c r="B5651" s="189"/>
      <c r="C5651" s="189"/>
      <c r="D5651" s="189"/>
    </row>
    <row r="5652" spans="1:4" ht="18" customHeight="1">
      <c r="A5652" s="173"/>
      <c r="B5652" s="189"/>
      <c r="C5652" s="189"/>
      <c r="D5652" s="189"/>
    </row>
    <row r="5653" spans="1:4" ht="18" customHeight="1">
      <c r="A5653" s="173"/>
      <c r="B5653" s="189"/>
      <c r="C5653" s="189"/>
      <c r="D5653" s="189"/>
    </row>
    <row r="5654" spans="1:4" ht="18" customHeight="1">
      <c r="A5654" s="173"/>
      <c r="B5654" s="189"/>
      <c r="C5654" s="189"/>
      <c r="D5654" s="189"/>
    </row>
    <row r="5655" spans="1:4" ht="18" customHeight="1">
      <c r="A5655" s="173"/>
      <c r="B5655" s="189"/>
      <c r="C5655" s="189"/>
      <c r="D5655" s="189"/>
    </row>
    <row r="5656" spans="1:4" ht="18" customHeight="1">
      <c r="A5656" s="173"/>
      <c r="B5656" s="189"/>
      <c r="C5656" s="189"/>
      <c r="D5656" s="189"/>
    </row>
    <row r="5657" spans="1:4" ht="18" customHeight="1">
      <c r="A5657" s="173"/>
      <c r="B5657" s="189"/>
      <c r="C5657" s="189"/>
      <c r="D5657" s="189"/>
    </row>
    <row r="5658" spans="1:4" ht="18" customHeight="1">
      <c r="A5658" s="173"/>
      <c r="B5658" s="189"/>
      <c r="C5658" s="189"/>
      <c r="D5658" s="189"/>
    </row>
    <row r="5659" spans="1:4" ht="18" customHeight="1">
      <c r="A5659" s="173"/>
      <c r="B5659" s="189"/>
      <c r="C5659" s="189"/>
      <c r="D5659" s="189"/>
    </row>
    <row r="5660" spans="1:4" ht="18" customHeight="1">
      <c r="A5660" s="173"/>
      <c r="B5660" s="189"/>
      <c r="C5660" s="189"/>
      <c r="D5660" s="189"/>
    </row>
    <row r="5661" spans="1:4" ht="18" customHeight="1">
      <c r="A5661" s="173"/>
      <c r="B5661" s="189"/>
      <c r="C5661" s="189"/>
      <c r="D5661" s="189"/>
    </row>
    <row r="5662" spans="1:4" ht="18" customHeight="1">
      <c r="A5662" s="173"/>
      <c r="B5662" s="189"/>
      <c r="C5662" s="189"/>
      <c r="D5662" s="189"/>
    </row>
    <row r="5663" spans="1:4" ht="18" customHeight="1">
      <c r="A5663" s="173"/>
      <c r="B5663" s="189"/>
      <c r="C5663" s="189"/>
      <c r="D5663" s="189"/>
    </row>
    <row r="5664" spans="1:4" ht="18" customHeight="1">
      <c r="A5664" s="173"/>
      <c r="B5664" s="189"/>
      <c r="C5664" s="189"/>
      <c r="D5664" s="189"/>
    </row>
    <row r="5665" spans="1:4" ht="18" customHeight="1">
      <c r="A5665" s="173"/>
      <c r="B5665" s="189"/>
      <c r="C5665" s="189"/>
      <c r="D5665" s="189"/>
    </row>
    <row r="5666" spans="1:4" ht="18" customHeight="1">
      <c r="A5666" s="173"/>
      <c r="B5666" s="189"/>
      <c r="C5666" s="189"/>
      <c r="D5666" s="189"/>
    </row>
    <row r="5667" spans="1:4" ht="18" customHeight="1">
      <c r="A5667" s="173"/>
      <c r="B5667" s="189"/>
      <c r="C5667" s="189"/>
      <c r="D5667" s="189"/>
    </row>
    <row r="5668" spans="1:4" ht="18" customHeight="1">
      <c r="A5668" s="173"/>
      <c r="B5668" s="189"/>
      <c r="C5668" s="189"/>
      <c r="D5668" s="189"/>
    </row>
    <row r="5669" spans="1:4" ht="18" customHeight="1">
      <c r="A5669" s="173"/>
      <c r="B5669" s="189"/>
      <c r="C5669" s="189"/>
      <c r="D5669" s="189"/>
    </row>
    <row r="5670" spans="1:4" ht="18" customHeight="1">
      <c r="A5670" s="173"/>
      <c r="B5670" s="189"/>
      <c r="C5670" s="189"/>
      <c r="D5670" s="189"/>
    </row>
    <row r="5671" spans="1:4" ht="18" customHeight="1">
      <c r="A5671" s="173"/>
      <c r="B5671" s="189"/>
      <c r="C5671" s="189"/>
      <c r="D5671" s="189"/>
    </row>
    <row r="5672" spans="1:4" ht="18" customHeight="1">
      <c r="A5672" s="173"/>
      <c r="B5672" s="189"/>
      <c r="C5672" s="189"/>
      <c r="D5672" s="189"/>
    </row>
    <row r="5673" spans="1:4" ht="18" customHeight="1">
      <c r="A5673" s="173"/>
      <c r="B5673" s="189"/>
      <c r="C5673" s="189"/>
      <c r="D5673" s="189"/>
    </row>
    <row r="5674" spans="1:4" ht="18" customHeight="1">
      <c r="A5674" s="173"/>
      <c r="B5674" s="189"/>
      <c r="C5674" s="189"/>
      <c r="D5674" s="189"/>
    </row>
    <row r="5675" spans="1:4" ht="18" customHeight="1">
      <c r="A5675" s="173"/>
      <c r="B5675" s="189"/>
      <c r="C5675" s="189"/>
      <c r="D5675" s="189"/>
    </row>
    <row r="5676" spans="1:4" ht="18" customHeight="1">
      <c r="A5676" s="173"/>
      <c r="B5676" s="189"/>
      <c r="C5676" s="189"/>
      <c r="D5676" s="189"/>
    </row>
    <row r="5677" spans="1:4" ht="18" customHeight="1">
      <c r="A5677" s="173"/>
      <c r="B5677" s="189"/>
      <c r="C5677" s="189"/>
      <c r="D5677" s="189"/>
    </row>
    <row r="5678" spans="1:4" ht="18" customHeight="1">
      <c r="A5678" s="173"/>
      <c r="B5678" s="189"/>
      <c r="C5678" s="189"/>
      <c r="D5678" s="189"/>
    </row>
    <row r="5679" spans="1:4" ht="18" customHeight="1">
      <c r="A5679" s="173"/>
      <c r="B5679" s="189"/>
      <c r="C5679" s="189"/>
      <c r="D5679" s="189"/>
    </row>
    <row r="5680" spans="1:4" ht="18" customHeight="1">
      <c r="A5680" s="173"/>
      <c r="B5680" s="189"/>
      <c r="C5680" s="189"/>
      <c r="D5680" s="189"/>
    </row>
    <row r="5681" spans="1:4" ht="18" customHeight="1">
      <c r="A5681" s="173"/>
      <c r="B5681" s="189"/>
      <c r="C5681" s="189"/>
      <c r="D5681" s="189"/>
    </row>
    <row r="5682" spans="1:4" ht="18" customHeight="1">
      <c r="A5682" s="173"/>
      <c r="B5682" s="189"/>
      <c r="C5682" s="189"/>
      <c r="D5682" s="189"/>
    </row>
    <row r="5683" spans="1:4" ht="18" customHeight="1">
      <c r="A5683" s="173"/>
      <c r="B5683" s="189"/>
      <c r="C5683" s="189"/>
      <c r="D5683" s="189"/>
    </row>
    <row r="5684" spans="1:4" ht="18" customHeight="1">
      <c r="A5684" s="173"/>
      <c r="B5684" s="189"/>
      <c r="C5684" s="189"/>
      <c r="D5684" s="189"/>
    </row>
    <row r="5685" spans="1:4" ht="18" customHeight="1">
      <c r="A5685" s="173"/>
      <c r="B5685" s="189"/>
      <c r="C5685" s="189"/>
      <c r="D5685" s="189"/>
    </row>
    <row r="5686" spans="1:4" ht="18" customHeight="1">
      <c r="A5686" s="173"/>
      <c r="B5686" s="189"/>
      <c r="C5686" s="189"/>
      <c r="D5686" s="189"/>
    </row>
    <row r="5687" spans="1:4" ht="18" customHeight="1">
      <c r="A5687" s="173"/>
      <c r="B5687" s="189"/>
      <c r="C5687" s="189"/>
      <c r="D5687" s="189"/>
    </row>
    <row r="5688" spans="1:4" ht="18" customHeight="1">
      <c r="A5688" s="173"/>
      <c r="B5688" s="189"/>
      <c r="C5688" s="189"/>
      <c r="D5688" s="189"/>
    </row>
    <row r="5689" spans="1:4" ht="18" customHeight="1">
      <c r="A5689" s="173"/>
      <c r="B5689" s="189"/>
      <c r="C5689" s="189"/>
      <c r="D5689" s="189"/>
    </row>
    <row r="5690" spans="1:4" ht="18" customHeight="1">
      <c r="A5690" s="173"/>
      <c r="B5690" s="189"/>
      <c r="C5690" s="189"/>
      <c r="D5690" s="189"/>
    </row>
    <row r="5691" spans="1:4" ht="18" customHeight="1">
      <c r="A5691" s="173"/>
      <c r="B5691" s="189"/>
      <c r="C5691" s="189"/>
      <c r="D5691" s="189"/>
    </row>
    <row r="5692" spans="1:4" ht="18" customHeight="1">
      <c r="A5692" s="173"/>
      <c r="B5692" s="189"/>
      <c r="C5692" s="189"/>
      <c r="D5692" s="189"/>
    </row>
    <row r="5693" spans="1:4" ht="18" customHeight="1">
      <c r="A5693" s="173"/>
      <c r="B5693" s="189"/>
      <c r="C5693" s="189"/>
      <c r="D5693" s="189"/>
    </row>
    <row r="5694" spans="1:4" ht="18" customHeight="1">
      <c r="A5694" s="173"/>
      <c r="B5694" s="189"/>
      <c r="C5694" s="189"/>
      <c r="D5694" s="189"/>
    </row>
    <row r="5695" spans="1:4" ht="18" customHeight="1">
      <c r="A5695" s="173"/>
      <c r="B5695" s="189"/>
      <c r="C5695" s="189"/>
      <c r="D5695" s="189"/>
    </row>
    <row r="5696" spans="1:4" ht="18" customHeight="1">
      <c r="A5696" s="173"/>
      <c r="B5696" s="189"/>
      <c r="C5696" s="189"/>
      <c r="D5696" s="189"/>
    </row>
    <row r="5697" spans="1:4" ht="18" customHeight="1">
      <c r="A5697" s="173"/>
      <c r="B5697" s="189"/>
      <c r="C5697" s="189"/>
      <c r="D5697" s="189"/>
    </row>
    <row r="5698" spans="1:4" ht="18" customHeight="1">
      <c r="A5698" s="173"/>
      <c r="B5698" s="189"/>
      <c r="C5698" s="189"/>
      <c r="D5698" s="189"/>
    </row>
    <row r="5699" spans="1:4" ht="18" customHeight="1">
      <c r="A5699" s="173"/>
      <c r="B5699" s="189"/>
      <c r="C5699" s="189"/>
      <c r="D5699" s="189"/>
    </row>
    <row r="5700" spans="1:4" ht="18" customHeight="1">
      <c r="A5700" s="173"/>
      <c r="B5700" s="189"/>
      <c r="C5700" s="189"/>
      <c r="D5700" s="189"/>
    </row>
    <row r="5701" spans="1:4" ht="18" customHeight="1">
      <c r="A5701" s="173"/>
      <c r="B5701" s="189"/>
      <c r="C5701" s="189"/>
      <c r="D5701" s="189"/>
    </row>
    <row r="5702" spans="1:4" ht="18" customHeight="1">
      <c r="A5702" s="173"/>
      <c r="B5702" s="189"/>
      <c r="C5702" s="189"/>
      <c r="D5702" s="189"/>
    </row>
    <row r="5703" spans="1:4" ht="18" customHeight="1">
      <c r="A5703" s="173"/>
      <c r="B5703" s="189"/>
      <c r="C5703" s="189"/>
      <c r="D5703" s="189"/>
    </row>
    <row r="5704" spans="1:4" ht="18" customHeight="1">
      <c r="A5704" s="173"/>
      <c r="B5704" s="189"/>
      <c r="C5704" s="189"/>
      <c r="D5704" s="189"/>
    </row>
    <row r="5705" spans="1:4" ht="18" customHeight="1">
      <c r="A5705" s="173"/>
      <c r="B5705" s="189"/>
      <c r="C5705" s="189"/>
      <c r="D5705" s="189"/>
    </row>
    <row r="5706" spans="1:4" ht="18" customHeight="1">
      <c r="A5706" s="173"/>
      <c r="B5706" s="189"/>
      <c r="C5706" s="189"/>
      <c r="D5706" s="189"/>
    </row>
    <row r="5707" spans="1:4" ht="18" customHeight="1">
      <c r="A5707" s="173"/>
      <c r="B5707" s="189"/>
      <c r="C5707" s="189"/>
      <c r="D5707" s="189"/>
    </row>
    <row r="5708" spans="1:4" ht="18" customHeight="1">
      <c r="A5708" s="173"/>
      <c r="B5708" s="189"/>
      <c r="C5708" s="189"/>
      <c r="D5708" s="189"/>
    </row>
    <row r="5709" spans="1:4" ht="18" customHeight="1">
      <c r="A5709" s="173"/>
      <c r="B5709" s="189"/>
      <c r="C5709" s="189"/>
      <c r="D5709" s="189"/>
    </row>
    <row r="5710" spans="1:4" ht="18" customHeight="1">
      <c r="A5710" s="173"/>
      <c r="B5710" s="189"/>
      <c r="C5710" s="189"/>
      <c r="D5710" s="189"/>
    </row>
    <row r="5711" spans="1:4" ht="18" customHeight="1">
      <c r="A5711" s="173"/>
      <c r="B5711" s="189"/>
      <c r="C5711" s="189"/>
      <c r="D5711" s="189"/>
    </row>
    <row r="5712" spans="1:4" ht="18" customHeight="1">
      <c r="A5712" s="173"/>
      <c r="B5712" s="189"/>
      <c r="C5712" s="189"/>
      <c r="D5712" s="189"/>
    </row>
    <row r="5713" spans="1:4" ht="18" customHeight="1">
      <c r="A5713" s="173"/>
      <c r="B5713" s="189"/>
      <c r="C5713" s="189"/>
      <c r="D5713" s="189"/>
    </row>
    <row r="5714" spans="1:4" ht="18" customHeight="1">
      <c r="A5714" s="173"/>
      <c r="B5714" s="189"/>
      <c r="C5714" s="189"/>
      <c r="D5714" s="189"/>
    </row>
    <row r="5715" spans="1:4" ht="18" customHeight="1">
      <c r="A5715" s="173"/>
      <c r="B5715" s="189"/>
      <c r="C5715" s="189"/>
      <c r="D5715" s="189"/>
    </row>
    <row r="5716" spans="1:4" ht="18" customHeight="1">
      <c r="A5716" s="173"/>
      <c r="B5716" s="189"/>
      <c r="C5716" s="189"/>
      <c r="D5716" s="189"/>
    </row>
    <row r="5717" spans="1:4" ht="18" customHeight="1">
      <c r="A5717" s="173"/>
      <c r="B5717" s="189"/>
      <c r="C5717" s="189"/>
      <c r="D5717" s="189"/>
    </row>
    <row r="5718" spans="1:4" ht="18" customHeight="1">
      <c r="A5718" s="173"/>
      <c r="B5718" s="189"/>
      <c r="C5718" s="189"/>
      <c r="D5718" s="189"/>
    </row>
    <row r="5719" spans="1:4" ht="18" customHeight="1">
      <c r="A5719" s="173"/>
      <c r="B5719" s="189"/>
      <c r="C5719" s="189"/>
      <c r="D5719" s="189"/>
    </row>
    <row r="5720" spans="1:4" ht="18" customHeight="1">
      <c r="A5720" s="173"/>
      <c r="B5720" s="189"/>
      <c r="C5720" s="189"/>
      <c r="D5720" s="189"/>
    </row>
    <row r="5721" spans="1:4" ht="18" customHeight="1">
      <c r="A5721" s="173"/>
      <c r="B5721" s="189"/>
      <c r="C5721" s="189"/>
      <c r="D5721" s="189"/>
    </row>
    <row r="5722" spans="1:4" ht="18" customHeight="1">
      <c r="A5722" s="173"/>
      <c r="B5722" s="189"/>
      <c r="C5722" s="189"/>
      <c r="D5722" s="189"/>
    </row>
    <row r="5723" spans="1:4" ht="18" customHeight="1">
      <c r="A5723" s="173"/>
      <c r="B5723" s="189"/>
      <c r="C5723" s="189"/>
      <c r="D5723" s="189"/>
    </row>
    <row r="5724" spans="1:4" ht="18" customHeight="1">
      <c r="A5724" s="173"/>
      <c r="B5724" s="189"/>
      <c r="C5724" s="189"/>
      <c r="D5724" s="189"/>
    </row>
    <row r="5725" spans="1:4" ht="18" customHeight="1">
      <c r="A5725" s="173"/>
      <c r="B5725" s="189"/>
      <c r="C5725" s="189"/>
      <c r="D5725" s="189"/>
    </row>
    <row r="5726" spans="1:4" ht="18" customHeight="1">
      <c r="A5726" s="173"/>
      <c r="B5726" s="189"/>
      <c r="C5726" s="189"/>
      <c r="D5726" s="189"/>
    </row>
    <row r="5727" spans="1:4" ht="18" customHeight="1">
      <c r="A5727" s="173"/>
      <c r="B5727" s="189"/>
      <c r="C5727" s="189"/>
      <c r="D5727" s="189"/>
    </row>
    <row r="5728" spans="1:4" ht="18" customHeight="1">
      <c r="A5728" s="173"/>
      <c r="B5728" s="189"/>
      <c r="C5728" s="189"/>
      <c r="D5728" s="189"/>
    </row>
    <row r="5729" spans="1:4" ht="18" customHeight="1">
      <c r="A5729" s="173"/>
      <c r="B5729" s="189"/>
      <c r="C5729" s="189"/>
      <c r="D5729" s="189"/>
    </row>
    <row r="5730" spans="1:4" ht="18" customHeight="1">
      <c r="A5730" s="173"/>
      <c r="B5730" s="189"/>
      <c r="C5730" s="189"/>
      <c r="D5730" s="189"/>
    </row>
    <row r="5731" spans="1:4" ht="18" customHeight="1">
      <c r="A5731" s="173"/>
      <c r="B5731" s="189"/>
      <c r="C5731" s="189"/>
      <c r="D5731" s="189"/>
    </row>
    <row r="5732" spans="1:4" ht="18" customHeight="1">
      <c r="A5732" s="173"/>
      <c r="B5732" s="189"/>
      <c r="C5732" s="189"/>
      <c r="D5732" s="189"/>
    </row>
    <row r="5733" spans="1:4" ht="18" customHeight="1">
      <c r="A5733" s="173"/>
      <c r="B5733" s="189"/>
      <c r="C5733" s="189"/>
      <c r="D5733" s="189"/>
    </row>
    <row r="5734" spans="1:4" ht="18" customHeight="1">
      <c r="A5734" s="173"/>
      <c r="B5734" s="189"/>
      <c r="C5734" s="189"/>
      <c r="D5734" s="189"/>
    </row>
    <row r="5735" spans="1:4" ht="18" customHeight="1">
      <c r="A5735" s="173"/>
      <c r="B5735" s="189"/>
      <c r="C5735" s="189"/>
      <c r="D5735" s="189"/>
    </row>
    <row r="5736" spans="1:4" ht="18" customHeight="1">
      <c r="A5736" s="173"/>
      <c r="B5736" s="189"/>
      <c r="C5736" s="189"/>
      <c r="D5736" s="189"/>
    </row>
    <row r="5737" spans="1:4" ht="18" customHeight="1">
      <c r="A5737" s="173"/>
      <c r="B5737" s="189"/>
      <c r="C5737" s="189"/>
      <c r="D5737" s="189"/>
    </row>
    <row r="5738" spans="1:4" ht="18" customHeight="1">
      <c r="A5738" s="173"/>
      <c r="B5738" s="189"/>
      <c r="C5738" s="189"/>
      <c r="D5738" s="189"/>
    </row>
    <row r="5739" spans="1:4" ht="18" customHeight="1">
      <c r="A5739" s="173"/>
      <c r="B5739" s="189"/>
      <c r="C5739" s="189"/>
      <c r="D5739" s="189"/>
    </row>
    <row r="5740" spans="1:4" ht="18" customHeight="1">
      <c r="A5740" s="173"/>
      <c r="B5740" s="189"/>
      <c r="C5740" s="189"/>
      <c r="D5740" s="189"/>
    </row>
    <row r="5741" spans="1:4" ht="18" customHeight="1">
      <c r="A5741" s="173"/>
      <c r="B5741" s="189"/>
      <c r="C5741" s="189"/>
      <c r="D5741" s="189"/>
    </row>
    <row r="5742" spans="1:4" ht="18" customHeight="1">
      <c r="A5742" s="173"/>
      <c r="B5742" s="189"/>
      <c r="C5742" s="189"/>
      <c r="D5742" s="189"/>
    </row>
    <row r="5743" spans="1:4" ht="18" customHeight="1">
      <c r="A5743" s="173"/>
      <c r="B5743" s="189"/>
      <c r="C5743" s="189"/>
      <c r="D5743" s="189"/>
    </row>
    <row r="5744" spans="1:4" ht="18" customHeight="1">
      <c r="A5744" s="173"/>
      <c r="B5744" s="189"/>
      <c r="C5744" s="189"/>
      <c r="D5744" s="189"/>
    </row>
    <row r="5745" spans="1:4" ht="18" customHeight="1">
      <c r="A5745" s="173"/>
      <c r="B5745" s="189"/>
      <c r="C5745" s="189"/>
      <c r="D5745" s="189"/>
    </row>
    <row r="5746" spans="1:4" ht="18" customHeight="1">
      <c r="A5746" s="173"/>
      <c r="B5746" s="189"/>
      <c r="C5746" s="189"/>
      <c r="D5746" s="189"/>
    </row>
    <row r="5747" spans="1:4" ht="18" customHeight="1">
      <c r="A5747" s="173"/>
      <c r="B5747" s="189"/>
      <c r="C5747" s="189"/>
      <c r="D5747" s="189"/>
    </row>
    <row r="5748" spans="1:4" ht="18" customHeight="1">
      <c r="A5748" s="173"/>
      <c r="B5748" s="189"/>
      <c r="C5748" s="189"/>
      <c r="D5748" s="189"/>
    </row>
    <row r="5749" spans="1:4" ht="18" customHeight="1">
      <c r="A5749" s="173"/>
      <c r="B5749" s="189"/>
      <c r="C5749" s="189"/>
      <c r="D5749" s="189"/>
    </row>
    <row r="5750" spans="1:4" ht="18" customHeight="1">
      <c r="A5750" s="173"/>
      <c r="B5750" s="189"/>
      <c r="C5750" s="189"/>
      <c r="D5750" s="189"/>
    </row>
    <row r="5751" spans="1:4" ht="18" customHeight="1">
      <c r="A5751" s="173"/>
      <c r="B5751" s="189"/>
      <c r="C5751" s="189"/>
      <c r="D5751" s="189"/>
    </row>
    <row r="5752" spans="1:4" ht="18" customHeight="1">
      <c r="A5752" s="173"/>
      <c r="B5752" s="189"/>
      <c r="C5752" s="189"/>
      <c r="D5752" s="189"/>
    </row>
    <row r="5753" spans="1:4" ht="18" customHeight="1">
      <c r="A5753" s="173"/>
      <c r="B5753" s="189"/>
      <c r="C5753" s="189"/>
      <c r="D5753" s="189"/>
    </row>
    <row r="5754" spans="1:4" ht="18" customHeight="1">
      <c r="A5754" s="173"/>
      <c r="B5754" s="189"/>
      <c r="C5754" s="189"/>
      <c r="D5754" s="189"/>
    </row>
    <row r="5755" spans="1:4" ht="18" customHeight="1">
      <c r="A5755" s="173"/>
      <c r="B5755" s="189"/>
      <c r="C5755" s="189"/>
      <c r="D5755" s="189"/>
    </row>
    <row r="5756" spans="1:4" ht="18" customHeight="1">
      <c r="A5756" s="173"/>
      <c r="B5756" s="189"/>
      <c r="C5756" s="189"/>
      <c r="D5756" s="189"/>
    </row>
    <row r="5757" spans="1:4" ht="18" customHeight="1">
      <c r="A5757" s="173"/>
      <c r="B5757" s="189"/>
      <c r="C5757" s="189"/>
      <c r="D5757" s="189"/>
    </row>
    <row r="5758" spans="1:4" ht="18" customHeight="1">
      <c r="A5758" s="173"/>
      <c r="B5758" s="189"/>
      <c r="C5758" s="189"/>
      <c r="D5758" s="189"/>
    </row>
    <row r="5759" spans="1:4" ht="18" customHeight="1">
      <c r="A5759" s="173"/>
      <c r="B5759" s="189"/>
      <c r="C5759" s="189"/>
      <c r="D5759" s="189"/>
    </row>
    <row r="5760" spans="1:4" ht="18" customHeight="1">
      <c r="A5760" s="173"/>
      <c r="B5760" s="189"/>
      <c r="C5760" s="189"/>
      <c r="D5760" s="189"/>
    </row>
    <row r="5761" spans="1:4" ht="18" customHeight="1">
      <c r="A5761" s="173"/>
      <c r="B5761" s="189"/>
      <c r="C5761" s="189"/>
      <c r="D5761" s="189"/>
    </row>
    <row r="5762" spans="1:4" ht="18" customHeight="1">
      <c r="A5762" s="173"/>
      <c r="B5762" s="189"/>
      <c r="C5762" s="189"/>
      <c r="D5762" s="189"/>
    </row>
    <row r="5763" spans="1:4" ht="18" customHeight="1">
      <c r="A5763" s="173"/>
      <c r="B5763" s="189"/>
      <c r="C5763" s="189"/>
      <c r="D5763" s="189"/>
    </row>
    <row r="5764" spans="1:4" ht="18" customHeight="1">
      <c r="A5764" s="173"/>
      <c r="B5764" s="189"/>
      <c r="C5764" s="189"/>
      <c r="D5764" s="189"/>
    </row>
    <row r="5765" spans="1:4" ht="18" customHeight="1">
      <c r="A5765" s="173"/>
      <c r="B5765" s="189"/>
      <c r="C5765" s="189"/>
      <c r="D5765" s="189"/>
    </row>
    <row r="5766" spans="1:4" ht="18" customHeight="1">
      <c r="A5766" s="173"/>
      <c r="B5766" s="189"/>
      <c r="C5766" s="189"/>
      <c r="D5766" s="189"/>
    </row>
    <row r="5767" spans="1:4" ht="18" customHeight="1">
      <c r="A5767" s="173"/>
      <c r="B5767" s="189"/>
      <c r="C5767" s="189"/>
      <c r="D5767" s="189"/>
    </row>
    <row r="5768" spans="1:4" ht="18" customHeight="1">
      <c r="A5768" s="173"/>
      <c r="B5768" s="189"/>
      <c r="C5768" s="189"/>
      <c r="D5768" s="189"/>
    </row>
    <row r="5769" spans="1:4" ht="18" customHeight="1">
      <c r="A5769" s="173"/>
      <c r="B5769" s="189"/>
      <c r="C5769" s="189"/>
      <c r="D5769" s="189"/>
    </row>
    <row r="5770" spans="1:4" ht="18" customHeight="1">
      <c r="A5770" s="173"/>
      <c r="B5770" s="189"/>
      <c r="C5770" s="189"/>
      <c r="D5770" s="189"/>
    </row>
    <row r="5771" spans="1:4" ht="18" customHeight="1">
      <c r="A5771" s="173"/>
      <c r="B5771" s="189"/>
      <c r="C5771" s="189"/>
      <c r="D5771" s="189"/>
    </row>
    <row r="5772" spans="1:4" ht="18" customHeight="1">
      <c r="A5772" s="173"/>
      <c r="B5772" s="189"/>
      <c r="C5772" s="189"/>
      <c r="D5772" s="189"/>
    </row>
    <row r="5773" spans="1:4" ht="18" customHeight="1">
      <c r="A5773" s="173"/>
      <c r="B5773" s="189"/>
      <c r="C5773" s="189"/>
      <c r="D5773" s="189"/>
    </row>
    <row r="5774" spans="1:4" ht="18" customHeight="1">
      <c r="A5774" s="173"/>
      <c r="B5774" s="189"/>
      <c r="C5774" s="189"/>
      <c r="D5774" s="189"/>
    </row>
    <row r="5775" spans="1:4" ht="18" customHeight="1">
      <c r="A5775" s="173"/>
      <c r="B5775" s="189"/>
      <c r="C5775" s="189"/>
      <c r="D5775" s="189"/>
    </row>
    <row r="5776" spans="1:4" ht="18" customHeight="1">
      <c r="A5776" s="173"/>
      <c r="B5776" s="189"/>
      <c r="C5776" s="189"/>
      <c r="D5776" s="189"/>
    </row>
    <row r="5777" spans="1:4" ht="18" customHeight="1">
      <c r="A5777" s="173"/>
      <c r="B5777" s="189"/>
      <c r="C5777" s="189"/>
      <c r="D5777" s="189"/>
    </row>
    <row r="5778" spans="1:4" ht="18" customHeight="1">
      <c r="A5778" s="173"/>
      <c r="B5778" s="189"/>
      <c r="C5778" s="189"/>
      <c r="D5778" s="189"/>
    </row>
    <row r="5779" spans="1:4" ht="18" customHeight="1">
      <c r="A5779" s="173"/>
      <c r="B5779" s="189"/>
      <c r="C5779" s="189"/>
      <c r="D5779" s="189"/>
    </row>
    <row r="5780" spans="1:4" ht="18" customHeight="1">
      <c r="A5780" s="173"/>
      <c r="B5780" s="189"/>
      <c r="C5780" s="189"/>
      <c r="D5780" s="189"/>
    </row>
    <row r="5781" spans="1:4" ht="18" customHeight="1">
      <c r="A5781" s="173"/>
      <c r="B5781" s="189"/>
      <c r="C5781" s="189"/>
      <c r="D5781" s="189"/>
    </row>
    <row r="5782" spans="1:4" ht="18" customHeight="1">
      <c r="A5782" s="173"/>
      <c r="B5782" s="189"/>
      <c r="C5782" s="189"/>
      <c r="D5782" s="189"/>
    </row>
    <row r="5783" spans="1:4" ht="18" customHeight="1">
      <c r="A5783" s="173"/>
      <c r="B5783" s="189"/>
      <c r="C5783" s="189"/>
      <c r="D5783" s="189"/>
    </row>
    <row r="5784" spans="1:4" ht="18" customHeight="1">
      <c r="A5784" s="173"/>
      <c r="B5784" s="189"/>
      <c r="C5784" s="189"/>
      <c r="D5784" s="189"/>
    </row>
    <row r="5785" spans="1:4" ht="18" customHeight="1">
      <c r="A5785" s="173"/>
      <c r="B5785" s="189"/>
      <c r="C5785" s="189"/>
      <c r="D5785" s="189"/>
    </row>
    <row r="5786" spans="1:4" ht="18" customHeight="1">
      <c r="A5786" s="173"/>
      <c r="B5786" s="189"/>
      <c r="C5786" s="189"/>
      <c r="D5786" s="189"/>
    </row>
    <row r="5787" spans="1:4" ht="18" customHeight="1">
      <c r="A5787" s="173"/>
      <c r="B5787" s="189"/>
      <c r="C5787" s="189"/>
      <c r="D5787" s="189"/>
    </row>
    <row r="5788" spans="1:4" ht="18" customHeight="1">
      <c r="A5788" s="173"/>
      <c r="B5788" s="189"/>
      <c r="C5788" s="189"/>
      <c r="D5788" s="189"/>
    </row>
    <row r="5789" spans="1:4" ht="18" customHeight="1">
      <c r="A5789" s="173"/>
      <c r="B5789" s="189"/>
      <c r="C5789" s="189"/>
      <c r="D5789" s="189"/>
    </row>
    <row r="5790" spans="1:4" ht="18" customHeight="1">
      <c r="A5790" s="173"/>
      <c r="B5790" s="189"/>
      <c r="C5790" s="189"/>
      <c r="D5790" s="189"/>
    </row>
    <row r="5791" spans="1:4" ht="18" customHeight="1">
      <c r="A5791" s="173"/>
      <c r="B5791" s="189"/>
      <c r="C5791" s="189"/>
      <c r="D5791" s="189"/>
    </row>
    <row r="5792" spans="1:4" ht="18" customHeight="1">
      <c r="A5792" s="173"/>
      <c r="B5792" s="189"/>
      <c r="C5792" s="189"/>
      <c r="D5792" s="189"/>
    </row>
    <row r="5793" spans="1:4" ht="18" customHeight="1">
      <c r="A5793" s="173"/>
      <c r="B5793" s="189"/>
      <c r="C5793" s="189"/>
      <c r="D5793" s="189"/>
    </row>
    <row r="5794" spans="1:4" ht="18" customHeight="1">
      <c r="A5794" s="173"/>
      <c r="B5794" s="189"/>
      <c r="C5794" s="189"/>
      <c r="D5794" s="189"/>
    </row>
    <row r="5795" spans="1:4" ht="18" customHeight="1">
      <c r="A5795" s="173"/>
      <c r="B5795" s="189"/>
      <c r="C5795" s="189"/>
      <c r="D5795" s="189"/>
    </row>
    <row r="5796" spans="1:4" ht="18" customHeight="1">
      <c r="A5796" s="173"/>
      <c r="B5796" s="189"/>
      <c r="C5796" s="189"/>
      <c r="D5796" s="189"/>
    </row>
    <row r="5797" spans="1:4" ht="18" customHeight="1">
      <c r="A5797" s="173"/>
      <c r="B5797" s="189"/>
      <c r="C5797" s="189"/>
      <c r="D5797" s="189"/>
    </row>
    <row r="5798" spans="1:4" ht="18" customHeight="1">
      <c r="A5798" s="173"/>
      <c r="B5798" s="189"/>
      <c r="C5798" s="189"/>
      <c r="D5798" s="189"/>
    </row>
    <row r="5799" spans="1:4" ht="18" customHeight="1">
      <c r="A5799" s="173"/>
      <c r="B5799" s="189"/>
      <c r="C5799" s="189"/>
      <c r="D5799" s="189"/>
    </row>
    <row r="5800" spans="1:4" ht="18" customHeight="1">
      <c r="A5800" s="173"/>
      <c r="B5800" s="189"/>
      <c r="C5800" s="189"/>
      <c r="D5800" s="189"/>
    </row>
    <row r="5801" spans="1:4" ht="18" customHeight="1">
      <c r="A5801" s="173"/>
      <c r="B5801" s="189"/>
      <c r="C5801" s="189"/>
      <c r="D5801" s="189"/>
    </row>
    <row r="5802" spans="1:4" ht="18" customHeight="1">
      <c r="A5802" s="173"/>
      <c r="B5802" s="189"/>
      <c r="C5802" s="189"/>
      <c r="D5802" s="189"/>
    </row>
    <row r="5803" spans="1:4" ht="18" customHeight="1">
      <c r="A5803" s="173"/>
      <c r="B5803" s="189"/>
      <c r="C5803" s="189"/>
      <c r="D5803" s="189"/>
    </row>
    <row r="5804" spans="1:4" ht="18" customHeight="1">
      <c r="A5804" s="173"/>
      <c r="B5804" s="189"/>
      <c r="C5804" s="189"/>
      <c r="D5804" s="189"/>
    </row>
    <row r="5805" spans="1:4" ht="18" customHeight="1">
      <c r="A5805" s="173"/>
      <c r="B5805" s="189"/>
      <c r="C5805" s="189"/>
      <c r="D5805" s="189"/>
    </row>
    <row r="5806" spans="1:4" ht="18" customHeight="1">
      <c r="A5806" s="173"/>
      <c r="B5806" s="189"/>
      <c r="C5806" s="189"/>
      <c r="D5806" s="189"/>
    </row>
    <row r="5807" spans="1:4" ht="18" customHeight="1">
      <c r="A5807" s="173"/>
      <c r="B5807" s="189"/>
      <c r="C5807" s="189"/>
      <c r="D5807" s="189"/>
    </row>
    <row r="5808" spans="1:4" ht="18" customHeight="1">
      <c r="A5808" s="173"/>
      <c r="B5808" s="189"/>
      <c r="C5808" s="189"/>
      <c r="D5808" s="189"/>
    </row>
    <row r="5809" spans="1:4" ht="18" customHeight="1">
      <c r="A5809" s="173"/>
      <c r="B5809" s="189"/>
      <c r="C5809" s="189"/>
      <c r="D5809" s="189"/>
    </row>
    <row r="5810" spans="1:4" ht="18" customHeight="1">
      <c r="A5810" s="173"/>
      <c r="B5810" s="189"/>
      <c r="C5810" s="189"/>
      <c r="D5810" s="189"/>
    </row>
    <row r="5811" spans="1:4" ht="18" customHeight="1">
      <c r="A5811" s="173"/>
      <c r="B5811" s="189"/>
      <c r="C5811" s="189"/>
      <c r="D5811" s="189"/>
    </row>
    <row r="5812" spans="1:4" ht="18" customHeight="1">
      <c r="A5812" s="173"/>
      <c r="B5812" s="189"/>
      <c r="C5812" s="189"/>
      <c r="D5812" s="189"/>
    </row>
    <row r="5813" spans="1:4" ht="18" customHeight="1">
      <c r="A5813" s="173"/>
      <c r="B5813" s="189"/>
      <c r="C5813" s="189"/>
      <c r="D5813" s="189"/>
    </row>
    <row r="5814" spans="1:4" ht="18" customHeight="1">
      <c r="A5814" s="173"/>
      <c r="B5814" s="189"/>
      <c r="C5814" s="189"/>
      <c r="D5814" s="189"/>
    </row>
    <row r="5815" spans="1:4" ht="18" customHeight="1">
      <c r="A5815" s="173"/>
      <c r="B5815" s="189"/>
      <c r="C5815" s="189"/>
      <c r="D5815" s="189"/>
    </row>
    <row r="5816" spans="1:4" ht="18" customHeight="1">
      <c r="A5816" s="173"/>
      <c r="B5816" s="189"/>
      <c r="C5816" s="189"/>
      <c r="D5816" s="189"/>
    </row>
    <row r="5817" spans="1:4" ht="18" customHeight="1">
      <c r="A5817" s="173"/>
      <c r="B5817" s="189"/>
      <c r="C5817" s="189"/>
      <c r="D5817" s="189"/>
    </row>
    <row r="5818" spans="1:4" ht="18" customHeight="1">
      <c r="A5818" s="173"/>
      <c r="B5818" s="189"/>
      <c r="C5818" s="189"/>
      <c r="D5818" s="189"/>
    </row>
    <row r="5819" spans="1:4" ht="18" customHeight="1">
      <c r="A5819" s="173"/>
      <c r="B5819" s="189"/>
      <c r="C5819" s="189"/>
      <c r="D5819" s="189"/>
    </row>
    <row r="5820" spans="1:4" ht="18" customHeight="1">
      <c r="A5820" s="173"/>
      <c r="B5820" s="189"/>
      <c r="C5820" s="189"/>
      <c r="D5820" s="189"/>
    </row>
    <row r="5821" spans="1:4" ht="18" customHeight="1">
      <c r="A5821" s="173"/>
      <c r="B5821" s="189"/>
      <c r="C5821" s="189"/>
      <c r="D5821" s="189"/>
    </row>
    <row r="5822" spans="1:4" ht="18" customHeight="1">
      <c r="A5822" s="173"/>
      <c r="B5822" s="189"/>
      <c r="C5822" s="189"/>
      <c r="D5822" s="189"/>
    </row>
    <row r="5823" spans="1:4" ht="18" customHeight="1">
      <c r="A5823" s="173"/>
      <c r="B5823" s="189"/>
      <c r="C5823" s="189"/>
      <c r="D5823" s="189"/>
    </row>
    <row r="5824" spans="1:4" ht="18" customHeight="1">
      <c r="A5824" s="173"/>
      <c r="B5824" s="189"/>
      <c r="C5824" s="189"/>
      <c r="D5824" s="189"/>
    </row>
    <row r="5825" spans="1:4" ht="18" customHeight="1">
      <c r="A5825" s="173"/>
      <c r="B5825" s="189"/>
      <c r="C5825" s="189"/>
      <c r="D5825" s="189"/>
    </row>
    <row r="5826" spans="1:4" ht="18" customHeight="1">
      <c r="A5826" s="173"/>
      <c r="B5826" s="189"/>
      <c r="C5826" s="189"/>
      <c r="D5826" s="189"/>
    </row>
    <row r="5827" spans="1:4" ht="18" customHeight="1">
      <c r="A5827" s="173"/>
      <c r="B5827" s="189"/>
      <c r="C5827" s="189"/>
      <c r="D5827" s="189"/>
    </row>
    <row r="5828" spans="1:4" ht="18" customHeight="1">
      <c r="A5828" s="173"/>
      <c r="B5828" s="189"/>
      <c r="C5828" s="189"/>
      <c r="D5828" s="189"/>
    </row>
    <row r="5829" spans="1:4" ht="18" customHeight="1">
      <c r="A5829" s="173"/>
      <c r="B5829" s="189"/>
      <c r="C5829" s="189"/>
      <c r="D5829" s="189"/>
    </row>
    <row r="5830" spans="1:4" ht="18" customHeight="1">
      <c r="A5830" s="173"/>
      <c r="B5830" s="189"/>
      <c r="C5830" s="189"/>
      <c r="D5830" s="189"/>
    </row>
    <row r="5831" spans="1:4" ht="18" customHeight="1">
      <c r="A5831" s="173"/>
      <c r="B5831" s="189"/>
      <c r="C5831" s="189"/>
      <c r="D5831" s="189"/>
    </row>
    <row r="5832" spans="1:4" ht="18" customHeight="1">
      <c r="A5832" s="173"/>
      <c r="B5832" s="189"/>
      <c r="C5832" s="189"/>
      <c r="D5832" s="189"/>
    </row>
    <row r="5833" spans="1:4" ht="18" customHeight="1">
      <c r="A5833" s="173"/>
      <c r="B5833" s="189"/>
      <c r="C5833" s="189"/>
      <c r="D5833" s="189"/>
    </row>
    <row r="5834" spans="1:4" ht="18" customHeight="1">
      <c r="A5834" s="173"/>
      <c r="B5834" s="189"/>
      <c r="C5834" s="189"/>
      <c r="D5834" s="189"/>
    </row>
    <row r="5835" spans="1:4" ht="18" customHeight="1">
      <c r="A5835" s="173"/>
      <c r="B5835" s="189"/>
      <c r="C5835" s="189"/>
      <c r="D5835" s="189"/>
    </row>
    <row r="5836" spans="1:4" ht="18" customHeight="1">
      <c r="A5836" s="173"/>
      <c r="B5836" s="189"/>
      <c r="C5836" s="189"/>
      <c r="D5836" s="189"/>
    </row>
    <row r="5837" spans="1:4" ht="18" customHeight="1">
      <c r="A5837" s="173"/>
      <c r="B5837" s="189"/>
      <c r="C5837" s="189"/>
      <c r="D5837" s="189"/>
    </row>
    <row r="5838" spans="1:4" ht="18" customHeight="1">
      <c r="A5838" s="173"/>
      <c r="B5838" s="189"/>
      <c r="C5838" s="189"/>
      <c r="D5838" s="189"/>
    </row>
    <row r="5839" spans="1:4" ht="18" customHeight="1">
      <c r="A5839" s="173"/>
      <c r="B5839" s="189"/>
      <c r="C5839" s="189"/>
      <c r="D5839" s="189"/>
    </row>
    <row r="5840" spans="1:4" ht="18" customHeight="1">
      <c r="A5840" s="173"/>
      <c r="B5840" s="189"/>
      <c r="C5840" s="189"/>
      <c r="D5840" s="189"/>
    </row>
    <row r="5841" spans="1:4" ht="18" customHeight="1">
      <c r="A5841" s="173"/>
      <c r="B5841" s="189"/>
      <c r="C5841" s="189"/>
      <c r="D5841" s="189"/>
    </row>
    <row r="5842" spans="1:4" ht="18" customHeight="1">
      <c r="A5842" s="173"/>
      <c r="B5842" s="189"/>
      <c r="C5842" s="189"/>
      <c r="D5842" s="189"/>
    </row>
    <row r="5843" spans="1:4" ht="18" customHeight="1">
      <c r="A5843" s="173"/>
      <c r="B5843" s="189"/>
      <c r="C5843" s="189"/>
      <c r="D5843" s="189"/>
    </row>
    <row r="5844" spans="1:4" ht="18" customHeight="1">
      <c r="A5844" s="173"/>
      <c r="B5844" s="189"/>
      <c r="C5844" s="189"/>
      <c r="D5844" s="189"/>
    </row>
    <row r="5845" spans="1:4" ht="18" customHeight="1">
      <c r="A5845" s="173"/>
      <c r="B5845" s="189"/>
      <c r="C5845" s="189"/>
      <c r="D5845" s="189"/>
    </row>
    <row r="5846" spans="1:4" ht="18" customHeight="1">
      <c r="A5846" s="173"/>
      <c r="B5846" s="189"/>
      <c r="C5846" s="189"/>
      <c r="D5846" s="189"/>
    </row>
    <row r="5847" spans="1:4" ht="18" customHeight="1">
      <c r="A5847" s="173"/>
      <c r="B5847" s="189"/>
      <c r="C5847" s="189"/>
      <c r="D5847" s="189"/>
    </row>
    <row r="5848" spans="1:4" ht="18" customHeight="1">
      <c r="A5848" s="173"/>
      <c r="B5848" s="189"/>
      <c r="C5848" s="189"/>
      <c r="D5848" s="189"/>
    </row>
    <row r="5849" spans="1:4" ht="18" customHeight="1">
      <c r="A5849" s="173"/>
      <c r="B5849" s="189"/>
      <c r="C5849" s="189"/>
      <c r="D5849" s="189"/>
    </row>
    <row r="5850" spans="1:4" ht="18" customHeight="1">
      <c r="A5850" s="173"/>
      <c r="B5850" s="189"/>
      <c r="C5850" s="189"/>
      <c r="D5850" s="189"/>
    </row>
    <row r="5851" spans="1:4" ht="18" customHeight="1">
      <c r="A5851" s="173"/>
      <c r="B5851" s="189"/>
      <c r="C5851" s="189"/>
      <c r="D5851" s="189"/>
    </row>
    <row r="5852" spans="1:4" ht="18" customHeight="1">
      <c r="A5852" s="173"/>
      <c r="B5852" s="189"/>
      <c r="C5852" s="189"/>
      <c r="D5852" s="189"/>
    </row>
    <row r="5853" spans="1:4" ht="18" customHeight="1">
      <c r="A5853" s="173"/>
      <c r="B5853" s="189"/>
      <c r="C5853" s="189"/>
      <c r="D5853" s="189"/>
    </row>
    <row r="5854" spans="1:4" ht="18" customHeight="1">
      <c r="A5854" s="173"/>
      <c r="B5854" s="189"/>
      <c r="C5854" s="189"/>
      <c r="D5854" s="189"/>
    </row>
    <row r="5855" spans="1:4" ht="18" customHeight="1">
      <c r="A5855" s="173"/>
      <c r="B5855" s="189"/>
      <c r="C5855" s="189"/>
      <c r="D5855" s="189"/>
    </row>
    <row r="5856" spans="1:4" ht="18" customHeight="1">
      <c r="A5856" s="173"/>
      <c r="B5856" s="189"/>
      <c r="C5856" s="189"/>
      <c r="D5856" s="189"/>
    </row>
    <row r="5857" spans="1:4" ht="18" customHeight="1">
      <c r="A5857" s="173"/>
      <c r="B5857" s="189"/>
      <c r="C5857" s="189"/>
      <c r="D5857" s="189"/>
    </row>
    <row r="5858" spans="1:4" ht="18" customHeight="1">
      <c r="A5858" s="173"/>
      <c r="B5858" s="189"/>
      <c r="C5858" s="189"/>
      <c r="D5858" s="189"/>
    </row>
    <row r="5859" spans="1:4" ht="18" customHeight="1">
      <c r="A5859" s="173"/>
      <c r="B5859" s="189"/>
      <c r="C5859" s="189"/>
      <c r="D5859" s="189"/>
    </row>
    <row r="5860" spans="1:4" ht="18" customHeight="1">
      <c r="A5860" s="173"/>
      <c r="B5860" s="189"/>
      <c r="C5860" s="189"/>
      <c r="D5860" s="189"/>
    </row>
    <row r="5861" spans="1:4" ht="18" customHeight="1">
      <c r="A5861" s="173"/>
      <c r="B5861" s="189"/>
      <c r="C5861" s="189"/>
      <c r="D5861" s="189"/>
    </row>
    <row r="5862" spans="1:4" ht="18" customHeight="1">
      <c r="A5862" s="173"/>
      <c r="B5862" s="189"/>
      <c r="C5862" s="189"/>
      <c r="D5862" s="189"/>
    </row>
    <row r="5863" spans="1:4" ht="18" customHeight="1">
      <c r="A5863" s="173"/>
      <c r="B5863" s="189"/>
      <c r="C5863" s="189"/>
      <c r="D5863" s="189"/>
    </row>
    <row r="5864" spans="1:4" ht="18" customHeight="1">
      <c r="A5864" s="173"/>
      <c r="B5864" s="189"/>
      <c r="C5864" s="189"/>
      <c r="D5864" s="189"/>
    </row>
    <row r="5865" spans="1:4" ht="18" customHeight="1">
      <c r="A5865" s="173"/>
      <c r="B5865" s="189"/>
      <c r="C5865" s="189"/>
      <c r="D5865" s="189"/>
    </row>
    <row r="5866" spans="1:4" ht="18" customHeight="1">
      <c r="A5866" s="173"/>
      <c r="B5866" s="189"/>
      <c r="C5866" s="189"/>
      <c r="D5866" s="189"/>
    </row>
    <row r="5867" spans="1:4" ht="18" customHeight="1">
      <c r="A5867" s="173"/>
      <c r="B5867" s="189"/>
      <c r="C5867" s="189"/>
      <c r="D5867" s="189"/>
    </row>
    <row r="5868" spans="1:4" ht="18" customHeight="1">
      <c r="A5868" s="173"/>
      <c r="B5868" s="189"/>
      <c r="C5868" s="189"/>
      <c r="D5868" s="189"/>
    </row>
    <row r="5869" spans="1:4" ht="18" customHeight="1">
      <c r="A5869" s="173"/>
      <c r="B5869" s="189"/>
      <c r="C5869" s="189"/>
      <c r="D5869" s="189"/>
    </row>
    <row r="5870" spans="1:4" ht="18" customHeight="1">
      <c r="A5870" s="173"/>
      <c r="B5870" s="189"/>
      <c r="C5870" s="189"/>
      <c r="D5870" s="189"/>
    </row>
    <row r="5871" spans="1:4" ht="18" customHeight="1">
      <c r="A5871" s="173"/>
      <c r="B5871" s="189"/>
      <c r="C5871" s="189"/>
      <c r="D5871" s="189"/>
    </row>
    <row r="5872" spans="1:4" ht="18" customHeight="1">
      <c r="A5872" s="173"/>
      <c r="B5872" s="189"/>
      <c r="C5872" s="189"/>
      <c r="D5872" s="189"/>
    </row>
    <row r="5873" spans="1:4" ht="18" customHeight="1">
      <c r="A5873" s="173"/>
      <c r="B5873" s="189"/>
      <c r="C5873" s="189"/>
      <c r="D5873" s="189"/>
    </row>
    <row r="5874" spans="1:4" ht="18" customHeight="1">
      <c r="A5874" s="173"/>
      <c r="B5874" s="189"/>
      <c r="C5874" s="189"/>
      <c r="D5874" s="189"/>
    </row>
    <row r="5875" spans="1:4" ht="18" customHeight="1">
      <c r="A5875" s="173"/>
      <c r="B5875" s="189"/>
      <c r="C5875" s="189"/>
      <c r="D5875" s="189"/>
    </row>
    <row r="5876" spans="1:4" ht="18" customHeight="1">
      <c r="A5876" s="173"/>
      <c r="B5876" s="189"/>
      <c r="C5876" s="189"/>
      <c r="D5876" s="189"/>
    </row>
    <row r="5877" spans="1:4" ht="18" customHeight="1">
      <c r="A5877" s="173"/>
      <c r="B5877" s="189"/>
      <c r="C5877" s="189"/>
      <c r="D5877" s="189"/>
    </row>
    <row r="5878" spans="1:4" ht="18" customHeight="1">
      <c r="A5878" s="173"/>
      <c r="B5878" s="189"/>
      <c r="C5878" s="189"/>
      <c r="D5878" s="189"/>
    </row>
    <row r="5879" spans="1:4" ht="18" customHeight="1">
      <c r="A5879" s="173"/>
      <c r="B5879" s="189"/>
      <c r="C5879" s="189"/>
      <c r="D5879" s="189"/>
    </row>
    <row r="5880" spans="1:4" ht="18" customHeight="1">
      <c r="A5880" s="173"/>
      <c r="B5880" s="189"/>
      <c r="C5880" s="189"/>
      <c r="D5880" s="189"/>
    </row>
    <row r="5881" spans="1:4" ht="18" customHeight="1">
      <c r="A5881" s="173"/>
      <c r="B5881" s="189"/>
      <c r="C5881" s="189"/>
      <c r="D5881" s="189"/>
    </row>
    <row r="5882" spans="1:4" ht="18" customHeight="1">
      <c r="A5882" s="173"/>
      <c r="B5882" s="189"/>
      <c r="C5882" s="189"/>
      <c r="D5882" s="189"/>
    </row>
    <row r="5883" spans="1:4" ht="18" customHeight="1">
      <c r="A5883" s="173"/>
      <c r="B5883" s="189"/>
      <c r="C5883" s="189"/>
      <c r="D5883" s="189"/>
    </row>
    <row r="5884" spans="1:4" ht="18" customHeight="1">
      <c r="A5884" s="173"/>
      <c r="B5884" s="189"/>
      <c r="C5884" s="189"/>
      <c r="D5884" s="189"/>
    </row>
    <row r="5885" spans="1:4" ht="18" customHeight="1">
      <c r="A5885" s="173"/>
      <c r="B5885" s="189"/>
      <c r="C5885" s="189"/>
      <c r="D5885" s="189"/>
    </row>
    <row r="5886" spans="1:4" ht="18" customHeight="1">
      <c r="A5886" s="173"/>
      <c r="B5886" s="189"/>
      <c r="C5886" s="189"/>
      <c r="D5886" s="189"/>
    </row>
    <row r="5887" spans="1:4" ht="18" customHeight="1">
      <c r="A5887" s="173"/>
      <c r="B5887" s="189"/>
      <c r="C5887" s="189"/>
      <c r="D5887" s="189"/>
    </row>
    <row r="5888" spans="1:4" ht="18" customHeight="1">
      <c r="A5888" s="173"/>
      <c r="B5888" s="189"/>
      <c r="C5888" s="189"/>
      <c r="D5888" s="189"/>
    </row>
    <row r="5889" spans="1:4" ht="18" customHeight="1">
      <c r="A5889" s="173"/>
      <c r="B5889" s="189"/>
      <c r="C5889" s="189"/>
      <c r="D5889" s="189"/>
    </row>
    <row r="5890" spans="1:4" ht="18" customHeight="1">
      <c r="A5890" s="173"/>
      <c r="B5890" s="189"/>
      <c r="C5890" s="189"/>
      <c r="D5890" s="189"/>
    </row>
    <row r="5891" spans="1:4" ht="18" customHeight="1">
      <c r="A5891" s="173"/>
      <c r="B5891" s="189"/>
      <c r="C5891" s="189"/>
      <c r="D5891" s="189"/>
    </row>
    <row r="5892" spans="1:4" ht="18" customHeight="1">
      <c r="A5892" s="173"/>
      <c r="B5892" s="189"/>
      <c r="C5892" s="189"/>
      <c r="D5892" s="189"/>
    </row>
    <row r="5893" spans="1:4" ht="18" customHeight="1">
      <c r="A5893" s="173"/>
      <c r="B5893" s="189"/>
      <c r="C5893" s="189"/>
      <c r="D5893" s="189"/>
    </row>
    <row r="5894" spans="1:4" ht="18" customHeight="1">
      <c r="A5894" s="173"/>
      <c r="B5894" s="189"/>
      <c r="C5894" s="189"/>
      <c r="D5894" s="189"/>
    </row>
    <row r="5895" spans="1:4" ht="18" customHeight="1">
      <c r="A5895" s="173"/>
      <c r="B5895" s="189"/>
      <c r="C5895" s="189"/>
      <c r="D5895" s="189"/>
    </row>
    <row r="5896" spans="1:4" ht="18" customHeight="1">
      <c r="A5896" s="173"/>
      <c r="B5896" s="189"/>
      <c r="C5896" s="189"/>
      <c r="D5896" s="189"/>
    </row>
    <row r="5897" spans="1:4" ht="18" customHeight="1">
      <c r="A5897" s="173"/>
      <c r="B5897" s="189"/>
      <c r="C5897" s="189"/>
      <c r="D5897" s="189"/>
    </row>
    <row r="5898" spans="1:4" ht="18" customHeight="1">
      <c r="A5898" s="173"/>
      <c r="B5898" s="189"/>
      <c r="C5898" s="189"/>
      <c r="D5898" s="189"/>
    </row>
    <row r="5899" spans="1:4" ht="18" customHeight="1">
      <c r="A5899" s="173"/>
      <c r="B5899" s="189"/>
      <c r="C5899" s="189"/>
      <c r="D5899" s="189"/>
    </row>
    <row r="5900" spans="1:4" ht="18" customHeight="1">
      <c r="A5900" s="173"/>
      <c r="B5900" s="189"/>
      <c r="C5900" s="189"/>
      <c r="D5900" s="189"/>
    </row>
    <row r="5901" spans="1:4" ht="18" customHeight="1">
      <c r="A5901" s="173"/>
      <c r="B5901" s="189"/>
      <c r="C5901" s="189"/>
      <c r="D5901" s="189"/>
    </row>
    <row r="5902" spans="1:4" ht="18" customHeight="1">
      <c r="A5902" s="173"/>
      <c r="B5902" s="189"/>
      <c r="C5902" s="189"/>
      <c r="D5902" s="189"/>
    </row>
    <row r="5903" spans="1:4" ht="18" customHeight="1">
      <c r="A5903" s="173"/>
      <c r="B5903" s="189"/>
      <c r="C5903" s="189"/>
      <c r="D5903" s="189"/>
    </row>
    <row r="5904" spans="1:4" ht="18" customHeight="1">
      <c r="A5904" s="173"/>
      <c r="B5904" s="189"/>
      <c r="C5904" s="189"/>
      <c r="D5904" s="189"/>
    </row>
    <row r="5905" spans="1:4" ht="18" customHeight="1">
      <c r="A5905" s="173"/>
      <c r="B5905" s="189"/>
      <c r="C5905" s="189"/>
      <c r="D5905" s="189"/>
    </row>
    <row r="5906" spans="1:4" ht="18" customHeight="1">
      <c r="A5906" s="173"/>
      <c r="B5906" s="189"/>
      <c r="C5906" s="189"/>
      <c r="D5906" s="189"/>
    </row>
    <row r="5907" spans="1:4" ht="18" customHeight="1">
      <c r="A5907" s="173"/>
      <c r="B5907" s="189"/>
      <c r="C5907" s="189"/>
      <c r="D5907" s="189"/>
    </row>
    <row r="5908" spans="1:4" ht="18" customHeight="1">
      <c r="A5908" s="173"/>
      <c r="B5908" s="189"/>
      <c r="C5908" s="189"/>
      <c r="D5908" s="189"/>
    </row>
    <row r="5909" spans="1:4" ht="18" customHeight="1">
      <c r="A5909" s="173"/>
      <c r="B5909" s="189"/>
      <c r="C5909" s="189"/>
      <c r="D5909" s="189"/>
    </row>
    <row r="5910" spans="1:4" ht="18" customHeight="1">
      <c r="A5910" s="173"/>
      <c r="B5910" s="189"/>
      <c r="C5910" s="189"/>
      <c r="D5910" s="189"/>
    </row>
    <row r="5911" spans="1:4" ht="18" customHeight="1">
      <c r="A5911" s="173"/>
      <c r="B5911" s="189"/>
      <c r="C5911" s="189"/>
      <c r="D5911" s="189"/>
    </row>
    <row r="5912" spans="1:4" ht="18" customHeight="1">
      <c r="A5912" s="173"/>
      <c r="B5912" s="189"/>
      <c r="C5912" s="189"/>
      <c r="D5912" s="189"/>
    </row>
    <row r="5913" spans="1:4" ht="18" customHeight="1">
      <c r="A5913" s="173"/>
      <c r="B5913" s="189"/>
      <c r="C5913" s="189"/>
      <c r="D5913" s="189"/>
    </row>
    <row r="5914" spans="1:4" ht="18" customHeight="1">
      <c r="A5914" s="173"/>
      <c r="B5914" s="189"/>
      <c r="C5914" s="189"/>
      <c r="D5914" s="189"/>
    </row>
    <row r="5915" spans="1:4" ht="18" customHeight="1">
      <c r="A5915" s="173"/>
      <c r="B5915" s="189"/>
      <c r="C5915" s="189"/>
      <c r="D5915" s="189"/>
    </row>
    <row r="5916" spans="1:4" ht="18" customHeight="1">
      <c r="A5916" s="173"/>
      <c r="B5916" s="189"/>
      <c r="C5916" s="189"/>
      <c r="D5916" s="189"/>
    </row>
    <row r="5917" spans="1:4" ht="18" customHeight="1">
      <c r="A5917" s="173"/>
      <c r="B5917" s="189"/>
      <c r="C5917" s="189"/>
      <c r="D5917" s="189"/>
    </row>
    <row r="5918" spans="1:4" ht="18" customHeight="1">
      <c r="A5918" s="173"/>
      <c r="B5918" s="189"/>
      <c r="C5918" s="189"/>
      <c r="D5918" s="189"/>
    </row>
    <row r="5919" spans="1:4" ht="18" customHeight="1">
      <c r="A5919" s="173"/>
      <c r="B5919" s="189"/>
      <c r="C5919" s="189"/>
      <c r="D5919" s="189"/>
    </row>
    <row r="5920" spans="1:4" ht="18" customHeight="1">
      <c r="A5920" s="173"/>
      <c r="B5920" s="189"/>
      <c r="C5920" s="189"/>
      <c r="D5920" s="189"/>
    </row>
    <row r="5921" spans="1:4" ht="18" customHeight="1">
      <c r="A5921" s="173"/>
      <c r="B5921" s="189"/>
      <c r="C5921" s="189"/>
      <c r="D5921" s="189"/>
    </row>
    <row r="5922" spans="1:4" ht="18" customHeight="1">
      <c r="A5922" s="173"/>
      <c r="B5922" s="189"/>
      <c r="C5922" s="189"/>
      <c r="D5922" s="189"/>
    </row>
    <row r="5923" spans="1:4" ht="18" customHeight="1">
      <c r="A5923" s="173"/>
      <c r="B5923" s="189"/>
      <c r="C5923" s="189"/>
      <c r="D5923" s="189"/>
    </row>
    <row r="5924" spans="1:4" ht="18" customHeight="1">
      <c r="A5924" s="173"/>
      <c r="B5924" s="189"/>
      <c r="C5924" s="189"/>
      <c r="D5924" s="189"/>
    </row>
    <row r="5925" spans="1:4" ht="18" customHeight="1">
      <c r="A5925" s="173"/>
      <c r="B5925" s="189"/>
      <c r="C5925" s="189"/>
      <c r="D5925" s="189"/>
    </row>
    <row r="5926" spans="1:4" ht="18" customHeight="1">
      <c r="A5926" s="173"/>
      <c r="B5926" s="189"/>
      <c r="C5926" s="189"/>
      <c r="D5926" s="189"/>
    </row>
    <row r="5927" spans="1:4" ht="18" customHeight="1">
      <c r="A5927" s="173"/>
      <c r="B5927" s="189"/>
      <c r="C5927" s="189"/>
      <c r="D5927" s="189"/>
    </row>
    <row r="5928" spans="1:4" ht="18" customHeight="1">
      <c r="A5928" s="173"/>
      <c r="B5928" s="189"/>
      <c r="C5928" s="189"/>
      <c r="D5928" s="189"/>
    </row>
    <row r="5929" spans="1:4" ht="18" customHeight="1">
      <c r="A5929" s="173"/>
      <c r="B5929" s="189"/>
      <c r="C5929" s="189"/>
      <c r="D5929" s="189"/>
    </row>
    <row r="5930" spans="1:4" ht="18" customHeight="1">
      <c r="A5930" s="173"/>
      <c r="B5930" s="189"/>
      <c r="C5930" s="189"/>
      <c r="D5930" s="189"/>
    </row>
    <row r="5931" spans="1:4" ht="18" customHeight="1">
      <c r="A5931" s="173"/>
      <c r="B5931" s="189"/>
      <c r="C5931" s="189"/>
      <c r="D5931" s="189"/>
    </row>
    <row r="5932" spans="1:4" ht="18" customHeight="1">
      <c r="A5932" s="173"/>
      <c r="B5932" s="189"/>
      <c r="C5932" s="189"/>
      <c r="D5932" s="189"/>
    </row>
    <row r="5933" spans="1:4" ht="18" customHeight="1">
      <c r="A5933" s="173"/>
      <c r="B5933" s="189"/>
      <c r="C5933" s="189"/>
      <c r="D5933" s="189"/>
    </row>
    <row r="5934" spans="1:4" ht="18" customHeight="1">
      <c r="A5934" s="173"/>
      <c r="B5934" s="189"/>
      <c r="C5934" s="189"/>
      <c r="D5934" s="189"/>
    </row>
    <row r="5935" spans="1:4" ht="18" customHeight="1">
      <c r="A5935" s="173"/>
      <c r="B5935" s="189"/>
      <c r="C5935" s="189"/>
      <c r="D5935" s="189"/>
    </row>
    <row r="5936" spans="1:4" ht="18" customHeight="1">
      <c r="A5936" s="173"/>
      <c r="B5936" s="189"/>
      <c r="C5936" s="189"/>
      <c r="D5936" s="189"/>
    </row>
    <row r="5937" spans="1:4" ht="18" customHeight="1">
      <c r="A5937" s="173"/>
      <c r="B5937" s="189"/>
      <c r="C5937" s="189"/>
      <c r="D5937" s="189"/>
    </row>
    <row r="5938" spans="1:4" ht="18" customHeight="1">
      <c r="A5938" s="173"/>
      <c r="B5938" s="189"/>
      <c r="C5938" s="189"/>
      <c r="D5938" s="189"/>
    </row>
    <row r="5939" spans="1:4" ht="18" customHeight="1">
      <c r="A5939" s="173"/>
      <c r="B5939" s="189"/>
      <c r="C5939" s="189"/>
      <c r="D5939" s="189"/>
    </row>
    <row r="5940" spans="1:4" ht="18" customHeight="1">
      <c r="A5940" s="173"/>
      <c r="B5940" s="189"/>
      <c r="C5940" s="189"/>
      <c r="D5940" s="189"/>
    </row>
    <row r="5941" spans="1:4" ht="18" customHeight="1">
      <c r="A5941" s="173"/>
      <c r="B5941" s="189"/>
      <c r="C5941" s="189"/>
      <c r="D5941" s="189"/>
    </row>
    <row r="5942" spans="1:4" ht="18" customHeight="1">
      <c r="A5942" s="173"/>
      <c r="B5942" s="189"/>
      <c r="C5942" s="189"/>
      <c r="D5942" s="189"/>
    </row>
    <row r="5943" spans="1:4" ht="18" customHeight="1">
      <c r="A5943" s="173"/>
      <c r="B5943" s="189"/>
      <c r="C5943" s="189"/>
      <c r="D5943" s="189"/>
    </row>
    <row r="5944" spans="1:4" ht="18" customHeight="1">
      <c r="A5944" s="173"/>
      <c r="B5944" s="189"/>
      <c r="C5944" s="189"/>
      <c r="D5944" s="189"/>
    </row>
    <row r="5945" spans="1:4" ht="18" customHeight="1">
      <c r="A5945" s="173"/>
      <c r="B5945" s="189"/>
      <c r="C5945" s="189"/>
      <c r="D5945" s="189"/>
    </row>
    <row r="5946" spans="1:4" ht="18" customHeight="1">
      <c r="A5946" s="173"/>
      <c r="B5946" s="189"/>
      <c r="C5946" s="189"/>
      <c r="D5946" s="189"/>
    </row>
    <row r="5947" spans="1:4" ht="18" customHeight="1">
      <c r="A5947" s="173"/>
      <c r="B5947" s="189"/>
      <c r="C5947" s="189"/>
      <c r="D5947" s="189"/>
    </row>
    <row r="5948" spans="1:4" ht="18" customHeight="1">
      <c r="A5948" s="173"/>
      <c r="B5948" s="189"/>
      <c r="C5948" s="189"/>
      <c r="D5948" s="189"/>
    </row>
    <row r="5949" spans="1:4" ht="18" customHeight="1">
      <c r="A5949" s="173"/>
      <c r="B5949" s="189"/>
      <c r="C5949" s="189"/>
      <c r="D5949" s="189"/>
    </row>
    <row r="5950" spans="1:4" ht="18" customHeight="1">
      <c r="A5950" s="173"/>
      <c r="B5950" s="189"/>
      <c r="C5950" s="189"/>
      <c r="D5950" s="189"/>
    </row>
    <row r="5951" spans="1:4" ht="18" customHeight="1">
      <c r="A5951" s="173"/>
      <c r="B5951" s="189"/>
      <c r="C5951" s="189"/>
      <c r="D5951" s="189"/>
    </row>
    <row r="5952" spans="1:4" ht="18" customHeight="1">
      <c r="A5952" s="173"/>
      <c r="B5952" s="189"/>
      <c r="C5952" s="189"/>
      <c r="D5952" s="189"/>
    </row>
    <row r="5953" spans="1:4" ht="18" customHeight="1">
      <c r="A5953" s="173"/>
      <c r="B5953" s="189"/>
      <c r="C5953" s="189"/>
      <c r="D5953" s="189"/>
    </row>
    <row r="5954" spans="1:4" ht="18" customHeight="1">
      <c r="A5954" s="173"/>
      <c r="B5954" s="189"/>
      <c r="C5954" s="189"/>
      <c r="D5954" s="189"/>
    </row>
    <row r="5955" spans="1:4" ht="18" customHeight="1">
      <c r="A5955" s="173"/>
      <c r="B5955" s="189"/>
      <c r="C5955" s="189"/>
      <c r="D5955" s="189"/>
    </row>
    <row r="5956" spans="1:4" ht="18" customHeight="1">
      <c r="A5956" s="173"/>
      <c r="B5956" s="189"/>
      <c r="C5956" s="189"/>
      <c r="D5956" s="189"/>
    </row>
    <row r="5957" spans="1:4" ht="18" customHeight="1">
      <c r="A5957" s="173"/>
      <c r="B5957" s="189"/>
      <c r="C5957" s="189"/>
      <c r="D5957" s="189"/>
    </row>
    <row r="5958" spans="1:4" ht="18" customHeight="1">
      <c r="A5958" s="173"/>
      <c r="B5958" s="189"/>
      <c r="C5958" s="189"/>
      <c r="D5958" s="189"/>
    </row>
    <row r="5959" spans="1:4" ht="18" customHeight="1">
      <c r="A5959" s="173"/>
      <c r="B5959" s="189"/>
      <c r="C5959" s="189"/>
      <c r="D5959" s="189"/>
    </row>
    <row r="5960" spans="1:4" ht="18" customHeight="1">
      <c r="A5960" s="173"/>
      <c r="B5960" s="189"/>
      <c r="C5960" s="189"/>
      <c r="D5960" s="189"/>
    </row>
    <row r="5961" spans="1:4" ht="18" customHeight="1">
      <c r="A5961" s="173"/>
      <c r="B5961" s="189"/>
      <c r="C5961" s="189"/>
      <c r="D5961" s="189"/>
    </row>
    <row r="5962" spans="1:4" ht="18" customHeight="1">
      <c r="A5962" s="173"/>
      <c r="B5962" s="189"/>
      <c r="C5962" s="189"/>
      <c r="D5962" s="189"/>
    </row>
    <row r="5963" spans="1:4" ht="18" customHeight="1">
      <c r="A5963" s="173"/>
      <c r="B5963" s="189"/>
      <c r="C5963" s="189"/>
      <c r="D5963" s="189"/>
    </row>
    <row r="5964" spans="1:4" ht="18" customHeight="1">
      <c r="A5964" s="173"/>
      <c r="B5964" s="189"/>
      <c r="C5964" s="189"/>
      <c r="D5964" s="189"/>
    </row>
    <row r="5965" spans="1:4" ht="18" customHeight="1">
      <c r="A5965" s="173"/>
      <c r="B5965" s="189"/>
      <c r="C5965" s="189"/>
      <c r="D5965" s="189"/>
    </row>
    <row r="5966" spans="1:4" ht="18" customHeight="1">
      <c r="A5966" s="173"/>
      <c r="B5966" s="189"/>
      <c r="C5966" s="189"/>
      <c r="D5966" s="189"/>
    </row>
    <row r="5967" spans="1:4" ht="18" customHeight="1">
      <c r="A5967" s="173"/>
      <c r="B5967" s="189"/>
      <c r="C5967" s="189"/>
      <c r="D5967" s="189"/>
    </row>
    <row r="5968" spans="1:4" ht="18" customHeight="1">
      <c r="A5968" s="173"/>
      <c r="B5968" s="189"/>
      <c r="C5968" s="189"/>
      <c r="D5968" s="189"/>
    </row>
    <row r="5969" spans="1:4" ht="18" customHeight="1">
      <c r="A5969" s="173"/>
      <c r="B5969" s="189"/>
      <c r="C5969" s="189"/>
      <c r="D5969" s="189"/>
    </row>
    <row r="5970" spans="1:4" ht="18" customHeight="1">
      <c r="A5970" s="173"/>
      <c r="B5970" s="189"/>
      <c r="C5970" s="189"/>
      <c r="D5970" s="189"/>
    </row>
    <row r="5971" spans="1:4" ht="18" customHeight="1">
      <c r="A5971" s="173"/>
      <c r="B5971" s="189"/>
      <c r="C5971" s="189"/>
      <c r="D5971" s="189"/>
    </row>
    <row r="5972" spans="1:4" ht="18" customHeight="1">
      <c r="A5972" s="173"/>
      <c r="B5972" s="189"/>
      <c r="C5972" s="189"/>
      <c r="D5972" s="189"/>
    </row>
    <row r="5973" spans="1:4" ht="18" customHeight="1">
      <c r="A5973" s="173"/>
      <c r="B5973" s="189"/>
      <c r="C5973" s="189"/>
      <c r="D5973" s="189"/>
    </row>
    <row r="5974" spans="1:4" ht="18" customHeight="1">
      <c r="A5974" s="173"/>
      <c r="B5974" s="189"/>
      <c r="C5974" s="189"/>
      <c r="D5974" s="189"/>
    </row>
    <row r="5975" spans="1:4" ht="18" customHeight="1">
      <c r="A5975" s="173"/>
      <c r="B5975" s="189"/>
      <c r="C5975" s="189"/>
      <c r="D5975" s="189"/>
    </row>
    <row r="5976" spans="1:4" ht="18" customHeight="1">
      <c r="A5976" s="173"/>
      <c r="B5976" s="189"/>
      <c r="C5976" s="189"/>
      <c r="D5976" s="189"/>
    </row>
    <row r="5977" spans="1:4" ht="18" customHeight="1">
      <c r="A5977" s="173"/>
      <c r="B5977" s="189"/>
      <c r="C5977" s="189"/>
      <c r="D5977" s="189"/>
    </row>
    <row r="5978" spans="1:4" ht="18" customHeight="1">
      <c r="A5978" s="173"/>
      <c r="B5978" s="189"/>
      <c r="C5978" s="189"/>
      <c r="D5978" s="189"/>
    </row>
    <row r="5979" spans="1:4" ht="18" customHeight="1">
      <c r="A5979" s="173"/>
      <c r="B5979" s="189"/>
      <c r="C5979" s="189"/>
      <c r="D5979" s="189"/>
    </row>
    <row r="5980" spans="1:4" ht="18" customHeight="1">
      <c r="A5980" s="173"/>
      <c r="B5980" s="189"/>
      <c r="C5980" s="189"/>
      <c r="D5980" s="189"/>
    </row>
    <row r="5981" spans="1:4" ht="18" customHeight="1">
      <c r="A5981" s="173"/>
      <c r="B5981" s="189"/>
      <c r="C5981" s="189"/>
      <c r="D5981" s="189"/>
    </row>
    <row r="5982" spans="1:4" ht="18" customHeight="1">
      <c r="A5982" s="173"/>
      <c r="B5982" s="189"/>
      <c r="C5982" s="189"/>
      <c r="D5982" s="189"/>
    </row>
    <row r="5983" spans="1:4" ht="18" customHeight="1">
      <c r="A5983" s="173"/>
      <c r="B5983" s="189"/>
      <c r="C5983" s="189"/>
      <c r="D5983" s="189"/>
    </row>
    <row r="5984" spans="1:4" ht="18" customHeight="1">
      <c r="A5984" s="173"/>
      <c r="B5984" s="189"/>
      <c r="C5984" s="189"/>
      <c r="D5984" s="189"/>
    </row>
    <row r="5985" spans="1:4" ht="18" customHeight="1">
      <c r="A5985" s="173"/>
      <c r="B5985" s="189"/>
      <c r="C5985" s="189"/>
      <c r="D5985" s="189"/>
    </row>
    <row r="5986" spans="1:4" ht="18" customHeight="1">
      <c r="A5986" s="173"/>
      <c r="B5986" s="189"/>
      <c r="C5986" s="189"/>
      <c r="D5986" s="189"/>
    </row>
    <row r="5987" spans="1:4" ht="18" customHeight="1">
      <c r="A5987" s="173"/>
      <c r="B5987" s="189"/>
      <c r="C5987" s="189"/>
      <c r="D5987" s="189"/>
    </row>
    <row r="5988" spans="1:4" ht="18" customHeight="1">
      <c r="A5988" s="173"/>
      <c r="B5988" s="189"/>
      <c r="C5988" s="189"/>
      <c r="D5988" s="189"/>
    </row>
    <row r="5989" spans="1:4" ht="18" customHeight="1">
      <c r="A5989" s="173"/>
      <c r="B5989" s="189"/>
      <c r="C5989" s="189"/>
      <c r="D5989" s="189"/>
    </row>
    <row r="5990" spans="1:4" ht="18" customHeight="1">
      <c r="A5990" s="173"/>
      <c r="B5990" s="189"/>
      <c r="C5990" s="189"/>
      <c r="D5990" s="189"/>
    </row>
    <row r="5991" spans="1:4" ht="18" customHeight="1">
      <c r="A5991" s="173"/>
      <c r="B5991" s="189"/>
      <c r="C5991" s="189"/>
      <c r="D5991" s="189"/>
    </row>
    <row r="5992" spans="1:4" ht="18" customHeight="1">
      <c r="A5992" s="173"/>
      <c r="B5992" s="189"/>
      <c r="C5992" s="189"/>
      <c r="D5992" s="189"/>
    </row>
    <row r="5993" spans="1:4" ht="18" customHeight="1">
      <c r="A5993" s="173"/>
      <c r="B5993" s="189"/>
      <c r="C5993" s="189"/>
      <c r="D5993" s="189"/>
    </row>
    <row r="5994" spans="1:4" ht="18" customHeight="1">
      <c r="A5994" s="173"/>
      <c r="B5994" s="189"/>
      <c r="C5994" s="189"/>
      <c r="D5994" s="189"/>
    </row>
    <row r="5995" spans="1:4" ht="18" customHeight="1">
      <c r="A5995" s="173"/>
      <c r="B5995" s="189"/>
      <c r="C5995" s="189"/>
      <c r="D5995" s="189"/>
    </row>
    <row r="5996" spans="1:4" ht="18" customHeight="1">
      <c r="A5996" s="173"/>
      <c r="B5996" s="189"/>
      <c r="C5996" s="189"/>
      <c r="D5996" s="189"/>
    </row>
    <row r="5997" spans="1:4" ht="18" customHeight="1">
      <c r="A5997" s="173"/>
      <c r="B5997" s="189"/>
      <c r="C5997" s="189"/>
      <c r="D5997" s="189"/>
    </row>
    <row r="5998" spans="1:4" ht="18" customHeight="1">
      <c r="A5998" s="173"/>
      <c r="B5998" s="189"/>
      <c r="C5998" s="189"/>
      <c r="D5998" s="189"/>
    </row>
    <row r="5999" spans="1:4" ht="18" customHeight="1">
      <c r="A5999" s="173"/>
      <c r="B5999" s="189"/>
      <c r="C5999" s="189"/>
      <c r="D5999" s="189"/>
    </row>
    <row r="6000" spans="1:4" ht="18" customHeight="1">
      <c r="A6000" s="173"/>
      <c r="B6000" s="189"/>
      <c r="C6000" s="189"/>
      <c r="D6000" s="189"/>
    </row>
    <row r="6001" spans="1:4" ht="18" customHeight="1">
      <c r="A6001" s="173"/>
      <c r="B6001" s="189"/>
      <c r="C6001" s="189"/>
      <c r="D6001" s="189"/>
    </row>
    <row r="6002" spans="1:4" ht="18" customHeight="1">
      <c r="A6002" s="173"/>
      <c r="B6002" s="189"/>
      <c r="C6002" s="189"/>
      <c r="D6002" s="189"/>
    </row>
    <row r="6003" spans="1:4" ht="18" customHeight="1">
      <c r="A6003" s="173"/>
      <c r="B6003" s="189"/>
      <c r="C6003" s="189"/>
      <c r="D6003" s="189"/>
    </row>
    <row r="6004" spans="1:4" ht="18" customHeight="1">
      <c r="A6004" s="173"/>
      <c r="B6004" s="189"/>
      <c r="C6004" s="189"/>
      <c r="D6004" s="189"/>
    </row>
    <row r="6005" spans="1:4" ht="18" customHeight="1">
      <c r="A6005" s="173"/>
      <c r="B6005" s="189"/>
      <c r="C6005" s="189"/>
      <c r="D6005" s="189"/>
    </row>
    <row r="6006" spans="1:4" ht="18" customHeight="1">
      <c r="A6006" s="173"/>
      <c r="B6006" s="189"/>
      <c r="C6006" s="189"/>
      <c r="D6006" s="189"/>
    </row>
    <row r="6007" spans="1:4" ht="18" customHeight="1">
      <c r="A6007" s="173"/>
      <c r="B6007" s="189"/>
      <c r="C6007" s="189"/>
      <c r="D6007" s="189"/>
    </row>
    <row r="6008" spans="1:4" ht="18" customHeight="1">
      <c r="A6008" s="173"/>
      <c r="B6008" s="189"/>
      <c r="C6008" s="189"/>
      <c r="D6008" s="189"/>
    </row>
    <row r="6009" spans="1:4" ht="18" customHeight="1">
      <c r="A6009" s="173"/>
      <c r="B6009" s="189"/>
      <c r="C6009" s="189"/>
      <c r="D6009" s="189"/>
    </row>
    <row r="6010" spans="1:4" ht="18" customHeight="1">
      <c r="A6010" s="173"/>
      <c r="B6010" s="189"/>
      <c r="C6010" s="189"/>
      <c r="D6010" s="189"/>
    </row>
    <row r="6011" spans="1:4" ht="18" customHeight="1">
      <c r="A6011" s="173"/>
      <c r="B6011" s="189"/>
      <c r="C6011" s="189"/>
      <c r="D6011" s="189"/>
    </row>
    <row r="6012" spans="1:4" ht="18" customHeight="1">
      <c r="A6012" s="173"/>
      <c r="B6012" s="189"/>
      <c r="C6012" s="189"/>
      <c r="D6012" s="189"/>
    </row>
    <row r="6013" spans="1:4" ht="18" customHeight="1">
      <c r="A6013" s="173"/>
      <c r="B6013" s="189"/>
      <c r="C6013" s="189"/>
      <c r="D6013" s="189"/>
    </row>
    <row r="6014" spans="1:4" ht="18" customHeight="1">
      <c r="A6014" s="173"/>
      <c r="B6014" s="189"/>
      <c r="C6014" s="189"/>
      <c r="D6014" s="189"/>
    </row>
    <row r="6015" spans="1:4" ht="18" customHeight="1">
      <c r="A6015" s="173"/>
      <c r="B6015" s="189"/>
      <c r="C6015" s="189"/>
      <c r="D6015" s="189"/>
    </row>
    <row r="6016" spans="1:4" ht="18" customHeight="1">
      <c r="A6016" s="173"/>
      <c r="B6016" s="189"/>
      <c r="C6016" s="189"/>
      <c r="D6016" s="189"/>
    </row>
    <row r="6017" spans="1:4" ht="18" customHeight="1">
      <c r="A6017" s="173"/>
      <c r="B6017" s="189"/>
      <c r="C6017" s="189"/>
      <c r="D6017" s="189"/>
    </row>
    <row r="6018" spans="1:4" ht="18" customHeight="1">
      <c r="A6018" s="173"/>
      <c r="B6018" s="189"/>
      <c r="C6018" s="189"/>
      <c r="D6018" s="189"/>
    </row>
    <row r="6019" spans="1:4" ht="18" customHeight="1">
      <c r="A6019" s="173"/>
      <c r="B6019" s="189"/>
      <c r="C6019" s="189"/>
      <c r="D6019" s="189"/>
    </row>
    <row r="6020" spans="1:4" ht="18" customHeight="1">
      <c r="A6020" s="173"/>
      <c r="B6020" s="189"/>
      <c r="C6020" s="189"/>
      <c r="D6020" s="189"/>
    </row>
    <row r="6021" spans="1:4" ht="18" customHeight="1">
      <c r="A6021" s="173"/>
      <c r="B6021" s="189"/>
      <c r="C6021" s="189"/>
      <c r="D6021" s="189"/>
    </row>
    <row r="6022" spans="1:4" ht="18" customHeight="1">
      <c r="A6022" s="173"/>
      <c r="B6022" s="189"/>
      <c r="C6022" s="189"/>
      <c r="D6022" s="189"/>
    </row>
    <row r="6023" spans="1:4" ht="18" customHeight="1">
      <c r="A6023" s="173"/>
      <c r="B6023" s="189"/>
      <c r="C6023" s="189"/>
      <c r="D6023" s="189"/>
    </row>
    <row r="6024" spans="1:4" ht="18" customHeight="1">
      <c r="A6024" s="173"/>
      <c r="B6024" s="189"/>
      <c r="C6024" s="189"/>
      <c r="D6024" s="189"/>
    </row>
    <row r="6025" spans="1:4" ht="18" customHeight="1">
      <c r="A6025" s="173"/>
      <c r="B6025" s="189"/>
      <c r="C6025" s="189"/>
      <c r="D6025" s="189"/>
    </row>
    <row r="6026" spans="1:4" ht="18" customHeight="1">
      <c r="A6026" s="173"/>
      <c r="B6026" s="189"/>
      <c r="C6026" s="189"/>
      <c r="D6026" s="189"/>
    </row>
    <row r="6027" spans="1:4" ht="18" customHeight="1">
      <c r="A6027" s="173"/>
      <c r="B6027" s="189"/>
      <c r="C6027" s="189"/>
      <c r="D6027" s="189"/>
    </row>
    <row r="6028" spans="1:4" ht="18" customHeight="1">
      <c r="A6028" s="173"/>
      <c r="B6028" s="189"/>
      <c r="C6028" s="189"/>
      <c r="D6028" s="189"/>
    </row>
    <row r="6029" spans="1:4" ht="18" customHeight="1">
      <c r="A6029" s="173"/>
      <c r="B6029" s="189"/>
      <c r="C6029" s="189"/>
      <c r="D6029" s="189"/>
    </row>
    <row r="6030" spans="1:4" ht="18" customHeight="1">
      <c r="A6030" s="173"/>
      <c r="B6030" s="189"/>
      <c r="C6030" s="189"/>
      <c r="D6030" s="189"/>
    </row>
    <row r="6031" spans="1:4" ht="18" customHeight="1">
      <c r="A6031" s="173"/>
      <c r="B6031" s="189"/>
      <c r="C6031" s="189"/>
      <c r="D6031" s="189"/>
    </row>
    <row r="6032" spans="1:4" ht="18" customHeight="1">
      <c r="A6032" s="173"/>
      <c r="B6032" s="189"/>
      <c r="C6032" s="189"/>
      <c r="D6032" s="189"/>
    </row>
    <row r="6033" spans="1:4" ht="18" customHeight="1">
      <c r="A6033" s="173"/>
      <c r="B6033" s="189"/>
      <c r="C6033" s="189"/>
      <c r="D6033" s="189"/>
    </row>
    <row r="6034" spans="1:4" ht="18" customHeight="1">
      <c r="A6034" s="173"/>
      <c r="B6034" s="189"/>
      <c r="C6034" s="189"/>
      <c r="D6034" s="189"/>
    </row>
    <row r="6035" spans="1:4" ht="18" customHeight="1">
      <c r="A6035" s="173"/>
      <c r="B6035" s="189"/>
      <c r="C6035" s="189"/>
      <c r="D6035" s="189"/>
    </row>
    <row r="6036" spans="1:4" ht="18" customHeight="1">
      <c r="A6036" s="173"/>
      <c r="B6036" s="189"/>
      <c r="C6036" s="189"/>
      <c r="D6036" s="189"/>
    </row>
    <row r="6037" spans="1:4" ht="18" customHeight="1">
      <c r="A6037" s="173"/>
      <c r="B6037" s="189"/>
      <c r="C6037" s="189"/>
      <c r="D6037" s="189"/>
    </row>
    <row r="6038" spans="1:4" ht="18" customHeight="1">
      <c r="A6038" s="173"/>
      <c r="B6038" s="189"/>
      <c r="C6038" s="189"/>
      <c r="D6038" s="189"/>
    </row>
    <row r="6039" spans="1:4" ht="18" customHeight="1">
      <c r="A6039" s="173"/>
      <c r="B6039" s="189"/>
      <c r="C6039" s="189"/>
      <c r="D6039" s="189"/>
    </row>
    <row r="6040" spans="1:4" ht="18" customHeight="1">
      <c r="A6040" s="173"/>
      <c r="B6040" s="189"/>
      <c r="C6040" s="189"/>
      <c r="D6040" s="189"/>
    </row>
    <row r="6041" spans="1:4" ht="18" customHeight="1">
      <c r="A6041" s="173"/>
      <c r="B6041" s="189"/>
      <c r="C6041" s="189"/>
      <c r="D6041" s="189"/>
    </row>
    <row r="6042" spans="1:4" ht="18" customHeight="1">
      <c r="A6042" s="173"/>
      <c r="B6042" s="189"/>
      <c r="C6042" s="189"/>
      <c r="D6042" s="189"/>
    </row>
    <row r="6043" spans="1:4" ht="18" customHeight="1">
      <c r="A6043" s="173"/>
      <c r="B6043" s="189"/>
      <c r="C6043" s="189"/>
      <c r="D6043" s="189"/>
    </row>
    <row r="6044" spans="1:4" ht="18" customHeight="1">
      <c r="A6044" s="173"/>
      <c r="B6044" s="189"/>
      <c r="C6044" s="189"/>
      <c r="D6044" s="189"/>
    </row>
    <row r="6045" spans="1:4" ht="18" customHeight="1">
      <c r="A6045" s="173"/>
      <c r="B6045" s="189"/>
      <c r="C6045" s="189"/>
      <c r="D6045" s="189"/>
    </row>
    <row r="6046" spans="1:4" ht="18" customHeight="1">
      <c r="A6046" s="173"/>
      <c r="B6046" s="189"/>
      <c r="C6046" s="189"/>
      <c r="D6046" s="189"/>
    </row>
    <row r="6047" spans="1:4" ht="18" customHeight="1">
      <c r="A6047" s="173"/>
      <c r="B6047" s="189"/>
      <c r="C6047" s="189"/>
      <c r="D6047" s="189"/>
    </row>
    <row r="6048" spans="1:4" ht="18" customHeight="1">
      <c r="A6048" s="173"/>
      <c r="B6048" s="189"/>
      <c r="C6048" s="189"/>
      <c r="D6048" s="189"/>
    </row>
    <row r="6049" spans="1:4" ht="18" customHeight="1">
      <c r="A6049" s="173"/>
      <c r="B6049" s="189"/>
      <c r="C6049" s="189"/>
      <c r="D6049" s="189"/>
    </row>
    <row r="6050" spans="1:4" ht="18" customHeight="1">
      <c r="A6050" s="173"/>
      <c r="B6050" s="189"/>
      <c r="C6050" s="189"/>
      <c r="D6050" s="189"/>
    </row>
    <row r="6051" spans="1:4" ht="18" customHeight="1">
      <c r="A6051" s="173"/>
      <c r="B6051" s="189"/>
      <c r="C6051" s="189"/>
      <c r="D6051" s="189"/>
    </row>
    <row r="6052" spans="1:4" ht="18" customHeight="1">
      <c r="A6052" s="173"/>
      <c r="B6052" s="189"/>
      <c r="C6052" s="189"/>
      <c r="D6052" s="189"/>
    </row>
    <row r="6053" spans="1:4" ht="18" customHeight="1">
      <c r="A6053" s="173"/>
      <c r="B6053" s="189"/>
      <c r="C6053" s="189"/>
      <c r="D6053" s="189"/>
    </row>
    <row r="6054" spans="1:4" ht="18" customHeight="1">
      <c r="A6054" s="173"/>
      <c r="B6054" s="189"/>
      <c r="C6054" s="189"/>
      <c r="D6054" s="189"/>
    </row>
    <row r="6055" spans="1:4" ht="18" customHeight="1">
      <c r="A6055" s="173"/>
      <c r="B6055" s="189"/>
      <c r="C6055" s="189"/>
      <c r="D6055" s="189"/>
    </row>
    <row r="6056" spans="1:4" ht="18" customHeight="1">
      <c r="A6056" s="173"/>
      <c r="B6056" s="189"/>
      <c r="C6056" s="189"/>
      <c r="D6056" s="189"/>
    </row>
    <row r="6057" spans="1:4" ht="18" customHeight="1">
      <c r="A6057" s="173"/>
      <c r="B6057" s="189"/>
      <c r="C6057" s="189"/>
      <c r="D6057" s="189"/>
    </row>
    <row r="6058" spans="1:4" ht="18" customHeight="1">
      <c r="A6058" s="173"/>
      <c r="B6058" s="189"/>
      <c r="C6058" s="189"/>
      <c r="D6058" s="189"/>
    </row>
    <row r="6059" spans="1:4" ht="18" customHeight="1">
      <c r="A6059" s="173"/>
      <c r="B6059" s="189"/>
      <c r="C6059" s="189"/>
      <c r="D6059" s="189"/>
    </row>
    <row r="6060" spans="1:4" ht="18" customHeight="1">
      <c r="A6060" s="173"/>
      <c r="B6060" s="189"/>
      <c r="C6060" s="189"/>
      <c r="D6060" s="189"/>
    </row>
    <row r="6061" spans="1:4" ht="18" customHeight="1">
      <c r="A6061" s="173"/>
      <c r="B6061" s="189"/>
      <c r="C6061" s="189"/>
      <c r="D6061" s="189"/>
    </row>
    <row r="6062" spans="1:4" ht="18" customHeight="1">
      <c r="A6062" s="173"/>
      <c r="B6062" s="189"/>
      <c r="C6062" s="189"/>
      <c r="D6062" s="189"/>
    </row>
    <row r="6063" spans="1:4" ht="18" customHeight="1">
      <c r="A6063" s="173"/>
      <c r="B6063" s="189"/>
      <c r="C6063" s="189"/>
      <c r="D6063" s="189"/>
    </row>
    <row r="6064" spans="1:4" ht="18" customHeight="1">
      <c r="A6064" s="173"/>
      <c r="B6064" s="189"/>
      <c r="C6064" s="189"/>
      <c r="D6064" s="189"/>
    </row>
    <row r="6065" spans="1:4" ht="18" customHeight="1">
      <c r="A6065" s="173"/>
      <c r="B6065" s="189"/>
      <c r="C6065" s="189"/>
      <c r="D6065" s="189"/>
    </row>
    <row r="6066" spans="1:4" ht="18" customHeight="1">
      <c r="A6066" s="173"/>
      <c r="B6066" s="189"/>
      <c r="C6066" s="189"/>
      <c r="D6066" s="189"/>
    </row>
    <row r="6067" spans="1:4" ht="18" customHeight="1">
      <c r="A6067" s="173"/>
      <c r="B6067" s="189"/>
      <c r="C6067" s="189"/>
      <c r="D6067" s="189"/>
    </row>
    <row r="6068" spans="1:4" ht="18" customHeight="1">
      <c r="A6068" s="173"/>
      <c r="B6068" s="189"/>
      <c r="C6068" s="189"/>
      <c r="D6068" s="189"/>
    </row>
    <row r="6069" spans="1:4" ht="18" customHeight="1">
      <c r="A6069" s="173"/>
      <c r="B6069" s="189"/>
      <c r="C6069" s="189"/>
      <c r="D6069" s="189"/>
    </row>
    <row r="6070" spans="1:4" ht="18" customHeight="1">
      <c r="A6070" s="173"/>
      <c r="B6070" s="189"/>
      <c r="C6070" s="189"/>
      <c r="D6070" s="189"/>
    </row>
    <row r="6071" spans="1:4" ht="18" customHeight="1">
      <c r="A6071" s="173"/>
      <c r="B6071" s="189"/>
      <c r="C6071" s="189"/>
      <c r="D6071" s="189"/>
    </row>
    <row r="6072" spans="1:4" ht="18" customHeight="1">
      <c r="A6072" s="173"/>
      <c r="B6072" s="189"/>
      <c r="C6072" s="189"/>
      <c r="D6072" s="189"/>
    </row>
    <row r="6073" spans="1:4" ht="18" customHeight="1">
      <c r="A6073" s="173"/>
      <c r="B6073" s="189"/>
      <c r="C6073" s="189"/>
      <c r="D6073" s="189"/>
    </row>
    <row r="6074" spans="1:4" ht="18" customHeight="1">
      <c r="A6074" s="173"/>
      <c r="B6074" s="189"/>
      <c r="C6074" s="189"/>
      <c r="D6074" s="189"/>
    </row>
    <row r="6075" spans="1:4" ht="18" customHeight="1">
      <c r="A6075" s="173"/>
      <c r="B6075" s="189"/>
      <c r="C6075" s="189"/>
      <c r="D6075" s="189"/>
    </row>
    <row r="6076" spans="1:4" ht="18" customHeight="1">
      <c r="A6076" s="173"/>
      <c r="B6076" s="189"/>
      <c r="C6076" s="189"/>
      <c r="D6076" s="189"/>
    </row>
    <row r="6077" spans="1:4" ht="18" customHeight="1">
      <c r="A6077" s="173"/>
      <c r="B6077" s="189"/>
      <c r="C6077" s="189"/>
      <c r="D6077" s="189"/>
    </row>
    <row r="6078" spans="1:4" ht="18" customHeight="1">
      <c r="A6078" s="173"/>
      <c r="B6078" s="189"/>
      <c r="C6078" s="189"/>
      <c r="D6078" s="189"/>
    </row>
    <row r="6079" spans="1:4" ht="18" customHeight="1">
      <c r="A6079" s="173"/>
      <c r="B6079" s="189"/>
      <c r="C6079" s="189"/>
      <c r="D6079" s="189"/>
    </row>
    <row r="6080" spans="1:4" ht="18" customHeight="1">
      <c r="A6080" s="173"/>
      <c r="B6080" s="189"/>
      <c r="C6080" s="189"/>
      <c r="D6080" s="189"/>
    </row>
    <row r="6081" spans="1:4" ht="18" customHeight="1">
      <c r="A6081" s="173"/>
      <c r="B6081" s="189"/>
      <c r="C6081" s="189"/>
      <c r="D6081" s="189"/>
    </row>
    <row r="6082" spans="1:4" ht="18" customHeight="1">
      <c r="A6082" s="173"/>
      <c r="B6082" s="189"/>
      <c r="C6082" s="189"/>
      <c r="D6082" s="189"/>
    </row>
    <row r="6083" spans="1:4" ht="18" customHeight="1">
      <c r="A6083" s="173"/>
      <c r="B6083" s="189"/>
      <c r="C6083" s="189"/>
      <c r="D6083" s="189"/>
    </row>
    <row r="6084" spans="1:4" ht="18" customHeight="1">
      <c r="A6084" s="173"/>
      <c r="B6084" s="189"/>
      <c r="C6084" s="189"/>
      <c r="D6084" s="189"/>
    </row>
    <row r="6085" spans="1:4" ht="18" customHeight="1">
      <c r="A6085" s="173"/>
      <c r="B6085" s="189"/>
      <c r="C6085" s="189"/>
      <c r="D6085" s="189"/>
    </row>
    <row r="6086" spans="1:4" ht="18" customHeight="1">
      <c r="A6086" s="173"/>
      <c r="B6086" s="189"/>
      <c r="C6086" s="189"/>
      <c r="D6086" s="189"/>
    </row>
    <row r="6087" spans="1:4" ht="18" customHeight="1">
      <c r="A6087" s="173"/>
      <c r="B6087" s="189"/>
      <c r="C6087" s="189"/>
      <c r="D6087" s="189"/>
    </row>
    <row r="6088" spans="1:4" ht="18" customHeight="1">
      <c r="A6088" s="173"/>
      <c r="B6088" s="189"/>
      <c r="C6088" s="189"/>
      <c r="D6088" s="189"/>
    </row>
    <row r="6089" spans="1:4" ht="18" customHeight="1">
      <c r="A6089" s="173"/>
      <c r="B6089" s="189"/>
      <c r="C6089" s="189"/>
      <c r="D6089" s="189"/>
    </row>
    <row r="6090" spans="1:4" ht="18" customHeight="1">
      <c r="A6090" s="173"/>
      <c r="B6090" s="189"/>
      <c r="C6090" s="189"/>
      <c r="D6090" s="189"/>
    </row>
    <row r="6091" spans="1:4" ht="18" customHeight="1">
      <c r="A6091" s="173"/>
      <c r="B6091" s="189"/>
      <c r="C6091" s="189"/>
      <c r="D6091" s="189"/>
    </row>
    <row r="6092" spans="1:4" ht="18" customHeight="1">
      <c r="A6092" s="173"/>
      <c r="B6092" s="189"/>
      <c r="C6092" s="189"/>
      <c r="D6092" s="189"/>
    </row>
    <row r="6093" spans="1:4" ht="18" customHeight="1">
      <c r="A6093" s="173"/>
      <c r="B6093" s="189"/>
      <c r="C6093" s="189"/>
      <c r="D6093" s="189"/>
    </row>
    <row r="6094" spans="1:4" ht="18" customHeight="1">
      <c r="A6094" s="173"/>
      <c r="B6094" s="189"/>
      <c r="C6094" s="189"/>
      <c r="D6094" s="189"/>
    </row>
    <row r="6095" spans="1:4" ht="18" customHeight="1">
      <c r="A6095" s="173"/>
      <c r="B6095" s="189"/>
      <c r="C6095" s="189"/>
      <c r="D6095" s="189"/>
    </row>
    <row r="6096" spans="1:4" ht="18" customHeight="1">
      <c r="A6096" s="173"/>
      <c r="B6096" s="189"/>
      <c r="C6096" s="189"/>
      <c r="D6096" s="189"/>
    </row>
    <row r="6097" spans="1:4" ht="18" customHeight="1">
      <c r="A6097" s="173"/>
      <c r="B6097" s="189"/>
      <c r="C6097" s="189"/>
      <c r="D6097" s="189"/>
    </row>
    <row r="6098" spans="1:4" ht="18" customHeight="1">
      <c r="A6098" s="173"/>
      <c r="B6098" s="189"/>
      <c r="C6098" s="189"/>
      <c r="D6098" s="189"/>
    </row>
    <row r="6099" spans="1:4" ht="18" customHeight="1">
      <c r="A6099" s="173"/>
      <c r="B6099" s="189"/>
      <c r="C6099" s="189"/>
      <c r="D6099" s="189"/>
    </row>
    <row r="6100" spans="1:4" ht="18" customHeight="1">
      <c r="A6100" s="173"/>
      <c r="B6100" s="189"/>
      <c r="C6100" s="189"/>
      <c r="D6100" s="189"/>
    </row>
    <row r="6101" spans="1:4" ht="18" customHeight="1">
      <c r="A6101" s="173"/>
      <c r="B6101" s="189"/>
      <c r="C6101" s="189"/>
      <c r="D6101" s="189"/>
    </row>
    <row r="6102" spans="1:4" ht="18" customHeight="1">
      <c r="A6102" s="173"/>
      <c r="B6102" s="189"/>
      <c r="C6102" s="189"/>
      <c r="D6102" s="189"/>
    </row>
    <row r="6103" spans="1:4" ht="18" customHeight="1">
      <c r="A6103" s="173"/>
      <c r="B6103" s="189"/>
      <c r="C6103" s="189"/>
      <c r="D6103" s="189"/>
    </row>
    <row r="6104" spans="1:4" ht="18" customHeight="1">
      <c r="A6104" s="173"/>
      <c r="B6104" s="189"/>
      <c r="C6104" s="189"/>
      <c r="D6104" s="189"/>
    </row>
    <row r="6105" spans="1:4" ht="18" customHeight="1">
      <c r="A6105" s="173"/>
      <c r="B6105" s="189"/>
      <c r="C6105" s="189"/>
      <c r="D6105" s="189"/>
    </row>
    <row r="6106" spans="1:4" ht="18" customHeight="1">
      <c r="A6106" s="173"/>
      <c r="B6106" s="189"/>
      <c r="C6106" s="189"/>
      <c r="D6106" s="189"/>
    </row>
    <row r="6107" spans="1:4" ht="18" customHeight="1">
      <c r="A6107" s="173"/>
      <c r="B6107" s="189"/>
      <c r="C6107" s="189"/>
      <c r="D6107" s="189"/>
    </row>
    <row r="6108" spans="1:4" ht="18" customHeight="1">
      <c r="A6108" s="173"/>
      <c r="B6108" s="189"/>
      <c r="C6108" s="189"/>
      <c r="D6108" s="189"/>
    </row>
    <row r="6109" spans="1:4" ht="18" customHeight="1">
      <c r="A6109" s="173"/>
      <c r="B6109" s="189"/>
      <c r="C6109" s="189"/>
      <c r="D6109" s="189"/>
    </row>
    <row r="6110" spans="1:4" ht="18" customHeight="1">
      <c r="A6110" s="173"/>
      <c r="B6110" s="189"/>
      <c r="C6110" s="189"/>
      <c r="D6110" s="189"/>
    </row>
    <row r="6111" spans="1:4" ht="18" customHeight="1">
      <c r="A6111" s="173"/>
      <c r="B6111" s="189"/>
      <c r="C6111" s="189"/>
      <c r="D6111" s="189"/>
    </row>
    <row r="6112" spans="1:4" ht="18" customHeight="1">
      <c r="A6112" s="173"/>
      <c r="B6112" s="189"/>
      <c r="C6112" s="189"/>
      <c r="D6112" s="189"/>
    </row>
    <row r="6113" spans="1:4" ht="18" customHeight="1">
      <c r="A6113" s="173"/>
      <c r="B6113" s="189"/>
      <c r="C6113" s="189"/>
      <c r="D6113" s="189"/>
    </row>
    <row r="6114" spans="1:4" ht="18" customHeight="1">
      <c r="A6114" s="173"/>
      <c r="B6114" s="189"/>
      <c r="C6114" s="189"/>
      <c r="D6114" s="189"/>
    </row>
    <row r="6115" spans="1:4" ht="18" customHeight="1">
      <c r="A6115" s="173"/>
      <c r="B6115" s="189"/>
      <c r="C6115" s="189"/>
      <c r="D6115" s="189"/>
    </row>
    <row r="6116" spans="1:4" ht="18" customHeight="1">
      <c r="A6116" s="173"/>
      <c r="B6116" s="189"/>
      <c r="C6116" s="189"/>
      <c r="D6116" s="189"/>
    </row>
    <row r="6117" spans="1:4" ht="18" customHeight="1">
      <c r="A6117" s="173"/>
      <c r="B6117" s="189"/>
      <c r="C6117" s="189"/>
      <c r="D6117" s="189"/>
    </row>
    <row r="6118" spans="1:4" ht="18" customHeight="1">
      <c r="A6118" s="173"/>
      <c r="B6118" s="189"/>
      <c r="C6118" s="189"/>
      <c r="D6118" s="189"/>
    </row>
    <row r="6119" spans="1:4" ht="18" customHeight="1">
      <c r="A6119" s="173"/>
      <c r="B6119" s="189"/>
      <c r="C6119" s="189"/>
      <c r="D6119" s="189"/>
    </row>
    <row r="6120" spans="1:4" ht="18" customHeight="1">
      <c r="A6120" s="173"/>
      <c r="B6120" s="189"/>
      <c r="C6120" s="189"/>
      <c r="D6120" s="189"/>
    </row>
    <row r="6121" spans="1:4" ht="18" customHeight="1">
      <c r="A6121" s="173"/>
      <c r="B6121" s="189"/>
      <c r="C6121" s="189"/>
      <c r="D6121" s="189"/>
    </row>
    <row r="6122" spans="1:4" ht="18" customHeight="1">
      <c r="A6122" s="173"/>
      <c r="B6122" s="189"/>
      <c r="C6122" s="189"/>
      <c r="D6122" s="189"/>
    </row>
    <row r="6123" spans="1:4" ht="18" customHeight="1">
      <c r="A6123" s="173"/>
      <c r="B6123" s="189"/>
      <c r="C6123" s="189"/>
      <c r="D6123" s="189"/>
    </row>
    <row r="6124" spans="1:4" ht="18" customHeight="1">
      <c r="A6124" s="173"/>
      <c r="B6124" s="189"/>
      <c r="C6124" s="189"/>
      <c r="D6124" s="189"/>
    </row>
    <row r="6125" spans="1:4" ht="18" customHeight="1">
      <c r="A6125" s="173"/>
      <c r="B6125" s="189"/>
      <c r="C6125" s="189"/>
      <c r="D6125" s="189"/>
    </row>
    <row r="6126" spans="1:4" ht="18" customHeight="1">
      <c r="A6126" s="173"/>
      <c r="B6126" s="189"/>
      <c r="C6126" s="189"/>
      <c r="D6126" s="189"/>
    </row>
    <row r="6127" spans="1:4" ht="18" customHeight="1">
      <c r="A6127" s="173"/>
      <c r="B6127" s="189"/>
      <c r="C6127" s="189"/>
      <c r="D6127" s="189"/>
    </row>
    <row r="6128" spans="1:4" ht="18" customHeight="1">
      <c r="A6128" s="173"/>
      <c r="B6128" s="189"/>
      <c r="C6128" s="189"/>
      <c r="D6128" s="189"/>
    </row>
    <row r="6129" spans="1:4" ht="18" customHeight="1">
      <c r="A6129" s="173"/>
      <c r="B6129" s="189"/>
      <c r="C6129" s="189"/>
      <c r="D6129" s="189"/>
    </row>
    <row r="6130" spans="1:4" ht="18" customHeight="1">
      <c r="A6130" s="173"/>
      <c r="B6130" s="189"/>
      <c r="C6130" s="189"/>
      <c r="D6130" s="189"/>
    </row>
    <row r="6131" spans="1:4" ht="18" customHeight="1">
      <c r="A6131" s="173"/>
      <c r="B6131" s="189"/>
      <c r="C6131" s="189"/>
      <c r="D6131" s="189"/>
    </row>
    <row r="6132" spans="1:4" ht="18" customHeight="1">
      <c r="A6132" s="173"/>
      <c r="B6132" s="189"/>
      <c r="C6132" s="189"/>
      <c r="D6132" s="189"/>
    </row>
    <row r="6133" spans="1:4" ht="18" customHeight="1">
      <c r="A6133" s="173"/>
      <c r="B6133" s="189"/>
      <c r="C6133" s="189"/>
      <c r="D6133" s="189"/>
    </row>
    <row r="6134" spans="1:4" ht="18" customHeight="1">
      <c r="A6134" s="173"/>
      <c r="B6134" s="189"/>
      <c r="C6134" s="189"/>
      <c r="D6134" s="189"/>
    </row>
    <row r="6135" spans="1:4" ht="18" customHeight="1">
      <c r="A6135" s="173"/>
      <c r="B6135" s="189"/>
      <c r="C6135" s="189"/>
      <c r="D6135" s="189"/>
    </row>
    <row r="6136" spans="1:4" ht="18" customHeight="1">
      <c r="A6136" s="173"/>
      <c r="B6136" s="189"/>
      <c r="C6136" s="189"/>
      <c r="D6136" s="189"/>
    </row>
    <row r="6137" spans="1:4" ht="18" customHeight="1">
      <c r="A6137" s="173"/>
      <c r="B6137" s="189"/>
      <c r="C6137" s="189"/>
      <c r="D6137" s="189"/>
    </row>
    <row r="6138" spans="1:4" ht="18" customHeight="1">
      <c r="A6138" s="173"/>
      <c r="B6138" s="189"/>
      <c r="C6138" s="189"/>
      <c r="D6138" s="189"/>
    </row>
    <row r="6139" spans="1:4" ht="18" customHeight="1">
      <c r="A6139" s="173"/>
      <c r="B6139" s="189"/>
      <c r="C6139" s="189"/>
      <c r="D6139" s="189"/>
    </row>
    <row r="6140" spans="1:4" ht="18" customHeight="1">
      <c r="A6140" s="173"/>
      <c r="B6140" s="189"/>
      <c r="C6140" s="189"/>
      <c r="D6140" s="189"/>
    </row>
    <row r="6141" spans="1:4" ht="18" customHeight="1">
      <c r="A6141" s="173"/>
      <c r="B6141" s="189"/>
      <c r="C6141" s="189"/>
      <c r="D6141" s="189"/>
    </row>
    <row r="6142" spans="1:4" ht="18" customHeight="1">
      <c r="A6142" s="173"/>
      <c r="B6142" s="189"/>
      <c r="C6142" s="189"/>
      <c r="D6142" s="189"/>
    </row>
    <row r="6143" spans="1:4" ht="18" customHeight="1">
      <c r="A6143" s="173"/>
      <c r="B6143" s="189"/>
      <c r="C6143" s="189"/>
      <c r="D6143" s="189"/>
    </row>
    <row r="6144" spans="1:4" ht="18" customHeight="1">
      <c r="A6144" s="173"/>
      <c r="B6144" s="189"/>
      <c r="C6144" s="189"/>
      <c r="D6144" s="189"/>
    </row>
    <row r="6145" spans="1:4" ht="18" customHeight="1">
      <c r="A6145" s="173"/>
      <c r="B6145" s="189"/>
      <c r="C6145" s="189"/>
      <c r="D6145" s="189"/>
    </row>
    <row r="6146" spans="1:4" ht="18" customHeight="1">
      <c r="A6146" s="173"/>
      <c r="B6146" s="189"/>
      <c r="C6146" s="189"/>
      <c r="D6146" s="189"/>
    </row>
    <row r="6147" spans="1:4" ht="18" customHeight="1">
      <c r="A6147" s="173"/>
      <c r="B6147" s="189"/>
      <c r="C6147" s="189"/>
      <c r="D6147" s="189"/>
    </row>
    <row r="6148" spans="1:4" ht="18" customHeight="1">
      <c r="A6148" s="173"/>
      <c r="B6148" s="189"/>
      <c r="C6148" s="189"/>
      <c r="D6148" s="189"/>
    </row>
    <row r="6149" spans="1:4" ht="18" customHeight="1">
      <c r="A6149" s="173"/>
      <c r="B6149" s="189"/>
      <c r="C6149" s="189"/>
      <c r="D6149" s="189"/>
    </row>
    <row r="6150" spans="1:4" ht="18" customHeight="1">
      <c r="A6150" s="173"/>
      <c r="B6150" s="189"/>
      <c r="C6150" s="189"/>
      <c r="D6150" s="189"/>
    </row>
    <row r="6151" spans="1:4" ht="18" customHeight="1">
      <c r="A6151" s="173"/>
      <c r="B6151" s="189"/>
      <c r="C6151" s="189"/>
      <c r="D6151" s="189"/>
    </row>
    <row r="6152" spans="1:4" ht="18" customHeight="1">
      <c r="A6152" s="173"/>
      <c r="B6152" s="189"/>
      <c r="C6152" s="189"/>
      <c r="D6152" s="189"/>
    </row>
    <row r="6153" spans="1:4" ht="18" customHeight="1">
      <c r="A6153" s="173"/>
      <c r="B6153" s="189"/>
      <c r="C6153" s="189"/>
      <c r="D6153" s="189"/>
    </row>
    <row r="6154" spans="1:4" ht="18" customHeight="1">
      <c r="A6154" s="173"/>
      <c r="B6154" s="189"/>
      <c r="C6154" s="189"/>
      <c r="D6154" s="189"/>
    </row>
    <row r="6155" spans="1:4" ht="18" customHeight="1">
      <c r="A6155" s="173"/>
      <c r="B6155" s="189"/>
      <c r="C6155" s="189"/>
      <c r="D6155" s="189"/>
    </row>
    <row r="6156" spans="1:4" ht="18" customHeight="1">
      <c r="A6156" s="173"/>
      <c r="B6156" s="189"/>
      <c r="C6156" s="189"/>
      <c r="D6156" s="189"/>
    </row>
    <row r="6157" spans="1:4" ht="18" customHeight="1">
      <c r="A6157" s="173"/>
      <c r="B6157" s="189"/>
      <c r="C6157" s="189"/>
      <c r="D6157" s="189"/>
    </row>
    <row r="6158" spans="1:4" ht="18" customHeight="1">
      <c r="A6158" s="173"/>
      <c r="B6158" s="189"/>
      <c r="C6158" s="189"/>
      <c r="D6158" s="189"/>
    </row>
    <row r="6159" spans="1:4" ht="18" customHeight="1">
      <c r="A6159" s="173"/>
      <c r="B6159" s="189"/>
      <c r="C6159" s="189"/>
      <c r="D6159" s="189"/>
    </row>
    <row r="6160" spans="1:4" ht="18" customHeight="1">
      <c r="A6160" s="173"/>
      <c r="B6160" s="189"/>
      <c r="C6160" s="189"/>
      <c r="D6160" s="189"/>
    </row>
    <row r="6161" spans="1:4" ht="18" customHeight="1">
      <c r="A6161" s="173"/>
      <c r="B6161" s="189"/>
      <c r="C6161" s="189"/>
      <c r="D6161" s="189"/>
    </row>
    <row r="6162" spans="1:4" ht="18" customHeight="1">
      <c r="A6162" s="173"/>
      <c r="B6162" s="189"/>
      <c r="C6162" s="189"/>
      <c r="D6162" s="189"/>
    </row>
    <row r="6163" spans="1:4" ht="18" customHeight="1">
      <c r="A6163" s="173"/>
      <c r="B6163" s="189"/>
      <c r="C6163" s="189"/>
      <c r="D6163" s="189"/>
    </row>
    <row r="6164" spans="1:4" ht="18" customHeight="1">
      <c r="A6164" s="173"/>
      <c r="B6164" s="189"/>
      <c r="C6164" s="189"/>
      <c r="D6164" s="189"/>
    </row>
    <row r="6165" spans="1:4" ht="18" customHeight="1">
      <c r="A6165" s="173"/>
      <c r="B6165" s="189"/>
      <c r="C6165" s="189"/>
      <c r="D6165" s="189"/>
    </row>
    <row r="6166" spans="1:4" ht="18" customHeight="1">
      <c r="A6166" s="173"/>
      <c r="B6166" s="189"/>
      <c r="C6166" s="189"/>
      <c r="D6166" s="189"/>
    </row>
    <row r="6167" spans="1:4" ht="18" customHeight="1">
      <c r="A6167" s="173"/>
      <c r="B6167" s="189"/>
      <c r="C6167" s="189"/>
      <c r="D6167" s="189"/>
    </row>
    <row r="6168" spans="1:4" ht="18" customHeight="1">
      <c r="A6168" s="173"/>
      <c r="B6168" s="189"/>
      <c r="C6168" s="189"/>
      <c r="D6168" s="189"/>
    </row>
    <row r="6169" spans="1:4" ht="18" customHeight="1">
      <c r="A6169" s="173"/>
      <c r="B6169" s="189"/>
      <c r="C6169" s="189"/>
      <c r="D6169" s="189"/>
    </row>
    <row r="6170" spans="1:4" ht="18" customHeight="1">
      <c r="A6170" s="173"/>
      <c r="B6170" s="189"/>
      <c r="C6170" s="189"/>
      <c r="D6170" s="189"/>
    </row>
    <row r="6171" spans="1:4" ht="18" customHeight="1">
      <c r="A6171" s="173"/>
      <c r="B6171" s="189"/>
      <c r="C6171" s="189"/>
      <c r="D6171" s="189"/>
    </row>
    <row r="6172" spans="1:4" ht="18" customHeight="1">
      <c r="A6172" s="173"/>
      <c r="B6172" s="189"/>
      <c r="C6172" s="189"/>
      <c r="D6172" s="189"/>
    </row>
    <row r="6173" spans="1:4" ht="18" customHeight="1">
      <c r="A6173" s="173"/>
      <c r="B6173" s="189"/>
      <c r="C6173" s="189"/>
      <c r="D6173" s="189"/>
    </row>
    <row r="6174" spans="1:4" ht="18" customHeight="1">
      <c r="A6174" s="173"/>
      <c r="B6174" s="189"/>
      <c r="C6174" s="189"/>
      <c r="D6174" s="189"/>
    </row>
    <row r="6175" spans="1:4" ht="18" customHeight="1">
      <c r="A6175" s="173"/>
      <c r="B6175" s="189"/>
      <c r="C6175" s="189"/>
      <c r="D6175" s="189"/>
    </row>
    <row r="6176" spans="1:4" ht="18" customHeight="1">
      <c r="A6176" s="173"/>
      <c r="B6176" s="189"/>
      <c r="C6176" s="189"/>
      <c r="D6176" s="189"/>
    </row>
    <row r="6177" spans="1:4" ht="18" customHeight="1">
      <c r="A6177" s="173"/>
      <c r="B6177" s="189"/>
      <c r="C6177" s="189"/>
      <c r="D6177" s="189"/>
    </row>
    <row r="6178" spans="1:4" ht="18" customHeight="1">
      <c r="A6178" s="173"/>
      <c r="B6178" s="189"/>
      <c r="C6178" s="189"/>
      <c r="D6178" s="189"/>
    </row>
    <row r="6179" spans="1:4" ht="18" customHeight="1">
      <c r="A6179" s="173"/>
      <c r="B6179" s="189"/>
      <c r="C6179" s="189"/>
      <c r="D6179" s="189"/>
    </row>
    <row r="6180" spans="1:4" ht="18" customHeight="1">
      <c r="A6180" s="173"/>
      <c r="B6180" s="189"/>
      <c r="C6180" s="189"/>
      <c r="D6180" s="189"/>
    </row>
    <row r="6181" spans="1:4" ht="18" customHeight="1">
      <c r="A6181" s="173"/>
      <c r="B6181" s="189"/>
      <c r="C6181" s="189"/>
      <c r="D6181" s="189"/>
    </row>
    <row r="6182" spans="1:4" ht="18" customHeight="1">
      <c r="A6182" s="173"/>
      <c r="B6182" s="189"/>
      <c r="C6182" s="189"/>
      <c r="D6182" s="189"/>
    </row>
    <row r="6183" spans="1:4" ht="18" customHeight="1">
      <c r="A6183" s="173"/>
      <c r="B6183" s="189"/>
      <c r="C6183" s="189"/>
      <c r="D6183" s="189"/>
    </row>
    <row r="6184" spans="1:4" ht="18" customHeight="1">
      <c r="A6184" s="173"/>
      <c r="B6184" s="189"/>
      <c r="C6184" s="189"/>
      <c r="D6184" s="189"/>
    </row>
    <row r="6185" spans="1:4" ht="18" customHeight="1">
      <c r="A6185" s="173"/>
      <c r="B6185" s="189"/>
      <c r="C6185" s="189"/>
      <c r="D6185" s="189"/>
    </row>
    <row r="6186" spans="1:4" ht="18" customHeight="1">
      <c r="A6186" s="173"/>
      <c r="B6186" s="189"/>
      <c r="C6186" s="189"/>
      <c r="D6186" s="189"/>
    </row>
    <row r="6187" spans="1:4" ht="18" customHeight="1">
      <c r="A6187" s="173"/>
      <c r="B6187" s="189"/>
      <c r="C6187" s="189"/>
      <c r="D6187" s="189"/>
    </row>
    <row r="6188" spans="1:4" ht="18" customHeight="1">
      <c r="A6188" s="173"/>
      <c r="B6188" s="189"/>
      <c r="C6188" s="189"/>
      <c r="D6188" s="189"/>
    </row>
    <row r="6189" spans="1:4" ht="18" customHeight="1">
      <c r="A6189" s="173"/>
      <c r="B6189" s="189"/>
      <c r="C6189" s="189"/>
      <c r="D6189" s="189"/>
    </row>
    <row r="6190" spans="1:4" ht="18" customHeight="1">
      <c r="A6190" s="173"/>
      <c r="B6190" s="189"/>
      <c r="C6190" s="189"/>
      <c r="D6190" s="189"/>
    </row>
    <row r="6191" spans="1:4" ht="18" customHeight="1">
      <c r="A6191" s="173"/>
      <c r="B6191" s="189"/>
      <c r="C6191" s="189"/>
      <c r="D6191" s="189"/>
    </row>
    <row r="6192" spans="1:4" ht="18" customHeight="1">
      <c r="A6192" s="173"/>
      <c r="B6192" s="189"/>
      <c r="C6192" s="189"/>
      <c r="D6192" s="189"/>
    </row>
    <row r="6193" spans="1:4" ht="18" customHeight="1">
      <c r="A6193" s="173"/>
      <c r="B6193" s="189"/>
      <c r="C6193" s="189"/>
      <c r="D6193" s="189"/>
    </row>
    <row r="6194" spans="1:4" ht="18" customHeight="1">
      <c r="A6194" s="173"/>
      <c r="B6194" s="189"/>
      <c r="C6194" s="189"/>
      <c r="D6194" s="189"/>
    </row>
    <row r="6195" spans="1:4" ht="18" customHeight="1">
      <c r="A6195" s="173"/>
      <c r="B6195" s="189"/>
      <c r="C6195" s="189"/>
      <c r="D6195" s="189"/>
    </row>
    <row r="6196" spans="1:4" ht="18" customHeight="1">
      <c r="A6196" s="173"/>
      <c r="B6196" s="189"/>
      <c r="C6196" s="189"/>
      <c r="D6196" s="189"/>
    </row>
    <row r="6197" spans="1:4" ht="18" customHeight="1">
      <c r="A6197" s="173"/>
      <c r="B6197" s="189"/>
      <c r="C6197" s="189"/>
      <c r="D6197" s="189"/>
    </row>
    <row r="6198" spans="1:4" ht="18" customHeight="1">
      <c r="A6198" s="173"/>
      <c r="B6198" s="189"/>
      <c r="C6198" s="189"/>
      <c r="D6198" s="189"/>
    </row>
    <row r="6199" spans="1:4" ht="18" customHeight="1">
      <c r="A6199" s="173"/>
      <c r="B6199" s="189"/>
      <c r="C6199" s="189"/>
      <c r="D6199" s="189"/>
    </row>
    <row r="6200" spans="1:4" ht="18" customHeight="1">
      <c r="A6200" s="173"/>
      <c r="B6200" s="189"/>
      <c r="C6200" s="189"/>
      <c r="D6200" s="189"/>
    </row>
    <row r="6201" spans="1:4" ht="18" customHeight="1">
      <c r="A6201" s="173"/>
      <c r="B6201" s="189"/>
      <c r="C6201" s="189"/>
      <c r="D6201" s="189"/>
    </row>
    <row r="6202" spans="1:4" ht="18" customHeight="1">
      <c r="A6202" s="173"/>
      <c r="B6202" s="189"/>
      <c r="C6202" s="189"/>
      <c r="D6202" s="189"/>
    </row>
    <row r="6203" spans="1:4" ht="18" customHeight="1">
      <c r="A6203" s="173"/>
      <c r="B6203" s="189"/>
      <c r="C6203" s="189"/>
      <c r="D6203" s="189"/>
    </row>
    <row r="6204" spans="1:4" ht="18" customHeight="1">
      <c r="A6204" s="173"/>
      <c r="B6204" s="189"/>
      <c r="C6204" s="189"/>
      <c r="D6204" s="189"/>
    </row>
    <row r="6205" spans="1:4" ht="18" customHeight="1">
      <c r="A6205" s="173"/>
      <c r="B6205" s="189"/>
      <c r="C6205" s="189"/>
      <c r="D6205" s="189"/>
    </row>
    <row r="6206" spans="1:4" ht="18" customHeight="1">
      <c r="A6206" s="173"/>
      <c r="B6206" s="189"/>
      <c r="C6206" s="189"/>
      <c r="D6206" s="189"/>
    </row>
    <row r="6207" spans="1:4" ht="18" customHeight="1">
      <c r="A6207" s="173"/>
      <c r="B6207" s="189"/>
      <c r="C6207" s="189"/>
      <c r="D6207" s="189"/>
    </row>
    <row r="6208" spans="1:4" ht="18" customHeight="1">
      <c r="A6208" s="173"/>
      <c r="B6208" s="189"/>
      <c r="C6208" s="189"/>
      <c r="D6208" s="189"/>
    </row>
    <row r="6209" spans="1:4" ht="18" customHeight="1">
      <c r="A6209" s="173"/>
      <c r="B6209" s="189"/>
      <c r="C6209" s="189"/>
      <c r="D6209" s="189"/>
    </row>
    <row r="6210" spans="1:4" ht="18" customHeight="1">
      <c r="A6210" s="173"/>
      <c r="B6210" s="189"/>
      <c r="C6210" s="189"/>
      <c r="D6210" s="189"/>
    </row>
    <row r="6211" spans="1:4" ht="18" customHeight="1">
      <c r="A6211" s="173"/>
      <c r="B6211" s="189"/>
      <c r="C6211" s="189"/>
      <c r="D6211" s="189"/>
    </row>
    <row r="6212" spans="1:4" ht="18" customHeight="1">
      <c r="A6212" s="173"/>
      <c r="B6212" s="189"/>
      <c r="C6212" s="189"/>
      <c r="D6212" s="189"/>
    </row>
    <row r="6213" spans="1:4" ht="18" customHeight="1">
      <c r="A6213" s="173"/>
      <c r="B6213" s="189"/>
      <c r="C6213" s="189"/>
      <c r="D6213" s="189"/>
    </row>
    <row r="6214" spans="1:4" ht="18" customHeight="1">
      <c r="A6214" s="173"/>
      <c r="B6214" s="189"/>
      <c r="C6214" s="189"/>
      <c r="D6214" s="189"/>
    </row>
    <row r="6215" spans="1:4" ht="18" customHeight="1">
      <c r="A6215" s="173"/>
      <c r="B6215" s="189"/>
      <c r="C6215" s="189"/>
      <c r="D6215" s="189"/>
    </row>
    <row r="6216" spans="1:4" ht="18" customHeight="1">
      <c r="A6216" s="173"/>
      <c r="B6216" s="189"/>
      <c r="C6216" s="189"/>
      <c r="D6216" s="189"/>
    </row>
    <row r="6217" spans="1:4" ht="18" customHeight="1">
      <c r="A6217" s="173"/>
      <c r="B6217" s="189"/>
      <c r="C6217" s="189"/>
      <c r="D6217" s="189"/>
    </row>
    <row r="6218" spans="1:4" ht="18" customHeight="1">
      <c r="A6218" s="173"/>
      <c r="B6218" s="189"/>
      <c r="C6218" s="189"/>
      <c r="D6218" s="189"/>
    </row>
    <row r="6219" spans="1:4" ht="18" customHeight="1">
      <c r="A6219" s="173"/>
      <c r="B6219" s="189"/>
      <c r="C6219" s="189"/>
      <c r="D6219" s="189"/>
    </row>
    <row r="6220" spans="1:4" ht="18" customHeight="1">
      <c r="A6220" s="173"/>
      <c r="B6220" s="189"/>
      <c r="C6220" s="189"/>
      <c r="D6220" s="189"/>
    </row>
    <row r="6221" spans="1:4" ht="18" customHeight="1">
      <c r="A6221" s="173"/>
      <c r="B6221" s="189"/>
      <c r="C6221" s="189"/>
      <c r="D6221" s="189"/>
    </row>
    <row r="6222" spans="1:4" ht="18" customHeight="1">
      <c r="A6222" s="173"/>
      <c r="B6222" s="189"/>
      <c r="C6222" s="189"/>
      <c r="D6222" s="189"/>
    </row>
    <row r="6223" spans="1:4" ht="18" customHeight="1">
      <c r="A6223" s="173"/>
      <c r="B6223" s="189"/>
      <c r="C6223" s="189"/>
      <c r="D6223" s="189"/>
    </row>
    <row r="6224" spans="1:4" ht="18" customHeight="1">
      <c r="A6224" s="173"/>
      <c r="B6224" s="189"/>
      <c r="C6224" s="189"/>
      <c r="D6224" s="189"/>
    </row>
    <row r="6225" spans="1:4" ht="18" customHeight="1">
      <c r="A6225" s="173"/>
      <c r="B6225" s="189"/>
      <c r="C6225" s="189"/>
      <c r="D6225" s="189"/>
    </row>
    <row r="6226" spans="1:4" ht="18" customHeight="1">
      <c r="A6226" s="173"/>
      <c r="B6226" s="189"/>
      <c r="C6226" s="189"/>
      <c r="D6226" s="189"/>
    </row>
    <row r="6227" spans="1:4" ht="18" customHeight="1">
      <c r="A6227" s="173"/>
      <c r="B6227" s="189"/>
      <c r="C6227" s="189"/>
      <c r="D6227" s="189"/>
    </row>
    <row r="6228" spans="1:4" ht="18" customHeight="1">
      <c r="A6228" s="173"/>
      <c r="B6228" s="189"/>
      <c r="C6228" s="189"/>
      <c r="D6228" s="189"/>
    </row>
    <row r="6229" spans="1:4" ht="18" customHeight="1">
      <c r="A6229" s="173"/>
      <c r="B6229" s="189"/>
      <c r="C6229" s="189"/>
      <c r="D6229" s="189"/>
    </row>
    <row r="6230" spans="1:4" ht="18" customHeight="1">
      <c r="A6230" s="173"/>
      <c r="B6230" s="189"/>
      <c r="C6230" s="189"/>
      <c r="D6230" s="189"/>
    </row>
    <row r="6231" spans="1:4" ht="18" customHeight="1">
      <c r="A6231" s="173"/>
      <c r="B6231" s="189"/>
      <c r="C6231" s="189"/>
      <c r="D6231" s="189"/>
    </row>
    <row r="6232" spans="1:4" ht="18" customHeight="1">
      <c r="A6232" s="173"/>
      <c r="B6232" s="189"/>
      <c r="C6232" s="189"/>
      <c r="D6232" s="189"/>
    </row>
    <row r="6233" spans="1:4" ht="18" customHeight="1">
      <c r="A6233" s="173"/>
      <c r="B6233" s="189"/>
      <c r="C6233" s="189"/>
      <c r="D6233" s="189"/>
    </row>
    <row r="6234" spans="1:4" ht="18" customHeight="1">
      <c r="A6234" s="173"/>
      <c r="B6234" s="189"/>
      <c r="C6234" s="189"/>
      <c r="D6234" s="189"/>
    </row>
    <row r="6235" spans="1:4" ht="18" customHeight="1">
      <c r="A6235" s="173"/>
      <c r="B6235" s="189"/>
      <c r="C6235" s="189"/>
      <c r="D6235" s="189"/>
    </row>
    <row r="6236" spans="1:4" ht="18" customHeight="1">
      <c r="A6236" s="173"/>
      <c r="B6236" s="189"/>
      <c r="C6236" s="189"/>
      <c r="D6236" s="189"/>
    </row>
    <row r="6237" spans="1:4" ht="18" customHeight="1">
      <c r="A6237" s="173"/>
      <c r="B6237" s="189"/>
      <c r="C6237" s="189"/>
      <c r="D6237" s="189"/>
    </row>
    <row r="6238" spans="1:4" ht="18" customHeight="1">
      <c r="A6238" s="173"/>
      <c r="B6238" s="189"/>
      <c r="C6238" s="189"/>
      <c r="D6238" s="189"/>
    </row>
    <row r="6239" spans="1:4" ht="18" customHeight="1">
      <c r="A6239" s="173"/>
      <c r="B6239" s="189"/>
      <c r="C6239" s="189"/>
      <c r="D6239" s="189"/>
    </row>
    <row r="6240" spans="1:4" ht="18" customHeight="1">
      <c r="A6240" s="173"/>
      <c r="B6240" s="189"/>
      <c r="C6240" s="189"/>
      <c r="D6240" s="189"/>
    </row>
    <row r="6241" spans="1:4" ht="18" customHeight="1">
      <c r="A6241" s="173"/>
      <c r="B6241" s="189"/>
      <c r="C6241" s="189"/>
      <c r="D6241" s="189"/>
    </row>
    <row r="6242" spans="1:4" ht="18" customHeight="1">
      <c r="A6242" s="173"/>
      <c r="B6242" s="189"/>
      <c r="C6242" s="189"/>
      <c r="D6242" s="189"/>
    </row>
    <row r="6243" spans="1:4" ht="18" customHeight="1">
      <c r="A6243" s="173"/>
      <c r="B6243" s="189"/>
      <c r="C6243" s="189"/>
      <c r="D6243" s="189"/>
    </row>
    <row r="6244" spans="1:4" ht="18" customHeight="1">
      <c r="A6244" s="173"/>
      <c r="B6244" s="189"/>
      <c r="C6244" s="189"/>
      <c r="D6244" s="189"/>
    </row>
    <row r="6245" spans="1:4" ht="18" customHeight="1">
      <c r="A6245" s="173"/>
      <c r="B6245" s="189"/>
      <c r="C6245" s="189"/>
      <c r="D6245" s="189"/>
    </row>
    <row r="6246" spans="1:4" ht="18" customHeight="1">
      <c r="A6246" s="173"/>
      <c r="B6246" s="189"/>
      <c r="C6246" s="189"/>
      <c r="D6246" s="189"/>
    </row>
    <row r="6247" spans="1:4" ht="18" customHeight="1">
      <c r="A6247" s="173"/>
      <c r="B6247" s="189"/>
      <c r="C6247" s="189"/>
      <c r="D6247" s="189"/>
    </row>
    <row r="6248" spans="1:4" ht="18" customHeight="1">
      <c r="A6248" s="173"/>
      <c r="B6248" s="189"/>
      <c r="C6248" s="189"/>
      <c r="D6248" s="189"/>
    </row>
    <row r="6249" spans="1:4" ht="18" customHeight="1">
      <c r="A6249" s="173"/>
      <c r="B6249" s="189"/>
      <c r="C6249" s="189"/>
      <c r="D6249" s="189"/>
    </row>
    <row r="6250" spans="1:4" ht="18" customHeight="1">
      <c r="A6250" s="173"/>
      <c r="B6250" s="189"/>
      <c r="C6250" s="189"/>
      <c r="D6250" s="189"/>
    </row>
    <row r="6251" spans="1:4" ht="18" customHeight="1">
      <c r="A6251" s="173"/>
      <c r="B6251" s="189"/>
      <c r="C6251" s="189"/>
      <c r="D6251" s="189"/>
    </row>
    <row r="6252" spans="1:4" ht="18" customHeight="1">
      <c r="A6252" s="173"/>
    </row>
    <row r="6253" spans="1:4" ht="18" customHeight="1">
      <c r="A6253" s="173"/>
    </row>
    <row r="6254" spans="1:4" ht="18" customHeight="1">
      <c r="A6254" s="173"/>
    </row>
    <row r="6255" spans="1:4" ht="18" customHeight="1">
      <c r="A6255" s="173"/>
    </row>
  </sheetData>
  <mergeCells count="1">
    <mergeCell ref="A2:D2"/>
  </mergeCells>
  <phoneticPr fontId="17" type="noConversion"/>
  <pageMargins left="0.75" right="0.75" top="1" bottom="1" header="0.5" footer="0.5"/>
</worksheet>
</file>

<file path=xl/worksheets/sheet38.xml><?xml version="1.0" encoding="utf-8"?>
<worksheet xmlns="http://schemas.openxmlformats.org/spreadsheetml/2006/main" xmlns:r="http://schemas.openxmlformats.org/officeDocument/2006/relationships">
  <dimension ref="A1:F6255"/>
  <sheetViews>
    <sheetView zoomScaleSheetLayoutView="100" workbookViewId="0">
      <selection activeCell="A2" sqref="A2:D2"/>
    </sheetView>
  </sheetViews>
  <sheetFormatPr defaultColWidth="18.625" defaultRowHeight="18" customHeight="1"/>
  <cols>
    <col min="1" max="1" width="36.25" style="174" customWidth="1"/>
    <col min="2" max="3" width="23.25" style="176" customWidth="1"/>
    <col min="4" max="4" width="18.625" style="176" customWidth="1"/>
    <col min="5" max="5" width="18.625" style="174" customWidth="1"/>
    <col min="6" max="16384" width="18.625" style="174"/>
  </cols>
  <sheetData>
    <row r="1" spans="1:4" s="173" customFormat="1" ht="18" customHeight="1">
      <c r="A1" s="177" t="s">
        <v>2133</v>
      </c>
      <c r="B1" s="178"/>
      <c r="C1" s="178"/>
      <c r="D1" s="178"/>
    </row>
    <row r="2" spans="1:4" ht="24.95" customHeight="1">
      <c r="A2" s="745" t="s">
        <v>2399</v>
      </c>
      <c r="B2" s="746"/>
      <c r="C2" s="746"/>
      <c r="D2" s="746"/>
    </row>
    <row r="3" spans="1:4" ht="24.95" customHeight="1">
      <c r="A3" s="179"/>
      <c r="B3" s="180"/>
      <c r="C3" s="180"/>
      <c r="D3" s="181" t="s">
        <v>2093</v>
      </c>
    </row>
    <row r="4" spans="1:4" s="175" customFormat="1" ht="24.95" customHeight="1">
      <c r="A4" s="182" t="s">
        <v>2069</v>
      </c>
      <c r="B4" s="182" t="s">
        <v>2125</v>
      </c>
      <c r="C4" s="182" t="s">
        <v>2126</v>
      </c>
      <c r="D4" s="182" t="s">
        <v>2078</v>
      </c>
    </row>
    <row r="5" spans="1:4" ht="24.95" customHeight="1">
      <c r="A5" s="183" t="s">
        <v>2127</v>
      </c>
      <c r="B5" s="184">
        <v>43323294040</v>
      </c>
      <c r="C5" s="184">
        <v>52707911945.869995</v>
      </c>
      <c r="D5" s="185">
        <f t="shared" ref="D5:D16" si="0">(C5-B5)/B5</f>
        <v>0.21661829077921138</v>
      </c>
    </row>
    <row r="6" spans="1:4" ht="24.95" customHeight="1">
      <c r="A6" s="183" t="s">
        <v>2128</v>
      </c>
      <c r="B6" s="184">
        <v>37380000</v>
      </c>
      <c r="C6" s="184">
        <v>40130000</v>
      </c>
      <c r="D6" s="185">
        <f t="shared" si="0"/>
        <v>7.3568753344034246E-2</v>
      </c>
    </row>
    <row r="7" spans="1:4" ht="24.95" customHeight="1">
      <c r="A7" s="183" t="s">
        <v>2080</v>
      </c>
      <c r="B7" s="184">
        <v>1839260000</v>
      </c>
      <c r="C7" s="184">
        <v>9186690000</v>
      </c>
      <c r="D7" s="185">
        <f t="shared" si="0"/>
        <v>3.9947750725835389</v>
      </c>
    </row>
    <row r="8" spans="1:4" ht="24.95" customHeight="1">
      <c r="A8" s="183" t="s">
        <v>2129</v>
      </c>
      <c r="B8" s="184">
        <v>17276940000</v>
      </c>
      <c r="C8" s="184">
        <v>22412210000</v>
      </c>
      <c r="D8" s="185">
        <f t="shared" si="0"/>
        <v>0.29723261179352362</v>
      </c>
    </row>
    <row r="9" spans="1:4" ht="24.95" customHeight="1">
      <c r="A9" s="183" t="s">
        <v>2130</v>
      </c>
      <c r="B9" s="184">
        <v>3015790000</v>
      </c>
      <c r="C9" s="184">
        <v>3932600000</v>
      </c>
      <c r="D9" s="185">
        <f t="shared" si="0"/>
        <v>0.30400326282665568</v>
      </c>
    </row>
    <row r="10" spans="1:4" ht="24.95" customHeight="1">
      <c r="A10" s="183" t="s">
        <v>2083</v>
      </c>
      <c r="B10" s="184">
        <v>1781143200</v>
      </c>
      <c r="C10" s="184">
        <v>2101260000</v>
      </c>
      <c r="D10" s="185">
        <f t="shared" si="0"/>
        <v>0.17972547069769573</v>
      </c>
    </row>
    <row r="11" spans="1:4" ht="24.95" customHeight="1">
      <c r="A11" s="183" t="s">
        <v>2084</v>
      </c>
      <c r="B11" s="184">
        <v>2227368700</v>
      </c>
      <c r="C11" s="184">
        <v>7124430000</v>
      </c>
      <c r="D11" s="185">
        <f t="shared" si="0"/>
        <v>2.1985858470580109</v>
      </c>
    </row>
    <row r="12" spans="1:4" ht="24.95" customHeight="1">
      <c r="A12" s="183" t="s">
        <v>2085</v>
      </c>
      <c r="B12" s="184">
        <v>3017170000</v>
      </c>
      <c r="C12" s="184">
        <v>3465140000</v>
      </c>
      <c r="D12" s="185">
        <f t="shared" si="0"/>
        <v>0.14847356960330377</v>
      </c>
    </row>
    <row r="13" spans="1:4" ht="24.95" customHeight="1">
      <c r="A13" s="183" t="s">
        <v>2087</v>
      </c>
      <c r="B13" s="184">
        <v>786610000</v>
      </c>
      <c r="C13" s="184">
        <v>39200000</v>
      </c>
      <c r="D13" s="185">
        <f t="shared" si="0"/>
        <v>-0.95016590178106053</v>
      </c>
    </row>
    <row r="14" spans="1:4" ht="24.95" customHeight="1">
      <c r="A14" s="183" t="s">
        <v>2131</v>
      </c>
      <c r="B14" s="184">
        <v>1682200000</v>
      </c>
      <c r="C14" s="184">
        <v>1850580000</v>
      </c>
      <c r="D14" s="185">
        <f t="shared" si="0"/>
        <v>0.10009511354179051</v>
      </c>
    </row>
    <row r="15" spans="1:4" ht="24.95" customHeight="1">
      <c r="A15" s="183" t="s">
        <v>2132</v>
      </c>
      <c r="B15" s="184">
        <v>337610000</v>
      </c>
      <c r="C15" s="184">
        <v>371860000</v>
      </c>
      <c r="D15" s="185">
        <f t="shared" si="0"/>
        <v>0.10144841681229821</v>
      </c>
    </row>
    <row r="16" spans="1:4" ht="24.95" customHeight="1">
      <c r="A16" s="182" t="s">
        <v>2091</v>
      </c>
      <c r="B16" s="186">
        <f>SUM(B5:B15)</f>
        <v>75324765940</v>
      </c>
      <c r="C16" s="186">
        <f>SUM(C5:C15)</f>
        <v>103232011945.87</v>
      </c>
      <c r="D16" s="187">
        <f t="shared" si="0"/>
        <v>0.37049230299765595</v>
      </c>
    </row>
    <row r="17" spans="1:4" s="173" customFormat="1" ht="18" customHeight="1">
      <c r="A17" s="188"/>
      <c r="B17" s="189"/>
      <c r="C17" s="189"/>
      <c r="D17" s="189"/>
    </row>
    <row r="18" spans="1:4" s="173" customFormat="1" ht="18" customHeight="1">
      <c r="B18" s="189"/>
      <c r="C18" s="189"/>
      <c r="D18" s="189"/>
    </row>
    <row r="19" spans="1:4" s="173" customFormat="1" ht="18" customHeight="1">
      <c r="B19" s="189"/>
      <c r="C19" s="189"/>
      <c r="D19" s="189"/>
    </row>
    <row r="20" spans="1:4" s="173" customFormat="1" ht="18" customHeight="1">
      <c r="B20" s="189"/>
      <c r="C20" s="189"/>
      <c r="D20" s="189"/>
    </row>
    <row r="21" spans="1:4" s="173" customFormat="1" ht="18" customHeight="1">
      <c r="B21" s="189"/>
      <c r="C21" s="189"/>
      <c r="D21" s="189"/>
    </row>
    <row r="22" spans="1:4" s="173" customFormat="1" ht="18" customHeight="1">
      <c r="B22" s="189"/>
      <c r="C22" s="189"/>
      <c r="D22" s="189"/>
    </row>
    <row r="23" spans="1:4" s="173" customFormat="1" ht="18" customHeight="1">
      <c r="B23" s="189"/>
      <c r="C23" s="189"/>
      <c r="D23" s="189"/>
    </row>
    <row r="24" spans="1:4" s="173" customFormat="1" ht="18" customHeight="1">
      <c r="B24" s="189"/>
      <c r="C24" s="189"/>
      <c r="D24" s="189"/>
    </row>
    <row r="25" spans="1:4" s="173" customFormat="1" ht="18" customHeight="1">
      <c r="B25" s="189"/>
      <c r="C25" s="189"/>
      <c r="D25" s="189"/>
    </row>
    <row r="26" spans="1:4" s="173" customFormat="1" ht="18" customHeight="1">
      <c r="B26" s="189"/>
      <c r="C26" s="189"/>
      <c r="D26" s="189"/>
    </row>
    <row r="27" spans="1:4" s="173" customFormat="1" ht="18" customHeight="1">
      <c r="B27" s="189"/>
      <c r="C27" s="189"/>
      <c r="D27" s="189"/>
    </row>
    <row r="28" spans="1:4" s="173" customFormat="1" ht="18" customHeight="1">
      <c r="B28" s="189"/>
      <c r="C28" s="189"/>
      <c r="D28" s="189"/>
    </row>
    <row r="29" spans="1:4" s="173" customFormat="1" ht="18" customHeight="1">
      <c r="B29" s="189"/>
      <c r="C29" s="189"/>
      <c r="D29" s="189"/>
    </row>
    <row r="30" spans="1:4" s="173" customFormat="1" ht="18" customHeight="1">
      <c r="B30" s="189"/>
      <c r="C30" s="189"/>
      <c r="D30" s="189"/>
    </row>
    <row r="31" spans="1:4" s="173" customFormat="1" ht="18" customHeight="1">
      <c r="B31" s="189"/>
      <c r="C31" s="189"/>
      <c r="D31" s="189"/>
    </row>
    <row r="32" spans="1:4" s="173" customFormat="1" ht="18" customHeight="1">
      <c r="B32" s="189"/>
      <c r="C32" s="189"/>
      <c r="D32" s="189"/>
    </row>
    <row r="33" spans="2:4" s="173" customFormat="1" ht="18" customHeight="1">
      <c r="B33" s="189"/>
      <c r="C33" s="189"/>
      <c r="D33" s="189"/>
    </row>
    <row r="34" spans="2:4" s="173" customFormat="1" ht="18" customHeight="1">
      <c r="B34" s="189"/>
      <c r="C34" s="189"/>
      <c r="D34" s="189"/>
    </row>
    <row r="35" spans="2:4" s="173" customFormat="1" ht="18" customHeight="1">
      <c r="B35" s="189"/>
      <c r="C35" s="189"/>
      <c r="D35" s="189"/>
    </row>
    <row r="36" spans="2:4" s="173" customFormat="1" ht="18" customHeight="1">
      <c r="B36" s="189"/>
      <c r="C36" s="189"/>
      <c r="D36" s="189"/>
    </row>
    <row r="37" spans="2:4" s="173" customFormat="1" ht="18" customHeight="1">
      <c r="B37" s="189"/>
      <c r="C37" s="189"/>
      <c r="D37" s="189"/>
    </row>
    <row r="38" spans="2:4" s="173" customFormat="1" ht="18" customHeight="1">
      <c r="B38" s="189"/>
      <c r="C38" s="189"/>
      <c r="D38" s="189"/>
    </row>
    <row r="39" spans="2:4" s="173" customFormat="1" ht="18" customHeight="1">
      <c r="B39" s="189"/>
      <c r="C39" s="189"/>
      <c r="D39" s="189"/>
    </row>
    <row r="40" spans="2:4" s="173" customFormat="1" ht="18" customHeight="1">
      <c r="B40" s="189"/>
      <c r="C40" s="189"/>
      <c r="D40" s="189"/>
    </row>
    <row r="41" spans="2:4" s="173" customFormat="1" ht="18" customHeight="1">
      <c r="B41" s="189"/>
      <c r="C41" s="189"/>
      <c r="D41" s="189"/>
    </row>
    <row r="42" spans="2:4" s="173" customFormat="1" ht="18" customHeight="1">
      <c r="B42" s="189"/>
      <c r="C42" s="189"/>
      <c r="D42" s="189"/>
    </row>
    <row r="43" spans="2:4" s="173" customFormat="1" ht="18" customHeight="1">
      <c r="B43" s="189"/>
      <c r="C43" s="189"/>
      <c r="D43" s="189"/>
    </row>
    <row r="44" spans="2:4" s="173" customFormat="1" ht="18" customHeight="1">
      <c r="B44" s="189"/>
      <c r="C44" s="189"/>
      <c r="D44" s="189"/>
    </row>
    <row r="45" spans="2:4" s="173" customFormat="1" ht="18" customHeight="1">
      <c r="B45" s="189"/>
      <c r="C45" s="189"/>
      <c r="D45" s="189"/>
    </row>
    <row r="46" spans="2:4" s="173" customFormat="1" ht="18" customHeight="1">
      <c r="B46" s="189"/>
      <c r="C46" s="189"/>
      <c r="D46" s="189"/>
    </row>
    <row r="47" spans="2:4" s="173" customFormat="1" ht="18" customHeight="1">
      <c r="B47" s="189"/>
      <c r="C47" s="189"/>
      <c r="D47" s="189"/>
    </row>
    <row r="48" spans="2:4" s="173" customFormat="1" ht="18" customHeight="1">
      <c r="B48" s="189"/>
      <c r="C48" s="189"/>
      <c r="D48" s="189"/>
    </row>
    <row r="49" spans="2:4" s="173" customFormat="1" ht="18" customHeight="1">
      <c r="B49" s="189"/>
      <c r="C49" s="189"/>
      <c r="D49" s="189"/>
    </row>
    <row r="50" spans="2:4" s="173" customFormat="1" ht="18" customHeight="1">
      <c r="B50" s="189"/>
      <c r="C50" s="189"/>
      <c r="D50" s="189"/>
    </row>
    <row r="51" spans="2:4" s="173" customFormat="1" ht="18" customHeight="1">
      <c r="B51" s="189"/>
      <c r="C51" s="189"/>
      <c r="D51" s="189"/>
    </row>
    <row r="52" spans="2:4" s="173" customFormat="1" ht="18" customHeight="1">
      <c r="B52" s="189"/>
      <c r="C52" s="189"/>
      <c r="D52" s="189"/>
    </row>
    <row r="53" spans="2:4" s="173" customFormat="1" ht="18" customHeight="1">
      <c r="B53" s="189"/>
      <c r="C53" s="189"/>
      <c r="D53" s="189"/>
    </row>
    <row r="54" spans="2:4" s="173" customFormat="1" ht="18" customHeight="1">
      <c r="B54" s="189"/>
      <c r="C54" s="189"/>
      <c r="D54" s="189"/>
    </row>
    <row r="55" spans="2:4" s="173" customFormat="1" ht="18" customHeight="1">
      <c r="B55" s="189"/>
      <c r="C55" s="189"/>
      <c r="D55" s="189"/>
    </row>
    <row r="56" spans="2:4" s="173" customFormat="1" ht="18" customHeight="1">
      <c r="B56" s="189"/>
      <c r="C56" s="189"/>
      <c r="D56" s="189"/>
    </row>
    <row r="57" spans="2:4" s="173" customFormat="1" ht="18" customHeight="1">
      <c r="B57" s="189"/>
      <c r="C57" s="189"/>
      <c r="D57" s="189"/>
    </row>
    <row r="58" spans="2:4" s="173" customFormat="1" ht="18" customHeight="1">
      <c r="B58" s="189"/>
      <c r="C58" s="189"/>
      <c r="D58" s="189"/>
    </row>
    <row r="59" spans="2:4" s="173" customFormat="1" ht="18" customHeight="1">
      <c r="B59" s="189"/>
      <c r="C59" s="189"/>
      <c r="D59" s="189"/>
    </row>
    <row r="60" spans="2:4" s="173" customFormat="1" ht="18" customHeight="1">
      <c r="B60" s="189"/>
      <c r="C60" s="189"/>
      <c r="D60" s="189"/>
    </row>
    <row r="61" spans="2:4" s="173" customFormat="1" ht="18" customHeight="1">
      <c r="B61" s="189"/>
      <c r="C61" s="189"/>
      <c r="D61" s="189"/>
    </row>
    <row r="62" spans="2:4" s="173" customFormat="1" ht="18" customHeight="1">
      <c r="B62" s="189"/>
      <c r="C62" s="189"/>
      <c r="D62" s="189"/>
    </row>
    <row r="63" spans="2:4" s="173" customFormat="1" ht="18" customHeight="1">
      <c r="B63" s="189"/>
      <c r="C63" s="189"/>
      <c r="D63" s="189"/>
    </row>
    <row r="64" spans="2:4" s="173" customFormat="1" ht="18" customHeight="1">
      <c r="B64" s="189"/>
      <c r="C64" s="189"/>
      <c r="D64" s="189"/>
    </row>
    <row r="65" spans="2:4" s="173" customFormat="1" ht="18" customHeight="1">
      <c r="B65" s="189"/>
      <c r="C65" s="189"/>
      <c r="D65" s="189"/>
    </row>
    <row r="66" spans="2:4" s="173" customFormat="1" ht="18" customHeight="1">
      <c r="B66" s="189"/>
      <c r="C66" s="189"/>
      <c r="D66" s="189"/>
    </row>
    <row r="67" spans="2:4" s="173" customFormat="1" ht="18" customHeight="1">
      <c r="B67" s="189"/>
      <c r="C67" s="189"/>
      <c r="D67" s="189"/>
    </row>
    <row r="68" spans="2:4" s="173" customFormat="1" ht="18" customHeight="1">
      <c r="B68" s="189"/>
      <c r="C68" s="189"/>
      <c r="D68" s="189"/>
    </row>
    <row r="69" spans="2:4" s="173" customFormat="1" ht="18" customHeight="1">
      <c r="B69" s="189"/>
      <c r="C69" s="189"/>
      <c r="D69" s="189"/>
    </row>
    <row r="70" spans="2:4" s="173" customFormat="1" ht="18" customHeight="1">
      <c r="B70" s="189"/>
      <c r="C70" s="189"/>
      <c r="D70" s="189"/>
    </row>
    <row r="71" spans="2:4" s="173" customFormat="1" ht="18" customHeight="1">
      <c r="B71" s="189"/>
      <c r="C71" s="189"/>
      <c r="D71" s="189"/>
    </row>
    <row r="72" spans="2:4" s="173" customFormat="1" ht="18" customHeight="1">
      <c r="B72" s="189"/>
      <c r="C72" s="189"/>
      <c r="D72" s="189"/>
    </row>
    <row r="73" spans="2:4" s="173" customFormat="1" ht="18" customHeight="1">
      <c r="B73" s="189"/>
      <c r="C73" s="189"/>
      <c r="D73" s="189"/>
    </row>
    <row r="74" spans="2:4" s="173" customFormat="1" ht="18" customHeight="1">
      <c r="B74" s="189"/>
      <c r="C74" s="189"/>
      <c r="D74" s="189"/>
    </row>
    <row r="75" spans="2:4" s="173" customFormat="1" ht="18" customHeight="1">
      <c r="B75" s="189"/>
      <c r="C75" s="189"/>
      <c r="D75" s="189"/>
    </row>
    <row r="76" spans="2:4" s="173" customFormat="1" ht="18" customHeight="1">
      <c r="B76" s="189"/>
      <c r="C76" s="189"/>
      <c r="D76" s="189"/>
    </row>
    <row r="77" spans="2:4" s="173" customFormat="1" ht="18" customHeight="1">
      <c r="B77" s="189"/>
      <c r="C77" s="189"/>
      <c r="D77" s="189"/>
    </row>
    <row r="78" spans="2:4" s="173" customFormat="1" ht="18" customHeight="1">
      <c r="B78" s="189"/>
      <c r="C78" s="189"/>
      <c r="D78" s="189"/>
    </row>
    <row r="79" spans="2:4" s="173" customFormat="1" ht="18" customHeight="1">
      <c r="B79" s="189"/>
      <c r="C79" s="189"/>
      <c r="D79" s="189"/>
    </row>
    <row r="80" spans="2:4" s="173" customFormat="1" ht="18" customHeight="1">
      <c r="B80" s="189"/>
      <c r="C80" s="189"/>
      <c r="D80" s="189"/>
    </row>
    <row r="81" spans="2:4" s="173" customFormat="1" ht="18" customHeight="1">
      <c r="B81" s="189"/>
      <c r="C81" s="189"/>
      <c r="D81" s="189"/>
    </row>
    <row r="82" spans="2:4" s="173" customFormat="1" ht="18" customHeight="1">
      <c r="B82" s="189"/>
      <c r="C82" s="189"/>
      <c r="D82" s="189"/>
    </row>
    <row r="83" spans="2:4" s="173" customFormat="1" ht="18" customHeight="1">
      <c r="B83" s="189"/>
      <c r="C83" s="189"/>
      <c r="D83" s="189"/>
    </row>
    <row r="84" spans="2:4" s="173" customFormat="1" ht="18" customHeight="1">
      <c r="B84" s="189"/>
      <c r="C84" s="189"/>
      <c r="D84" s="189"/>
    </row>
    <row r="85" spans="2:4" s="173" customFormat="1" ht="18" customHeight="1">
      <c r="B85" s="189"/>
      <c r="C85" s="189"/>
      <c r="D85" s="189"/>
    </row>
    <row r="86" spans="2:4" s="173" customFormat="1" ht="18" customHeight="1">
      <c r="B86" s="189"/>
      <c r="C86" s="189"/>
      <c r="D86" s="189"/>
    </row>
    <row r="87" spans="2:4" s="173" customFormat="1" ht="18" customHeight="1">
      <c r="B87" s="189"/>
      <c r="C87" s="189"/>
      <c r="D87" s="189"/>
    </row>
    <row r="88" spans="2:4" s="173" customFormat="1" ht="18" customHeight="1">
      <c r="B88" s="189"/>
      <c r="C88" s="189"/>
      <c r="D88" s="189"/>
    </row>
    <row r="89" spans="2:4" s="173" customFormat="1" ht="18" customHeight="1">
      <c r="B89" s="189"/>
      <c r="C89" s="189"/>
      <c r="D89" s="189"/>
    </row>
    <row r="90" spans="2:4" s="173" customFormat="1" ht="18" customHeight="1">
      <c r="B90" s="189"/>
      <c r="C90" s="189"/>
      <c r="D90" s="189"/>
    </row>
    <row r="91" spans="2:4" s="173" customFormat="1" ht="18" customHeight="1">
      <c r="B91" s="189"/>
      <c r="C91" s="189"/>
      <c r="D91" s="189"/>
    </row>
    <row r="92" spans="2:4" s="173" customFormat="1" ht="18" customHeight="1">
      <c r="B92" s="189"/>
      <c r="C92" s="189"/>
      <c r="D92" s="189"/>
    </row>
    <row r="93" spans="2:4" s="173" customFormat="1" ht="18" customHeight="1">
      <c r="B93" s="189"/>
      <c r="C93" s="189"/>
      <c r="D93" s="189"/>
    </row>
    <row r="94" spans="2:4" s="173" customFormat="1" ht="18" customHeight="1">
      <c r="B94" s="189"/>
      <c r="C94" s="189"/>
      <c r="D94" s="189"/>
    </row>
    <row r="95" spans="2:4" s="173" customFormat="1" ht="18" customHeight="1">
      <c r="B95" s="189"/>
      <c r="C95" s="189"/>
      <c r="D95" s="189"/>
    </row>
    <row r="96" spans="2:4" s="173" customFormat="1" ht="18" customHeight="1">
      <c r="B96" s="189"/>
      <c r="C96" s="189"/>
      <c r="D96" s="189"/>
    </row>
    <row r="97" spans="2:4" s="173" customFormat="1" ht="18" customHeight="1">
      <c r="B97" s="189"/>
      <c r="C97" s="189"/>
      <c r="D97" s="189"/>
    </row>
    <row r="98" spans="2:4" s="173" customFormat="1" ht="18" customHeight="1">
      <c r="B98" s="189"/>
      <c r="C98" s="189"/>
      <c r="D98" s="189"/>
    </row>
    <row r="99" spans="2:4" s="173" customFormat="1" ht="18" customHeight="1">
      <c r="B99" s="189"/>
      <c r="C99" s="189"/>
      <c r="D99" s="189"/>
    </row>
    <row r="100" spans="2:4" s="173" customFormat="1" ht="18" customHeight="1">
      <c r="B100" s="189"/>
      <c r="C100" s="189"/>
      <c r="D100" s="189"/>
    </row>
    <row r="101" spans="2:4" s="173" customFormat="1" ht="18" customHeight="1">
      <c r="B101" s="189"/>
      <c r="C101" s="189"/>
      <c r="D101" s="189"/>
    </row>
    <row r="102" spans="2:4" s="173" customFormat="1" ht="18" customHeight="1">
      <c r="B102" s="189"/>
      <c r="C102" s="189"/>
      <c r="D102" s="189"/>
    </row>
    <row r="103" spans="2:4" s="173" customFormat="1" ht="18" customHeight="1">
      <c r="B103" s="189"/>
      <c r="C103" s="189"/>
      <c r="D103" s="189"/>
    </row>
    <row r="104" spans="2:4" s="173" customFormat="1" ht="18" customHeight="1">
      <c r="B104" s="189"/>
      <c r="C104" s="189"/>
      <c r="D104" s="189"/>
    </row>
    <row r="105" spans="2:4" s="173" customFormat="1" ht="18" customHeight="1">
      <c r="B105" s="189"/>
      <c r="C105" s="189"/>
      <c r="D105" s="189"/>
    </row>
    <row r="106" spans="2:4" s="173" customFormat="1" ht="18" customHeight="1">
      <c r="B106" s="189"/>
      <c r="C106" s="189"/>
      <c r="D106" s="189"/>
    </row>
    <row r="107" spans="2:4" s="173" customFormat="1" ht="18" customHeight="1">
      <c r="B107" s="189"/>
      <c r="C107" s="189"/>
      <c r="D107" s="189"/>
    </row>
    <row r="108" spans="2:4" s="173" customFormat="1" ht="18" customHeight="1">
      <c r="B108" s="189"/>
      <c r="C108" s="189"/>
      <c r="D108" s="189"/>
    </row>
    <row r="109" spans="2:4" s="173" customFormat="1" ht="18" customHeight="1">
      <c r="B109" s="189"/>
      <c r="C109" s="189"/>
      <c r="D109" s="189"/>
    </row>
    <row r="110" spans="2:4" s="173" customFormat="1" ht="18" customHeight="1">
      <c r="B110" s="189"/>
      <c r="C110" s="189"/>
      <c r="D110" s="189"/>
    </row>
    <row r="111" spans="2:4" s="173" customFormat="1" ht="18" customHeight="1">
      <c r="B111" s="189"/>
      <c r="C111" s="189"/>
      <c r="D111" s="189"/>
    </row>
    <row r="112" spans="2:4" s="173" customFormat="1" ht="18" customHeight="1">
      <c r="B112" s="189"/>
      <c r="C112" s="189"/>
      <c r="D112" s="189"/>
    </row>
    <row r="113" spans="2:4" s="173" customFormat="1" ht="18" customHeight="1">
      <c r="B113" s="189"/>
      <c r="C113" s="189"/>
      <c r="D113" s="189"/>
    </row>
    <row r="114" spans="2:4" s="173" customFormat="1" ht="18" customHeight="1">
      <c r="B114" s="189"/>
      <c r="C114" s="189"/>
      <c r="D114" s="189"/>
    </row>
    <row r="115" spans="2:4" s="173" customFormat="1" ht="18" customHeight="1">
      <c r="B115" s="189"/>
      <c r="C115" s="189"/>
      <c r="D115" s="189"/>
    </row>
    <row r="116" spans="2:4" s="173" customFormat="1" ht="18" customHeight="1">
      <c r="B116" s="189"/>
      <c r="C116" s="189"/>
      <c r="D116" s="189"/>
    </row>
    <row r="117" spans="2:4" s="173" customFormat="1" ht="18" customHeight="1">
      <c r="B117" s="189"/>
      <c r="C117" s="189"/>
      <c r="D117" s="189"/>
    </row>
    <row r="118" spans="2:4" s="173" customFormat="1" ht="18" customHeight="1">
      <c r="B118" s="189"/>
      <c r="C118" s="189"/>
      <c r="D118" s="189"/>
    </row>
    <row r="119" spans="2:4" s="173" customFormat="1" ht="18" customHeight="1">
      <c r="B119" s="189"/>
      <c r="C119" s="189"/>
      <c r="D119" s="189"/>
    </row>
    <row r="120" spans="2:4" s="173" customFormat="1" ht="18" customHeight="1">
      <c r="B120" s="189"/>
      <c r="C120" s="189"/>
      <c r="D120" s="189"/>
    </row>
    <row r="121" spans="2:4" s="173" customFormat="1" ht="18" customHeight="1">
      <c r="B121" s="189"/>
      <c r="C121" s="189"/>
      <c r="D121" s="189"/>
    </row>
    <row r="122" spans="2:4" s="173" customFormat="1" ht="18" customHeight="1">
      <c r="B122" s="189"/>
      <c r="C122" s="189"/>
      <c r="D122" s="189"/>
    </row>
    <row r="123" spans="2:4" s="173" customFormat="1" ht="18" customHeight="1">
      <c r="B123" s="189"/>
      <c r="C123" s="189"/>
      <c r="D123" s="189"/>
    </row>
    <row r="124" spans="2:4" s="173" customFormat="1" ht="18" customHeight="1">
      <c r="B124" s="189"/>
      <c r="C124" s="189"/>
      <c r="D124" s="189"/>
    </row>
    <row r="125" spans="2:4" s="173" customFormat="1" ht="18" customHeight="1">
      <c r="B125" s="189"/>
      <c r="C125" s="189"/>
      <c r="D125" s="189"/>
    </row>
    <row r="126" spans="2:4" s="173" customFormat="1" ht="18" customHeight="1">
      <c r="B126" s="189"/>
      <c r="C126" s="189"/>
      <c r="D126" s="189"/>
    </row>
    <row r="127" spans="2:4" s="173" customFormat="1" ht="18" customHeight="1">
      <c r="B127" s="189"/>
      <c r="C127" s="189"/>
      <c r="D127" s="189"/>
    </row>
    <row r="128" spans="2:4" s="173" customFormat="1" ht="18" customHeight="1">
      <c r="B128" s="189"/>
      <c r="C128" s="189"/>
      <c r="D128" s="189"/>
    </row>
    <row r="129" spans="2:4" s="173" customFormat="1" ht="18" customHeight="1">
      <c r="B129" s="189"/>
      <c r="C129" s="189"/>
      <c r="D129" s="189"/>
    </row>
    <row r="130" spans="2:4" s="173" customFormat="1" ht="18" customHeight="1">
      <c r="B130" s="189"/>
      <c r="C130" s="189"/>
      <c r="D130" s="189"/>
    </row>
    <row r="131" spans="2:4" s="173" customFormat="1" ht="18" customHeight="1">
      <c r="B131" s="189"/>
      <c r="C131" s="189"/>
      <c r="D131" s="189"/>
    </row>
    <row r="132" spans="2:4" s="173" customFormat="1" ht="18" customHeight="1">
      <c r="B132" s="189"/>
      <c r="C132" s="189"/>
      <c r="D132" s="189"/>
    </row>
    <row r="133" spans="2:4" s="173" customFormat="1" ht="18" customHeight="1">
      <c r="B133" s="189"/>
      <c r="C133" s="189"/>
      <c r="D133" s="189"/>
    </row>
    <row r="134" spans="2:4" s="173" customFormat="1" ht="18" customHeight="1">
      <c r="B134" s="189"/>
      <c r="C134" s="189"/>
      <c r="D134" s="189"/>
    </row>
    <row r="135" spans="2:4" s="173" customFormat="1" ht="18" customHeight="1">
      <c r="B135" s="189"/>
      <c r="C135" s="189"/>
      <c r="D135" s="189"/>
    </row>
    <row r="136" spans="2:4" s="173" customFormat="1" ht="18" customHeight="1">
      <c r="B136" s="189"/>
      <c r="C136" s="189"/>
      <c r="D136" s="189"/>
    </row>
    <row r="137" spans="2:4" s="173" customFormat="1" ht="18" customHeight="1">
      <c r="B137" s="189"/>
      <c r="C137" s="189"/>
      <c r="D137" s="189"/>
    </row>
    <row r="138" spans="2:4" s="173" customFormat="1" ht="18" customHeight="1">
      <c r="B138" s="189"/>
      <c r="C138" s="189"/>
      <c r="D138" s="189"/>
    </row>
    <row r="139" spans="2:4" s="173" customFormat="1" ht="18" customHeight="1">
      <c r="B139" s="189"/>
      <c r="C139" s="189"/>
      <c r="D139" s="189"/>
    </row>
    <row r="140" spans="2:4" s="173" customFormat="1" ht="18" customHeight="1">
      <c r="B140" s="189"/>
      <c r="C140" s="189"/>
      <c r="D140" s="189"/>
    </row>
    <row r="141" spans="2:4" s="173" customFormat="1" ht="18" customHeight="1">
      <c r="B141" s="189"/>
      <c r="C141" s="189"/>
      <c r="D141" s="189"/>
    </row>
    <row r="142" spans="2:4" s="173" customFormat="1" ht="18" customHeight="1">
      <c r="B142" s="189"/>
      <c r="C142" s="189"/>
      <c r="D142" s="189"/>
    </row>
    <row r="143" spans="2:4" s="173" customFormat="1" ht="18" customHeight="1">
      <c r="B143" s="189"/>
      <c r="C143" s="189"/>
      <c r="D143" s="189"/>
    </row>
    <row r="144" spans="2:4" s="173" customFormat="1" ht="18" customHeight="1">
      <c r="B144" s="189"/>
      <c r="C144" s="189"/>
      <c r="D144" s="189"/>
    </row>
    <row r="145" spans="2:4" s="173" customFormat="1" ht="18" customHeight="1">
      <c r="B145" s="189"/>
      <c r="C145" s="189"/>
      <c r="D145" s="189"/>
    </row>
    <row r="146" spans="2:4" s="173" customFormat="1" ht="18" customHeight="1">
      <c r="B146" s="189"/>
      <c r="C146" s="189"/>
      <c r="D146" s="189"/>
    </row>
    <row r="147" spans="2:4" s="173" customFormat="1" ht="18" customHeight="1">
      <c r="B147" s="189"/>
      <c r="C147" s="189"/>
      <c r="D147" s="189"/>
    </row>
    <row r="148" spans="2:4" s="173" customFormat="1" ht="18" customHeight="1">
      <c r="B148" s="189"/>
      <c r="C148" s="189"/>
      <c r="D148" s="189"/>
    </row>
    <row r="149" spans="2:4" s="173" customFormat="1" ht="18" customHeight="1">
      <c r="B149" s="189"/>
      <c r="C149" s="189"/>
      <c r="D149" s="189"/>
    </row>
    <row r="150" spans="2:4" s="173" customFormat="1" ht="18" customHeight="1">
      <c r="B150" s="189"/>
      <c r="C150" s="189"/>
      <c r="D150" s="189"/>
    </row>
    <row r="151" spans="2:4" s="173" customFormat="1" ht="18" customHeight="1">
      <c r="B151" s="189"/>
      <c r="C151" s="189"/>
      <c r="D151" s="189"/>
    </row>
    <row r="152" spans="2:4" s="173" customFormat="1" ht="18" customHeight="1">
      <c r="B152" s="189"/>
      <c r="C152" s="189"/>
      <c r="D152" s="189"/>
    </row>
    <row r="153" spans="2:4" s="173" customFormat="1" ht="18" customHeight="1">
      <c r="B153" s="189"/>
      <c r="C153" s="189"/>
      <c r="D153" s="189"/>
    </row>
    <row r="154" spans="2:4" s="173" customFormat="1" ht="18" customHeight="1">
      <c r="B154" s="189"/>
      <c r="C154" s="189"/>
      <c r="D154" s="189"/>
    </row>
    <row r="155" spans="2:4" s="173" customFormat="1" ht="18" customHeight="1">
      <c r="B155" s="189"/>
      <c r="C155" s="189"/>
      <c r="D155" s="189"/>
    </row>
    <row r="156" spans="2:4" s="173" customFormat="1" ht="18" customHeight="1">
      <c r="B156" s="189"/>
      <c r="C156" s="189"/>
      <c r="D156" s="189"/>
    </row>
    <row r="157" spans="2:4" s="173" customFormat="1" ht="18" customHeight="1">
      <c r="B157" s="189"/>
      <c r="C157" s="189"/>
      <c r="D157" s="189"/>
    </row>
    <row r="158" spans="2:4" s="173" customFormat="1" ht="18" customHeight="1">
      <c r="B158" s="189"/>
      <c r="C158" s="189"/>
      <c r="D158" s="189"/>
    </row>
    <row r="159" spans="2:4" s="173" customFormat="1" ht="18" customHeight="1">
      <c r="B159" s="189"/>
      <c r="C159" s="189"/>
      <c r="D159" s="189"/>
    </row>
    <row r="160" spans="2:4" s="173" customFormat="1" ht="18" customHeight="1">
      <c r="B160" s="189"/>
      <c r="C160" s="189"/>
      <c r="D160" s="189"/>
    </row>
    <row r="161" spans="2:4" s="173" customFormat="1" ht="18" customHeight="1">
      <c r="B161" s="189"/>
      <c r="C161" s="189"/>
      <c r="D161" s="189"/>
    </row>
    <row r="162" spans="2:4" s="173" customFormat="1" ht="18" customHeight="1">
      <c r="B162" s="189"/>
      <c r="C162" s="189"/>
      <c r="D162" s="189"/>
    </row>
    <row r="163" spans="2:4" s="173" customFormat="1" ht="18" customHeight="1">
      <c r="B163" s="189"/>
      <c r="C163" s="189"/>
      <c r="D163" s="189"/>
    </row>
    <row r="164" spans="2:4" s="173" customFormat="1" ht="18" customHeight="1">
      <c r="B164" s="189"/>
      <c r="C164" s="189"/>
      <c r="D164" s="189"/>
    </row>
    <row r="165" spans="2:4" s="173" customFormat="1" ht="18" customHeight="1">
      <c r="B165" s="189"/>
      <c r="C165" s="189"/>
      <c r="D165" s="189"/>
    </row>
    <row r="166" spans="2:4" s="173" customFormat="1" ht="18" customHeight="1">
      <c r="B166" s="189"/>
      <c r="C166" s="189"/>
      <c r="D166" s="189"/>
    </row>
    <row r="167" spans="2:4" s="173" customFormat="1" ht="18" customHeight="1">
      <c r="B167" s="189"/>
      <c r="C167" s="189"/>
      <c r="D167" s="189"/>
    </row>
    <row r="168" spans="2:4" s="173" customFormat="1" ht="18" customHeight="1">
      <c r="B168" s="189"/>
      <c r="C168" s="189"/>
      <c r="D168" s="189"/>
    </row>
    <row r="169" spans="2:4" s="173" customFormat="1" ht="18" customHeight="1">
      <c r="B169" s="189"/>
      <c r="C169" s="189"/>
      <c r="D169" s="189"/>
    </row>
    <row r="170" spans="2:4" s="173" customFormat="1" ht="18" customHeight="1">
      <c r="B170" s="189"/>
      <c r="C170" s="189"/>
      <c r="D170" s="189"/>
    </row>
    <row r="171" spans="2:4" s="173" customFormat="1" ht="18" customHeight="1">
      <c r="B171" s="189"/>
      <c r="C171" s="189"/>
      <c r="D171" s="189"/>
    </row>
    <row r="172" spans="2:4" s="173" customFormat="1" ht="18" customHeight="1">
      <c r="B172" s="189"/>
      <c r="C172" s="189"/>
      <c r="D172" s="189"/>
    </row>
    <row r="173" spans="2:4" s="173" customFormat="1" ht="18" customHeight="1">
      <c r="B173" s="189"/>
      <c r="C173" s="189"/>
      <c r="D173" s="189"/>
    </row>
    <row r="174" spans="2:4" s="173" customFormat="1" ht="18" customHeight="1">
      <c r="B174" s="189"/>
      <c r="C174" s="189"/>
      <c r="D174" s="189"/>
    </row>
    <row r="175" spans="2:4" s="173" customFormat="1" ht="18" customHeight="1">
      <c r="B175" s="189"/>
      <c r="C175" s="189"/>
      <c r="D175" s="189"/>
    </row>
    <row r="176" spans="2:4" s="173" customFormat="1" ht="18" customHeight="1">
      <c r="B176" s="189"/>
      <c r="C176" s="189"/>
      <c r="D176" s="189"/>
    </row>
    <row r="177" spans="2:4" s="173" customFormat="1" ht="18" customHeight="1">
      <c r="B177" s="189"/>
      <c r="C177" s="189"/>
      <c r="D177" s="189"/>
    </row>
    <row r="178" spans="2:4" s="173" customFormat="1" ht="18" customHeight="1">
      <c r="B178" s="189"/>
      <c r="C178" s="189"/>
      <c r="D178" s="189"/>
    </row>
    <row r="179" spans="2:4" s="173" customFormat="1" ht="18" customHeight="1">
      <c r="B179" s="189"/>
      <c r="C179" s="189"/>
      <c r="D179" s="189"/>
    </row>
    <row r="180" spans="2:4" s="173" customFormat="1" ht="18" customHeight="1">
      <c r="B180" s="189"/>
      <c r="C180" s="189"/>
      <c r="D180" s="189"/>
    </row>
    <row r="181" spans="2:4" s="173" customFormat="1" ht="18" customHeight="1">
      <c r="B181" s="189"/>
      <c r="C181" s="189"/>
      <c r="D181" s="189"/>
    </row>
    <row r="182" spans="2:4" s="173" customFormat="1" ht="18" customHeight="1">
      <c r="B182" s="189"/>
      <c r="C182" s="189"/>
      <c r="D182" s="189"/>
    </row>
    <row r="183" spans="2:4" s="173" customFormat="1" ht="18" customHeight="1">
      <c r="B183" s="189"/>
      <c r="C183" s="189"/>
      <c r="D183" s="189"/>
    </row>
    <row r="184" spans="2:4" s="173" customFormat="1" ht="18" customHeight="1">
      <c r="B184" s="189"/>
      <c r="C184" s="189"/>
      <c r="D184" s="189"/>
    </row>
    <row r="185" spans="2:4" s="173" customFormat="1" ht="18" customHeight="1">
      <c r="B185" s="189"/>
      <c r="C185" s="189"/>
      <c r="D185" s="189"/>
    </row>
    <row r="186" spans="2:4" s="173" customFormat="1" ht="18" customHeight="1">
      <c r="B186" s="189"/>
      <c r="C186" s="189"/>
      <c r="D186" s="189"/>
    </row>
    <row r="187" spans="2:4" s="173" customFormat="1" ht="18" customHeight="1">
      <c r="B187" s="189"/>
      <c r="C187" s="189"/>
      <c r="D187" s="189"/>
    </row>
    <row r="188" spans="2:4" s="173" customFormat="1" ht="18" customHeight="1">
      <c r="B188" s="189"/>
      <c r="C188" s="189"/>
      <c r="D188" s="189"/>
    </row>
    <row r="189" spans="2:4" s="173" customFormat="1" ht="18" customHeight="1">
      <c r="B189" s="189"/>
      <c r="C189" s="189"/>
      <c r="D189" s="189"/>
    </row>
    <row r="190" spans="2:4" s="173" customFormat="1" ht="18" customHeight="1">
      <c r="B190" s="189"/>
      <c r="C190" s="189"/>
      <c r="D190" s="189"/>
    </row>
    <row r="191" spans="2:4" s="173" customFormat="1" ht="18" customHeight="1">
      <c r="B191" s="189"/>
      <c r="C191" s="189"/>
      <c r="D191" s="189"/>
    </row>
    <row r="192" spans="2:4" s="173" customFormat="1" ht="18" customHeight="1">
      <c r="B192" s="189"/>
      <c r="C192" s="189"/>
      <c r="D192" s="189"/>
    </row>
    <row r="193" spans="2:4" s="173" customFormat="1" ht="18" customHeight="1">
      <c r="B193" s="189"/>
      <c r="C193" s="189"/>
      <c r="D193" s="189"/>
    </row>
    <row r="194" spans="2:4" s="173" customFormat="1" ht="18" customHeight="1">
      <c r="B194" s="189"/>
      <c r="C194" s="189"/>
      <c r="D194" s="189"/>
    </row>
    <row r="195" spans="2:4" s="173" customFormat="1" ht="18" customHeight="1">
      <c r="B195" s="189"/>
      <c r="C195" s="189"/>
      <c r="D195" s="189"/>
    </row>
    <row r="196" spans="2:4" s="173" customFormat="1" ht="18" customHeight="1">
      <c r="B196" s="189"/>
      <c r="C196" s="189"/>
      <c r="D196" s="189"/>
    </row>
    <row r="197" spans="2:4" s="173" customFormat="1" ht="18" customHeight="1">
      <c r="B197" s="189"/>
      <c r="C197" s="189"/>
      <c r="D197" s="189"/>
    </row>
    <row r="198" spans="2:4" s="173" customFormat="1" ht="18" customHeight="1">
      <c r="B198" s="189"/>
      <c r="C198" s="189"/>
      <c r="D198" s="189"/>
    </row>
    <row r="199" spans="2:4" s="173" customFormat="1" ht="18" customHeight="1">
      <c r="B199" s="189"/>
      <c r="C199" s="189"/>
      <c r="D199" s="189"/>
    </row>
    <row r="200" spans="2:4" s="173" customFormat="1" ht="18" customHeight="1">
      <c r="B200" s="189"/>
      <c r="C200" s="189"/>
      <c r="D200" s="189"/>
    </row>
    <row r="201" spans="2:4" s="173" customFormat="1" ht="18" customHeight="1">
      <c r="B201" s="189"/>
      <c r="C201" s="189"/>
      <c r="D201" s="189"/>
    </row>
    <row r="202" spans="2:4" s="173" customFormat="1" ht="18" customHeight="1">
      <c r="B202" s="189"/>
      <c r="C202" s="189"/>
      <c r="D202" s="189"/>
    </row>
    <row r="203" spans="2:4" s="173" customFormat="1" ht="18" customHeight="1">
      <c r="B203" s="189"/>
      <c r="C203" s="189"/>
      <c r="D203" s="189"/>
    </row>
    <row r="204" spans="2:4" s="173" customFormat="1" ht="18" customHeight="1">
      <c r="B204" s="189"/>
      <c r="C204" s="189"/>
      <c r="D204" s="189"/>
    </row>
    <row r="205" spans="2:4" s="173" customFormat="1" ht="18" customHeight="1">
      <c r="B205" s="189"/>
      <c r="C205" s="189"/>
      <c r="D205" s="189"/>
    </row>
    <row r="206" spans="2:4" s="173" customFormat="1" ht="18" customHeight="1">
      <c r="B206" s="189"/>
      <c r="C206" s="189"/>
      <c r="D206" s="189"/>
    </row>
    <row r="207" spans="2:4" s="173" customFormat="1" ht="18" customHeight="1">
      <c r="B207" s="189"/>
      <c r="C207" s="189"/>
      <c r="D207" s="189"/>
    </row>
    <row r="208" spans="2:4" s="173" customFormat="1" ht="18" customHeight="1">
      <c r="B208" s="189"/>
      <c r="C208" s="189"/>
      <c r="D208" s="189"/>
    </row>
    <row r="209" spans="2:4" s="173" customFormat="1" ht="18" customHeight="1">
      <c r="B209" s="189"/>
      <c r="C209" s="189"/>
      <c r="D209" s="189"/>
    </row>
    <row r="210" spans="2:4" s="173" customFormat="1" ht="18" customHeight="1">
      <c r="B210" s="189"/>
      <c r="C210" s="189"/>
      <c r="D210" s="189"/>
    </row>
    <row r="211" spans="2:4" s="173" customFormat="1" ht="18" customHeight="1">
      <c r="B211" s="189"/>
      <c r="C211" s="189"/>
      <c r="D211" s="189"/>
    </row>
    <row r="212" spans="2:4" s="173" customFormat="1" ht="18" customHeight="1">
      <c r="B212" s="189"/>
      <c r="C212" s="189"/>
      <c r="D212" s="189"/>
    </row>
    <row r="213" spans="2:4" s="173" customFormat="1" ht="18" customHeight="1">
      <c r="B213" s="189"/>
      <c r="C213" s="189"/>
      <c r="D213" s="189"/>
    </row>
    <row r="214" spans="2:4" s="173" customFormat="1" ht="18" customHeight="1">
      <c r="B214" s="189"/>
      <c r="C214" s="189"/>
      <c r="D214" s="189"/>
    </row>
    <row r="215" spans="2:4" s="173" customFormat="1" ht="18" customHeight="1">
      <c r="B215" s="189"/>
      <c r="C215" s="189"/>
      <c r="D215" s="189"/>
    </row>
    <row r="216" spans="2:4" s="173" customFormat="1" ht="18" customHeight="1">
      <c r="B216" s="189"/>
      <c r="C216" s="189"/>
      <c r="D216" s="189"/>
    </row>
    <row r="217" spans="2:4" s="173" customFormat="1" ht="18" customHeight="1">
      <c r="B217" s="189"/>
      <c r="C217" s="189"/>
      <c r="D217" s="189"/>
    </row>
    <row r="218" spans="2:4" s="173" customFormat="1" ht="18" customHeight="1">
      <c r="B218" s="189"/>
      <c r="C218" s="189"/>
      <c r="D218" s="189"/>
    </row>
    <row r="219" spans="2:4" s="173" customFormat="1" ht="18" customHeight="1">
      <c r="B219" s="189"/>
      <c r="C219" s="189"/>
      <c r="D219" s="189"/>
    </row>
    <row r="220" spans="2:4" s="173" customFormat="1" ht="18" customHeight="1">
      <c r="B220" s="189"/>
      <c r="C220" s="189"/>
      <c r="D220" s="189"/>
    </row>
    <row r="221" spans="2:4" s="173" customFormat="1" ht="18" customHeight="1">
      <c r="B221" s="189"/>
      <c r="C221" s="189"/>
      <c r="D221" s="189"/>
    </row>
    <row r="222" spans="2:4" s="173" customFormat="1" ht="18" customHeight="1">
      <c r="B222" s="189"/>
      <c r="C222" s="189"/>
      <c r="D222" s="189"/>
    </row>
    <row r="223" spans="2:4" s="173" customFormat="1" ht="18" customHeight="1">
      <c r="B223" s="189"/>
      <c r="C223" s="189"/>
      <c r="D223" s="189"/>
    </row>
    <row r="224" spans="2:4" s="173" customFormat="1" ht="18" customHeight="1">
      <c r="B224" s="189"/>
      <c r="C224" s="189"/>
      <c r="D224" s="189"/>
    </row>
    <row r="225" spans="2:4" s="173" customFormat="1" ht="18" customHeight="1">
      <c r="B225" s="189"/>
      <c r="C225" s="189"/>
      <c r="D225" s="189"/>
    </row>
    <row r="226" spans="2:4" s="173" customFormat="1" ht="18" customHeight="1">
      <c r="B226" s="189"/>
      <c r="C226" s="189"/>
      <c r="D226" s="189"/>
    </row>
    <row r="227" spans="2:4" s="173" customFormat="1" ht="18" customHeight="1">
      <c r="B227" s="189"/>
      <c r="C227" s="189"/>
      <c r="D227" s="189"/>
    </row>
    <row r="228" spans="2:4" s="173" customFormat="1" ht="18" customHeight="1">
      <c r="B228" s="189"/>
      <c r="C228" s="189"/>
      <c r="D228" s="189"/>
    </row>
    <row r="229" spans="2:4" s="173" customFormat="1" ht="18" customHeight="1">
      <c r="B229" s="189"/>
      <c r="C229" s="189"/>
      <c r="D229" s="189"/>
    </row>
    <row r="230" spans="2:4" s="173" customFormat="1" ht="18" customHeight="1">
      <c r="B230" s="189"/>
      <c r="C230" s="189"/>
      <c r="D230" s="189"/>
    </row>
    <row r="231" spans="2:4" s="173" customFormat="1" ht="18" customHeight="1">
      <c r="B231" s="189"/>
      <c r="C231" s="189"/>
      <c r="D231" s="189"/>
    </row>
    <row r="232" spans="2:4" s="173" customFormat="1" ht="18" customHeight="1">
      <c r="B232" s="189"/>
      <c r="C232" s="189"/>
      <c r="D232" s="189"/>
    </row>
    <row r="233" spans="2:4" s="173" customFormat="1" ht="18" customHeight="1">
      <c r="B233" s="189"/>
      <c r="C233" s="189"/>
      <c r="D233" s="189"/>
    </row>
    <row r="234" spans="2:4" s="173" customFormat="1" ht="18" customHeight="1">
      <c r="B234" s="189"/>
      <c r="C234" s="189"/>
      <c r="D234" s="189"/>
    </row>
    <row r="235" spans="2:4" s="173" customFormat="1" ht="18" customHeight="1">
      <c r="B235" s="189"/>
      <c r="C235" s="189"/>
      <c r="D235" s="189"/>
    </row>
    <row r="236" spans="2:4" s="173" customFormat="1" ht="18" customHeight="1">
      <c r="B236" s="189"/>
      <c r="C236" s="189"/>
      <c r="D236" s="189"/>
    </row>
    <row r="237" spans="2:4" s="173" customFormat="1" ht="18" customHeight="1">
      <c r="B237" s="189"/>
      <c r="C237" s="189"/>
      <c r="D237" s="189"/>
    </row>
    <row r="238" spans="2:4" s="173" customFormat="1" ht="18" customHeight="1">
      <c r="B238" s="189"/>
      <c r="C238" s="189"/>
      <c r="D238" s="189"/>
    </row>
    <row r="239" spans="2:4" s="173" customFormat="1" ht="18" customHeight="1">
      <c r="B239" s="189"/>
      <c r="C239" s="189"/>
      <c r="D239" s="189"/>
    </row>
    <row r="240" spans="2:4" s="173" customFormat="1" ht="18" customHeight="1">
      <c r="B240" s="189"/>
      <c r="C240" s="189"/>
      <c r="D240" s="189"/>
    </row>
    <row r="241" spans="2:4" s="173" customFormat="1" ht="18" customHeight="1">
      <c r="B241" s="189"/>
      <c r="C241" s="189"/>
      <c r="D241" s="189"/>
    </row>
    <row r="242" spans="2:4" s="173" customFormat="1" ht="18" customHeight="1">
      <c r="B242" s="189"/>
      <c r="C242" s="189"/>
      <c r="D242" s="189"/>
    </row>
    <row r="243" spans="2:4" s="173" customFormat="1" ht="18" customHeight="1">
      <c r="B243" s="189"/>
      <c r="C243" s="189"/>
      <c r="D243" s="189"/>
    </row>
    <row r="244" spans="2:4" s="173" customFormat="1" ht="18" customHeight="1">
      <c r="B244" s="189"/>
      <c r="C244" s="189"/>
      <c r="D244" s="189"/>
    </row>
    <row r="245" spans="2:4" s="173" customFormat="1" ht="18" customHeight="1">
      <c r="B245" s="189"/>
      <c r="C245" s="189"/>
      <c r="D245" s="189"/>
    </row>
    <row r="246" spans="2:4" s="173" customFormat="1" ht="18" customHeight="1">
      <c r="B246" s="189"/>
      <c r="C246" s="189"/>
      <c r="D246" s="189"/>
    </row>
    <row r="247" spans="2:4" s="173" customFormat="1" ht="18" customHeight="1">
      <c r="B247" s="189"/>
      <c r="C247" s="189"/>
      <c r="D247" s="189"/>
    </row>
    <row r="248" spans="2:4" s="173" customFormat="1" ht="18" customHeight="1">
      <c r="B248" s="189"/>
      <c r="C248" s="189"/>
      <c r="D248" s="189"/>
    </row>
    <row r="249" spans="2:4" s="173" customFormat="1" ht="18" customHeight="1">
      <c r="B249" s="189"/>
      <c r="C249" s="189"/>
      <c r="D249" s="189"/>
    </row>
    <row r="250" spans="2:4" s="173" customFormat="1" ht="18" customHeight="1">
      <c r="B250" s="189"/>
      <c r="C250" s="189"/>
      <c r="D250" s="189"/>
    </row>
    <row r="251" spans="2:4" s="173" customFormat="1" ht="18" customHeight="1">
      <c r="B251" s="189"/>
      <c r="C251" s="189"/>
      <c r="D251" s="189"/>
    </row>
    <row r="252" spans="2:4" s="173" customFormat="1" ht="18" customHeight="1">
      <c r="B252" s="189"/>
      <c r="C252" s="189"/>
      <c r="D252" s="189"/>
    </row>
    <row r="253" spans="2:4" s="173" customFormat="1" ht="18" customHeight="1">
      <c r="B253" s="189"/>
      <c r="C253" s="189"/>
      <c r="D253" s="189"/>
    </row>
    <row r="254" spans="2:4" s="173" customFormat="1" ht="18" customHeight="1">
      <c r="B254" s="189"/>
      <c r="C254" s="189"/>
      <c r="D254" s="189"/>
    </row>
    <row r="255" spans="2:4" s="173" customFormat="1" ht="18" customHeight="1">
      <c r="B255" s="189"/>
      <c r="C255" s="189"/>
      <c r="D255" s="189"/>
    </row>
    <row r="256" spans="2:4" s="173" customFormat="1" ht="18" customHeight="1">
      <c r="B256" s="189"/>
      <c r="C256" s="189"/>
      <c r="D256" s="189"/>
    </row>
    <row r="257" spans="2:4" s="173" customFormat="1" ht="18" customHeight="1">
      <c r="B257" s="189"/>
      <c r="C257" s="189"/>
      <c r="D257" s="189"/>
    </row>
    <row r="258" spans="2:4" s="173" customFormat="1" ht="18" customHeight="1">
      <c r="B258" s="189"/>
      <c r="C258" s="189"/>
      <c r="D258" s="189"/>
    </row>
    <row r="259" spans="2:4" s="173" customFormat="1" ht="18" customHeight="1">
      <c r="B259" s="189"/>
      <c r="C259" s="189"/>
      <c r="D259" s="189"/>
    </row>
    <row r="260" spans="2:4" s="173" customFormat="1" ht="18" customHeight="1">
      <c r="B260" s="189"/>
      <c r="C260" s="189"/>
      <c r="D260" s="189"/>
    </row>
    <row r="261" spans="2:4" s="173" customFormat="1" ht="18" customHeight="1">
      <c r="B261" s="189"/>
      <c r="C261" s="189"/>
      <c r="D261" s="189"/>
    </row>
    <row r="262" spans="2:4" s="173" customFormat="1" ht="18" customHeight="1">
      <c r="B262" s="189"/>
      <c r="C262" s="189"/>
      <c r="D262" s="189"/>
    </row>
    <row r="263" spans="2:4" s="173" customFormat="1" ht="18" customHeight="1">
      <c r="B263" s="189"/>
      <c r="C263" s="189"/>
      <c r="D263" s="189"/>
    </row>
    <row r="264" spans="2:4" s="173" customFormat="1" ht="18" customHeight="1">
      <c r="B264" s="189"/>
      <c r="C264" s="189"/>
      <c r="D264" s="189"/>
    </row>
    <row r="265" spans="2:4" s="173" customFormat="1" ht="18" customHeight="1">
      <c r="B265" s="189"/>
      <c r="C265" s="189"/>
      <c r="D265" s="189"/>
    </row>
    <row r="266" spans="2:4" s="173" customFormat="1" ht="18" customHeight="1">
      <c r="B266" s="189"/>
      <c r="C266" s="189"/>
      <c r="D266" s="189"/>
    </row>
    <row r="267" spans="2:4" s="173" customFormat="1" ht="18" customHeight="1">
      <c r="B267" s="189"/>
      <c r="C267" s="189"/>
      <c r="D267" s="189"/>
    </row>
    <row r="268" spans="2:4" s="173" customFormat="1" ht="18" customHeight="1">
      <c r="B268" s="189"/>
      <c r="C268" s="189"/>
      <c r="D268" s="189"/>
    </row>
    <row r="269" spans="2:4" s="173" customFormat="1" ht="18" customHeight="1">
      <c r="B269" s="189"/>
      <c r="C269" s="189"/>
      <c r="D269" s="189"/>
    </row>
    <row r="270" spans="2:4" s="173" customFormat="1" ht="18" customHeight="1">
      <c r="B270" s="189"/>
      <c r="C270" s="189"/>
      <c r="D270" s="189"/>
    </row>
    <row r="271" spans="2:4" s="173" customFormat="1" ht="18" customHeight="1">
      <c r="B271" s="189"/>
      <c r="C271" s="189"/>
      <c r="D271" s="189"/>
    </row>
    <row r="272" spans="2:4" s="173" customFormat="1" ht="18" customHeight="1">
      <c r="B272" s="189"/>
      <c r="C272" s="189"/>
      <c r="D272" s="189"/>
    </row>
    <row r="273" spans="2:4" s="173" customFormat="1" ht="18" customHeight="1">
      <c r="B273" s="189"/>
      <c r="C273" s="189"/>
      <c r="D273" s="189"/>
    </row>
    <row r="274" spans="2:4" s="173" customFormat="1" ht="18" customHeight="1">
      <c r="B274" s="189"/>
      <c r="C274" s="189"/>
      <c r="D274" s="189"/>
    </row>
    <row r="275" spans="2:4" s="173" customFormat="1" ht="18" customHeight="1">
      <c r="B275" s="189"/>
      <c r="C275" s="189"/>
      <c r="D275" s="189"/>
    </row>
    <row r="276" spans="2:4" s="173" customFormat="1" ht="18" customHeight="1">
      <c r="B276" s="189"/>
      <c r="C276" s="189"/>
      <c r="D276" s="189"/>
    </row>
    <row r="277" spans="2:4" s="173" customFormat="1" ht="18" customHeight="1">
      <c r="B277" s="189"/>
      <c r="C277" s="189"/>
      <c r="D277" s="189"/>
    </row>
    <row r="278" spans="2:4" s="173" customFormat="1" ht="18" customHeight="1">
      <c r="B278" s="189"/>
      <c r="C278" s="189"/>
      <c r="D278" s="189"/>
    </row>
    <row r="279" spans="2:4" s="173" customFormat="1" ht="18" customHeight="1">
      <c r="B279" s="189"/>
      <c r="C279" s="189"/>
      <c r="D279" s="189"/>
    </row>
    <row r="280" spans="2:4" s="173" customFormat="1" ht="18" customHeight="1">
      <c r="B280" s="189"/>
      <c r="C280" s="189"/>
      <c r="D280" s="189"/>
    </row>
    <row r="281" spans="2:4" s="173" customFormat="1" ht="18" customHeight="1">
      <c r="B281" s="189"/>
      <c r="C281" s="189"/>
      <c r="D281" s="189"/>
    </row>
    <row r="282" spans="2:4" s="173" customFormat="1" ht="18" customHeight="1">
      <c r="B282" s="189"/>
      <c r="C282" s="189"/>
      <c r="D282" s="189"/>
    </row>
    <row r="283" spans="2:4" s="173" customFormat="1" ht="18" customHeight="1">
      <c r="B283" s="189"/>
      <c r="C283" s="189"/>
      <c r="D283" s="189"/>
    </row>
    <row r="284" spans="2:4" s="173" customFormat="1" ht="18" customHeight="1">
      <c r="B284" s="189"/>
      <c r="C284" s="189"/>
      <c r="D284" s="189"/>
    </row>
    <row r="285" spans="2:4" s="173" customFormat="1" ht="18" customHeight="1">
      <c r="B285" s="189"/>
      <c r="C285" s="189"/>
      <c r="D285" s="189"/>
    </row>
    <row r="286" spans="2:4" s="173" customFormat="1" ht="18" customHeight="1">
      <c r="B286" s="189"/>
      <c r="C286" s="189"/>
      <c r="D286" s="189"/>
    </row>
    <row r="287" spans="2:4" s="173" customFormat="1" ht="18" customHeight="1">
      <c r="B287" s="189"/>
      <c r="C287" s="189"/>
      <c r="D287" s="189"/>
    </row>
    <row r="288" spans="2:4" s="173" customFormat="1" ht="18" customHeight="1">
      <c r="B288" s="189"/>
      <c r="C288" s="189"/>
      <c r="D288" s="189"/>
    </row>
    <row r="289" spans="2:4" s="173" customFormat="1" ht="18" customHeight="1">
      <c r="B289" s="189"/>
      <c r="C289" s="189"/>
      <c r="D289" s="189"/>
    </row>
    <row r="290" spans="2:4" s="173" customFormat="1" ht="18" customHeight="1">
      <c r="B290" s="189"/>
      <c r="C290" s="189"/>
      <c r="D290" s="189"/>
    </row>
    <row r="291" spans="2:4" s="173" customFormat="1" ht="18" customHeight="1">
      <c r="B291" s="189"/>
      <c r="C291" s="189"/>
      <c r="D291" s="189"/>
    </row>
    <row r="292" spans="2:4" s="173" customFormat="1" ht="18" customHeight="1">
      <c r="B292" s="189"/>
      <c r="C292" s="189"/>
      <c r="D292" s="189"/>
    </row>
    <row r="293" spans="2:4" s="173" customFormat="1" ht="18" customHeight="1">
      <c r="B293" s="189"/>
      <c r="C293" s="189"/>
      <c r="D293" s="189"/>
    </row>
    <row r="294" spans="2:4" s="173" customFormat="1" ht="18" customHeight="1">
      <c r="B294" s="189"/>
      <c r="C294" s="189"/>
      <c r="D294" s="189"/>
    </row>
    <row r="295" spans="2:4" s="173" customFormat="1" ht="18" customHeight="1">
      <c r="B295" s="189"/>
      <c r="C295" s="189"/>
      <c r="D295" s="189"/>
    </row>
    <row r="296" spans="2:4" s="173" customFormat="1" ht="18" customHeight="1">
      <c r="B296" s="189"/>
      <c r="C296" s="189"/>
      <c r="D296" s="189"/>
    </row>
    <row r="297" spans="2:4" s="173" customFormat="1" ht="18" customHeight="1">
      <c r="B297" s="189"/>
      <c r="C297" s="189"/>
      <c r="D297" s="189"/>
    </row>
    <row r="298" spans="2:4" s="173" customFormat="1" ht="18" customHeight="1">
      <c r="B298" s="189"/>
      <c r="C298" s="189"/>
      <c r="D298" s="189"/>
    </row>
    <row r="299" spans="2:4" s="173" customFormat="1" ht="18" customHeight="1">
      <c r="B299" s="189"/>
      <c r="C299" s="189"/>
      <c r="D299" s="189"/>
    </row>
    <row r="300" spans="2:4" s="173" customFormat="1" ht="18" customHeight="1">
      <c r="B300" s="189"/>
      <c r="C300" s="189"/>
      <c r="D300" s="189"/>
    </row>
    <row r="301" spans="2:4" s="173" customFormat="1" ht="18" customHeight="1">
      <c r="B301" s="189"/>
      <c r="C301" s="189"/>
      <c r="D301" s="189"/>
    </row>
    <row r="302" spans="2:4" s="173" customFormat="1" ht="18" customHeight="1">
      <c r="B302" s="189"/>
      <c r="C302" s="189"/>
      <c r="D302" s="189"/>
    </row>
    <row r="303" spans="2:4" s="173" customFormat="1" ht="18" customHeight="1">
      <c r="B303" s="189"/>
      <c r="C303" s="189"/>
      <c r="D303" s="189"/>
    </row>
    <row r="304" spans="2:4" s="173" customFormat="1" ht="18" customHeight="1">
      <c r="B304" s="189"/>
      <c r="C304" s="189"/>
      <c r="D304" s="189"/>
    </row>
    <row r="305" spans="2:4" s="173" customFormat="1" ht="18" customHeight="1">
      <c r="B305" s="189"/>
      <c r="C305" s="189"/>
      <c r="D305" s="189"/>
    </row>
    <row r="306" spans="2:4" s="173" customFormat="1" ht="18" customHeight="1">
      <c r="B306" s="189"/>
      <c r="C306" s="189"/>
      <c r="D306" s="189"/>
    </row>
    <row r="307" spans="2:4" s="173" customFormat="1" ht="18" customHeight="1">
      <c r="B307" s="189"/>
      <c r="C307" s="189"/>
      <c r="D307" s="189"/>
    </row>
    <row r="308" spans="2:4" s="173" customFormat="1" ht="18" customHeight="1">
      <c r="B308" s="189"/>
      <c r="C308" s="189"/>
      <c r="D308" s="189"/>
    </row>
    <row r="309" spans="2:4" s="173" customFormat="1" ht="18" customHeight="1">
      <c r="B309" s="189"/>
      <c r="C309" s="189"/>
      <c r="D309" s="189"/>
    </row>
    <row r="310" spans="2:4" s="173" customFormat="1" ht="18" customHeight="1">
      <c r="B310" s="189"/>
      <c r="C310" s="189"/>
      <c r="D310" s="189"/>
    </row>
    <row r="311" spans="2:4" s="173" customFormat="1" ht="18" customHeight="1">
      <c r="B311" s="189"/>
      <c r="C311" s="189"/>
      <c r="D311" s="189"/>
    </row>
    <row r="312" spans="2:4" s="173" customFormat="1" ht="18" customHeight="1">
      <c r="B312" s="189"/>
      <c r="C312" s="189"/>
      <c r="D312" s="189"/>
    </row>
    <row r="313" spans="2:4" s="173" customFormat="1" ht="18" customHeight="1">
      <c r="B313" s="189"/>
      <c r="C313" s="189"/>
      <c r="D313" s="189"/>
    </row>
    <row r="314" spans="2:4" s="173" customFormat="1" ht="18" customHeight="1">
      <c r="B314" s="189"/>
      <c r="C314" s="189"/>
      <c r="D314" s="189"/>
    </row>
    <row r="315" spans="2:4" s="173" customFormat="1" ht="18" customHeight="1">
      <c r="B315" s="189"/>
      <c r="C315" s="189"/>
      <c r="D315" s="189"/>
    </row>
    <row r="316" spans="2:4" s="173" customFormat="1" ht="18" customHeight="1">
      <c r="B316" s="189"/>
      <c r="C316" s="189"/>
      <c r="D316" s="189"/>
    </row>
    <row r="317" spans="2:4" s="173" customFormat="1" ht="18" customHeight="1">
      <c r="B317" s="189"/>
      <c r="C317" s="189"/>
      <c r="D317" s="189"/>
    </row>
    <row r="318" spans="2:4" s="173" customFormat="1" ht="18" customHeight="1">
      <c r="B318" s="189"/>
      <c r="C318" s="189"/>
      <c r="D318" s="189"/>
    </row>
    <row r="319" spans="2:4" s="173" customFormat="1" ht="18" customHeight="1">
      <c r="B319" s="189"/>
      <c r="C319" s="189"/>
      <c r="D319" s="189"/>
    </row>
    <row r="320" spans="2:4" s="173" customFormat="1" ht="18" customHeight="1">
      <c r="B320" s="189"/>
      <c r="C320" s="189"/>
      <c r="D320" s="189"/>
    </row>
    <row r="321" spans="2:4" s="173" customFormat="1" ht="18" customHeight="1">
      <c r="B321" s="189"/>
      <c r="C321" s="189"/>
      <c r="D321" s="189"/>
    </row>
    <row r="322" spans="2:4" s="173" customFormat="1" ht="18" customHeight="1">
      <c r="B322" s="189"/>
      <c r="C322" s="189"/>
      <c r="D322" s="189"/>
    </row>
    <row r="323" spans="2:4" s="173" customFormat="1" ht="18" customHeight="1">
      <c r="B323" s="189"/>
      <c r="C323" s="189"/>
      <c r="D323" s="189"/>
    </row>
    <row r="324" spans="2:4" s="173" customFormat="1" ht="18" customHeight="1">
      <c r="B324" s="189"/>
      <c r="C324" s="189"/>
      <c r="D324" s="189"/>
    </row>
    <row r="325" spans="2:4" s="173" customFormat="1" ht="18" customHeight="1">
      <c r="B325" s="189"/>
      <c r="C325" s="189"/>
      <c r="D325" s="189"/>
    </row>
    <row r="326" spans="2:4" s="173" customFormat="1" ht="18" customHeight="1">
      <c r="B326" s="189"/>
      <c r="C326" s="189"/>
      <c r="D326" s="189"/>
    </row>
    <row r="327" spans="2:4" s="173" customFormat="1" ht="18" customHeight="1">
      <c r="B327" s="189"/>
      <c r="C327" s="189"/>
      <c r="D327" s="189"/>
    </row>
    <row r="328" spans="2:4" s="173" customFormat="1" ht="18" customHeight="1">
      <c r="B328" s="189"/>
      <c r="C328" s="189"/>
      <c r="D328" s="189"/>
    </row>
    <row r="329" spans="2:4" s="173" customFormat="1" ht="18" customHeight="1">
      <c r="B329" s="189"/>
      <c r="C329" s="189"/>
      <c r="D329" s="189"/>
    </row>
    <row r="330" spans="2:4" s="173" customFormat="1" ht="18" customHeight="1">
      <c r="B330" s="189"/>
      <c r="C330" s="189"/>
      <c r="D330" s="189"/>
    </row>
    <row r="331" spans="2:4" s="173" customFormat="1" ht="18" customHeight="1">
      <c r="B331" s="189"/>
      <c r="C331" s="189"/>
      <c r="D331" s="189"/>
    </row>
    <row r="332" spans="2:4" s="173" customFormat="1" ht="18" customHeight="1">
      <c r="B332" s="189"/>
      <c r="C332" s="189"/>
      <c r="D332" s="189"/>
    </row>
    <row r="333" spans="2:4" s="173" customFormat="1" ht="18" customHeight="1">
      <c r="B333" s="189"/>
      <c r="C333" s="189"/>
      <c r="D333" s="189"/>
    </row>
    <row r="334" spans="2:4" s="173" customFormat="1" ht="18" customHeight="1">
      <c r="B334" s="189"/>
      <c r="C334" s="189"/>
      <c r="D334" s="189"/>
    </row>
    <row r="335" spans="2:4" s="173" customFormat="1" ht="18" customHeight="1">
      <c r="B335" s="189"/>
      <c r="C335" s="189"/>
      <c r="D335" s="189"/>
    </row>
    <row r="336" spans="2:4" s="173" customFormat="1" ht="18" customHeight="1">
      <c r="B336" s="189"/>
      <c r="C336" s="189"/>
      <c r="D336" s="189"/>
    </row>
    <row r="337" spans="2:4" s="173" customFormat="1" ht="18" customHeight="1">
      <c r="B337" s="189"/>
      <c r="C337" s="189"/>
      <c r="D337" s="189"/>
    </row>
    <row r="338" spans="2:4" s="173" customFormat="1" ht="18" customHeight="1">
      <c r="B338" s="189"/>
      <c r="C338" s="189"/>
      <c r="D338" s="189"/>
    </row>
    <row r="339" spans="2:4" s="173" customFormat="1" ht="18" customHeight="1">
      <c r="B339" s="189"/>
      <c r="C339" s="189"/>
      <c r="D339" s="189"/>
    </row>
    <row r="340" spans="2:4" s="173" customFormat="1" ht="18" customHeight="1">
      <c r="B340" s="189"/>
      <c r="C340" s="189"/>
      <c r="D340" s="189"/>
    </row>
    <row r="341" spans="2:4" s="173" customFormat="1" ht="18" customHeight="1">
      <c r="B341" s="189"/>
      <c r="C341" s="189"/>
      <c r="D341" s="189"/>
    </row>
    <row r="342" spans="2:4" s="173" customFormat="1" ht="18" customHeight="1">
      <c r="B342" s="189"/>
      <c r="C342" s="189"/>
      <c r="D342" s="189"/>
    </row>
    <row r="343" spans="2:4" s="173" customFormat="1" ht="18" customHeight="1">
      <c r="B343" s="189"/>
      <c r="C343" s="189"/>
      <c r="D343" s="189"/>
    </row>
    <row r="344" spans="2:4" s="173" customFormat="1" ht="18" customHeight="1">
      <c r="B344" s="189"/>
      <c r="C344" s="189"/>
      <c r="D344" s="189"/>
    </row>
    <row r="345" spans="2:4" s="173" customFormat="1" ht="18" customHeight="1">
      <c r="B345" s="189"/>
      <c r="C345" s="189"/>
      <c r="D345" s="189"/>
    </row>
    <row r="346" spans="2:4" s="173" customFormat="1" ht="18" customHeight="1">
      <c r="B346" s="189"/>
      <c r="C346" s="189"/>
      <c r="D346" s="189"/>
    </row>
    <row r="347" spans="2:4" s="173" customFormat="1" ht="18" customHeight="1">
      <c r="B347" s="189"/>
      <c r="C347" s="189"/>
      <c r="D347" s="189"/>
    </row>
    <row r="348" spans="2:4" s="173" customFormat="1" ht="18" customHeight="1">
      <c r="B348" s="189"/>
      <c r="C348" s="189"/>
      <c r="D348" s="189"/>
    </row>
    <row r="349" spans="2:4" s="173" customFormat="1" ht="18" customHeight="1">
      <c r="B349" s="189"/>
      <c r="C349" s="189"/>
      <c r="D349" s="189"/>
    </row>
    <row r="350" spans="2:4" s="173" customFormat="1" ht="18" customHeight="1">
      <c r="B350" s="189"/>
      <c r="C350" s="189"/>
      <c r="D350" s="189"/>
    </row>
    <row r="351" spans="2:4" s="173" customFormat="1" ht="18" customHeight="1">
      <c r="B351" s="189"/>
      <c r="C351" s="189"/>
      <c r="D351" s="189"/>
    </row>
    <row r="352" spans="2:4" s="173" customFormat="1" ht="18" customHeight="1">
      <c r="B352" s="189"/>
      <c r="C352" s="189"/>
      <c r="D352" s="189"/>
    </row>
    <row r="353" spans="2:4" s="173" customFormat="1" ht="18" customHeight="1">
      <c r="B353" s="189"/>
      <c r="C353" s="189"/>
      <c r="D353" s="189"/>
    </row>
    <row r="354" spans="2:4" s="173" customFormat="1" ht="18" customHeight="1">
      <c r="B354" s="189"/>
      <c r="C354" s="189"/>
      <c r="D354" s="189"/>
    </row>
    <row r="355" spans="2:4" s="173" customFormat="1" ht="18" customHeight="1">
      <c r="B355" s="189"/>
      <c r="C355" s="189"/>
      <c r="D355" s="189"/>
    </row>
    <row r="356" spans="2:4" s="173" customFormat="1" ht="18" customHeight="1">
      <c r="B356" s="189"/>
      <c r="C356" s="189"/>
      <c r="D356" s="189"/>
    </row>
    <row r="357" spans="2:4" s="173" customFormat="1" ht="18" customHeight="1">
      <c r="B357" s="189"/>
      <c r="C357" s="189"/>
      <c r="D357" s="189"/>
    </row>
    <row r="358" spans="2:4" s="173" customFormat="1" ht="18" customHeight="1">
      <c r="B358" s="189"/>
      <c r="C358" s="189"/>
      <c r="D358" s="189"/>
    </row>
    <row r="359" spans="2:4" s="173" customFormat="1" ht="18" customHeight="1">
      <c r="B359" s="189"/>
      <c r="C359" s="189"/>
      <c r="D359" s="189"/>
    </row>
    <row r="360" spans="2:4" s="173" customFormat="1" ht="18" customHeight="1">
      <c r="B360" s="189"/>
      <c r="C360" s="189"/>
      <c r="D360" s="189"/>
    </row>
    <row r="361" spans="2:4" s="173" customFormat="1" ht="18" customHeight="1">
      <c r="B361" s="189"/>
      <c r="C361" s="189"/>
      <c r="D361" s="189"/>
    </row>
    <row r="362" spans="2:4" s="173" customFormat="1" ht="18" customHeight="1">
      <c r="B362" s="189"/>
      <c r="C362" s="189"/>
      <c r="D362" s="189"/>
    </row>
    <row r="363" spans="2:4" s="173" customFormat="1" ht="18" customHeight="1">
      <c r="B363" s="189"/>
      <c r="C363" s="189"/>
      <c r="D363" s="189"/>
    </row>
    <row r="364" spans="2:4" s="173" customFormat="1" ht="18" customHeight="1">
      <c r="B364" s="189"/>
      <c r="C364" s="189"/>
      <c r="D364" s="189"/>
    </row>
    <row r="365" spans="2:4" s="173" customFormat="1" ht="18" customHeight="1">
      <c r="B365" s="189"/>
      <c r="C365" s="189"/>
      <c r="D365" s="189"/>
    </row>
    <row r="366" spans="2:4" s="173" customFormat="1" ht="18" customHeight="1">
      <c r="B366" s="189"/>
      <c r="C366" s="189"/>
      <c r="D366" s="189"/>
    </row>
    <row r="367" spans="2:4" s="173" customFormat="1" ht="18" customHeight="1">
      <c r="B367" s="189"/>
      <c r="C367" s="189"/>
      <c r="D367" s="189"/>
    </row>
    <row r="368" spans="2:4" s="173" customFormat="1" ht="18" customHeight="1">
      <c r="B368" s="189"/>
      <c r="C368" s="189"/>
      <c r="D368" s="189"/>
    </row>
    <row r="369" spans="2:4" s="173" customFormat="1" ht="18" customHeight="1">
      <c r="B369" s="189"/>
      <c r="C369" s="189"/>
      <c r="D369" s="189"/>
    </row>
    <row r="370" spans="2:4" s="173" customFormat="1" ht="18" customHeight="1">
      <c r="B370" s="189"/>
      <c r="C370" s="189"/>
      <c r="D370" s="189"/>
    </row>
    <row r="371" spans="2:4" s="173" customFormat="1" ht="18" customHeight="1">
      <c r="B371" s="189"/>
      <c r="C371" s="189"/>
      <c r="D371" s="189"/>
    </row>
    <row r="372" spans="2:4" s="173" customFormat="1" ht="18" customHeight="1">
      <c r="B372" s="189"/>
      <c r="C372" s="189"/>
      <c r="D372" s="189"/>
    </row>
    <row r="373" spans="2:4" s="173" customFormat="1" ht="18" customHeight="1">
      <c r="B373" s="189"/>
      <c r="C373" s="189"/>
      <c r="D373" s="189"/>
    </row>
    <row r="374" spans="2:4" s="173" customFormat="1" ht="18" customHeight="1">
      <c r="B374" s="189"/>
      <c r="C374" s="189"/>
      <c r="D374" s="189"/>
    </row>
    <row r="375" spans="2:4" s="173" customFormat="1" ht="18" customHeight="1">
      <c r="B375" s="189"/>
      <c r="C375" s="189"/>
      <c r="D375" s="189"/>
    </row>
    <row r="376" spans="2:4" s="173" customFormat="1" ht="18" customHeight="1">
      <c r="B376" s="189"/>
      <c r="C376" s="189"/>
      <c r="D376" s="189"/>
    </row>
    <row r="377" spans="2:4" s="173" customFormat="1" ht="18" customHeight="1">
      <c r="B377" s="189"/>
      <c r="C377" s="189"/>
      <c r="D377" s="189"/>
    </row>
    <row r="378" spans="2:4" s="173" customFormat="1" ht="18" customHeight="1">
      <c r="B378" s="189"/>
      <c r="C378" s="189"/>
      <c r="D378" s="189"/>
    </row>
    <row r="379" spans="2:4" s="173" customFormat="1" ht="18" customHeight="1">
      <c r="B379" s="189"/>
      <c r="C379" s="189"/>
      <c r="D379" s="189"/>
    </row>
    <row r="380" spans="2:4" s="173" customFormat="1" ht="18" customHeight="1">
      <c r="B380" s="189"/>
      <c r="C380" s="189"/>
      <c r="D380" s="189"/>
    </row>
    <row r="381" spans="2:4" s="173" customFormat="1" ht="18" customHeight="1">
      <c r="B381" s="189"/>
      <c r="C381" s="189"/>
      <c r="D381" s="189"/>
    </row>
    <row r="382" spans="2:4" s="173" customFormat="1" ht="18" customHeight="1">
      <c r="B382" s="189"/>
      <c r="C382" s="189"/>
      <c r="D382" s="189"/>
    </row>
    <row r="383" spans="2:4" s="173" customFormat="1" ht="18" customHeight="1">
      <c r="B383" s="189"/>
      <c r="C383" s="189"/>
      <c r="D383" s="189"/>
    </row>
    <row r="384" spans="2:4" s="173" customFormat="1" ht="18" customHeight="1">
      <c r="B384" s="189"/>
      <c r="C384" s="189"/>
      <c r="D384" s="189"/>
    </row>
    <row r="385" spans="2:4" s="173" customFormat="1" ht="18" customHeight="1">
      <c r="B385" s="189"/>
      <c r="C385" s="189"/>
      <c r="D385" s="189"/>
    </row>
    <row r="386" spans="2:4" s="173" customFormat="1" ht="18" customHeight="1">
      <c r="B386" s="189"/>
      <c r="C386" s="189"/>
      <c r="D386" s="189"/>
    </row>
    <row r="387" spans="2:4" s="173" customFormat="1" ht="18" customHeight="1">
      <c r="B387" s="189"/>
      <c r="C387" s="189"/>
      <c r="D387" s="189"/>
    </row>
    <row r="388" spans="2:4" s="173" customFormat="1" ht="18" customHeight="1">
      <c r="B388" s="189"/>
      <c r="C388" s="189"/>
      <c r="D388" s="189"/>
    </row>
    <row r="389" spans="2:4" s="173" customFormat="1" ht="18" customHeight="1">
      <c r="B389" s="189"/>
      <c r="C389" s="189"/>
      <c r="D389" s="189"/>
    </row>
    <row r="390" spans="2:4" s="173" customFormat="1" ht="18" customHeight="1">
      <c r="B390" s="189"/>
      <c r="C390" s="189"/>
      <c r="D390" s="189"/>
    </row>
    <row r="391" spans="2:4" s="173" customFormat="1" ht="18" customHeight="1">
      <c r="B391" s="189"/>
      <c r="C391" s="189"/>
      <c r="D391" s="189"/>
    </row>
    <row r="392" spans="2:4" s="173" customFormat="1" ht="18" customHeight="1">
      <c r="B392" s="189"/>
      <c r="C392" s="189"/>
      <c r="D392" s="189"/>
    </row>
    <row r="393" spans="2:4" s="173" customFormat="1" ht="18" customHeight="1">
      <c r="B393" s="189"/>
      <c r="C393" s="189"/>
      <c r="D393" s="189"/>
    </row>
    <row r="394" spans="2:4" s="173" customFormat="1" ht="18" customHeight="1">
      <c r="B394" s="189"/>
      <c r="C394" s="189"/>
      <c r="D394" s="189"/>
    </row>
    <row r="395" spans="2:4" s="173" customFormat="1" ht="18" customHeight="1">
      <c r="B395" s="189"/>
      <c r="C395" s="189"/>
      <c r="D395" s="189"/>
    </row>
    <row r="396" spans="2:4" s="173" customFormat="1" ht="18" customHeight="1">
      <c r="B396" s="189"/>
      <c r="C396" s="189"/>
      <c r="D396" s="189"/>
    </row>
    <row r="397" spans="2:4" s="173" customFormat="1" ht="18" customHeight="1">
      <c r="B397" s="189"/>
      <c r="C397" s="189"/>
      <c r="D397" s="189"/>
    </row>
    <row r="398" spans="2:4" s="173" customFormat="1" ht="18" customHeight="1">
      <c r="B398" s="189"/>
      <c r="C398" s="189"/>
      <c r="D398" s="189"/>
    </row>
    <row r="399" spans="2:4" s="173" customFormat="1" ht="18" customHeight="1">
      <c r="B399" s="189"/>
      <c r="C399" s="189"/>
      <c r="D399" s="189"/>
    </row>
    <row r="400" spans="2:4" s="173" customFormat="1" ht="18" customHeight="1">
      <c r="B400" s="189"/>
      <c r="C400" s="189"/>
      <c r="D400" s="189"/>
    </row>
    <row r="401" spans="2:4" s="173" customFormat="1" ht="18" customHeight="1">
      <c r="B401" s="189"/>
      <c r="C401" s="189"/>
      <c r="D401" s="189"/>
    </row>
    <row r="402" spans="2:4" s="173" customFormat="1" ht="18" customHeight="1">
      <c r="B402" s="189"/>
      <c r="C402" s="189"/>
      <c r="D402" s="189"/>
    </row>
    <row r="403" spans="2:4" s="173" customFormat="1" ht="18" customHeight="1">
      <c r="B403" s="189"/>
      <c r="C403" s="189"/>
      <c r="D403" s="189"/>
    </row>
    <row r="404" spans="2:4" s="173" customFormat="1" ht="18" customHeight="1">
      <c r="B404" s="189"/>
      <c r="C404" s="189"/>
      <c r="D404" s="189"/>
    </row>
    <row r="405" spans="2:4" s="173" customFormat="1" ht="18" customHeight="1">
      <c r="B405" s="189"/>
      <c r="C405" s="189"/>
      <c r="D405" s="189"/>
    </row>
    <row r="406" spans="2:4" s="173" customFormat="1" ht="18" customHeight="1">
      <c r="B406" s="189"/>
      <c r="C406" s="189"/>
      <c r="D406" s="189"/>
    </row>
    <row r="407" spans="2:4" s="173" customFormat="1" ht="18" customHeight="1">
      <c r="B407" s="189"/>
      <c r="C407" s="189"/>
      <c r="D407" s="189"/>
    </row>
    <row r="408" spans="2:4" s="173" customFormat="1" ht="18" customHeight="1">
      <c r="B408" s="189"/>
      <c r="C408" s="189"/>
      <c r="D408" s="189"/>
    </row>
    <row r="409" spans="2:4" s="173" customFormat="1" ht="18" customHeight="1">
      <c r="B409" s="189"/>
      <c r="C409" s="189"/>
      <c r="D409" s="189"/>
    </row>
    <row r="410" spans="2:4" s="173" customFormat="1" ht="18" customHeight="1">
      <c r="B410" s="189"/>
      <c r="C410" s="189"/>
      <c r="D410" s="189"/>
    </row>
    <row r="411" spans="2:4" s="173" customFormat="1" ht="18" customHeight="1">
      <c r="B411" s="189"/>
      <c r="C411" s="189"/>
      <c r="D411" s="189"/>
    </row>
    <row r="412" spans="2:4" s="173" customFormat="1" ht="18" customHeight="1">
      <c r="B412" s="189"/>
      <c r="C412" s="189"/>
      <c r="D412" s="189"/>
    </row>
    <row r="413" spans="2:4" s="173" customFormat="1" ht="18" customHeight="1">
      <c r="B413" s="189"/>
      <c r="C413" s="189"/>
      <c r="D413" s="189"/>
    </row>
    <row r="414" spans="2:4" s="173" customFormat="1" ht="18" customHeight="1">
      <c r="B414" s="189"/>
      <c r="C414" s="189"/>
      <c r="D414" s="189"/>
    </row>
    <row r="415" spans="2:4" s="173" customFormat="1" ht="18" customHeight="1">
      <c r="B415" s="189"/>
      <c r="C415" s="189"/>
      <c r="D415" s="189"/>
    </row>
    <row r="416" spans="2:4" s="173" customFormat="1" ht="18" customHeight="1">
      <c r="B416" s="189"/>
      <c r="C416" s="189"/>
      <c r="D416" s="189"/>
    </row>
    <row r="417" spans="2:4" s="173" customFormat="1" ht="18" customHeight="1">
      <c r="B417" s="189"/>
      <c r="C417" s="189"/>
      <c r="D417" s="189"/>
    </row>
    <row r="418" spans="2:4" s="173" customFormat="1" ht="18" customHeight="1">
      <c r="B418" s="189"/>
      <c r="C418" s="189"/>
      <c r="D418" s="189"/>
    </row>
    <row r="419" spans="2:4" s="173" customFormat="1" ht="18" customHeight="1">
      <c r="B419" s="189"/>
      <c r="C419" s="189"/>
      <c r="D419" s="189"/>
    </row>
    <row r="420" spans="2:4" s="173" customFormat="1" ht="18" customHeight="1">
      <c r="B420" s="189"/>
      <c r="C420" s="189"/>
      <c r="D420" s="189"/>
    </row>
    <row r="421" spans="2:4" s="173" customFormat="1" ht="18" customHeight="1">
      <c r="B421" s="189"/>
      <c r="C421" s="189"/>
      <c r="D421" s="189"/>
    </row>
    <row r="422" spans="2:4" s="173" customFormat="1" ht="18" customHeight="1">
      <c r="B422" s="189"/>
      <c r="C422" s="189"/>
      <c r="D422" s="189"/>
    </row>
    <row r="423" spans="2:4" s="173" customFormat="1" ht="18" customHeight="1">
      <c r="B423" s="189"/>
      <c r="C423" s="189"/>
      <c r="D423" s="189"/>
    </row>
    <row r="424" spans="2:4" s="173" customFormat="1" ht="18" customHeight="1">
      <c r="B424" s="189"/>
      <c r="C424" s="189"/>
      <c r="D424" s="189"/>
    </row>
    <row r="425" spans="2:4" s="173" customFormat="1" ht="18" customHeight="1">
      <c r="B425" s="189"/>
      <c r="C425" s="189"/>
      <c r="D425" s="189"/>
    </row>
    <row r="426" spans="2:4" s="173" customFormat="1" ht="18" customHeight="1">
      <c r="B426" s="189"/>
      <c r="C426" s="189"/>
      <c r="D426" s="189"/>
    </row>
    <row r="427" spans="2:4" s="173" customFormat="1" ht="18" customHeight="1">
      <c r="B427" s="189"/>
      <c r="C427" s="189"/>
      <c r="D427" s="189"/>
    </row>
    <row r="428" spans="2:4" s="173" customFormat="1" ht="18" customHeight="1">
      <c r="B428" s="189"/>
      <c r="C428" s="189"/>
      <c r="D428" s="189"/>
    </row>
    <row r="429" spans="2:4" s="173" customFormat="1" ht="18" customHeight="1">
      <c r="B429" s="189"/>
      <c r="C429" s="189"/>
      <c r="D429" s="189"/>
    </row>
    <row r="430" spans="2:4" s="173" customFormat="1" ht="18" customHeight="1">
      <c r="B430" s="189"/>
      <c r="C430" s="189"/>
      <c r="D430" s="189"/>
    </row>
    <row r="431" spans="2:4" s="173" customFormat="1" ht="18" customHeight="1">
      <c r="B431" s="189"/>
      <c r="C431" s="189"/>
      <c r="D431" s="189"/>
    </row>
    <row r="432" spans="2:4" s="173" customFormat="1" ht="18" customHeight="1">
      <c r="B432" s="189"/>
      <c r="C432" s="189"/>
      <c r="D432" s="189"/>
    </row>
    <row r="433" spans="2:4" s="173" customFormat="1" ht="18" customHeight="1">
      <c r="B433" s="189"/>
      <c r="C433" s="189"/>
      <c r="D433" s="189"/>
    </row>
    <row r="434" spans="2:4" s="173" customFormat="1" ht="18" customHeight="1">
      <c r="B434" s="189"/>
      <c r="C434" s="189"/>
      <c r="D434" s="189"/>
    </row>
    <row r="435" spans="2:4" s="173" customFormat="1" ht="18" customHeight="1">
      <c r="B435" s="189"/>
      <c r="C435" s="189"/>
      <c r="D435" s="189"/>
    </row>
    <row r="436" spans="2:4" s="173" customFormat="1" ht="18" customHeight="1">
      <c r="B436" s="189"/>
      <c r="C436" s="189"/>
      <c r="D436" s="189"/>
    </row>
    <row r="437" spans="2:4" s="173" customFormat="1" ht="18" customHeight="1">
      <c r="B437" s="189"/>
      <c r="C437" s="189"/>
      <c r="D437" s="189"/>
    </row>
    <row r="438" spans="2:4" s="173" customFormat="1" ht="18" customHeight="1">
      <c r="B438" s="189"/>
      <c r="C438" s="189"/>
      <c r="D438" s="189"/>
    </row>
    <row r="439" spans="2:4" s="173" customFormat="1" ht="18" customHeight="1">
      <c r="B439" s="189"/>
      <c r="C439" s="189"/>
      <c r="D439" s="189"/>
    </row>
    <row r="440" spans="2:4" s="173" customFormat="1" ht="18" customHeight="1">
      <c r="B440" s="189"/>
      <c r="C440" s="189"/>
      <c r="D440" s="189"/>
    </row>
    <row r="441" spans="2:4" s="173" customFormat="1" ht="18" customHeight="1">
      <c r="B441" s="189"/>
      <c r="C441" s="189"/>
      <c r="D441" s="189"/>
    </row>
    <row r="442" spans="2:4" s="173" customFormat="1" ht="18" customHeight="1">
      <c r="B442" s="189"/>
      <c r="C442" s="189"/>
      <c r="D442" s="189"/>
    </row>
    <row r="443" spans="2:4" s="173" customFormat="1" ht="18" customHeight="1">
      <c r="B443" s="189"/>
      <c r="C443" s="189"/>
      <c r="D443" s="189"/>
    </row>
    <row r="444" spans="2:4" s="173" customFormat="1" ht="18" customHeight="1">
      <c r="B444" s="189"/>
      <c r="C444" s="189"/>
      <c r="D444" s="189"/>
    </row>
    <row r="445" spans="2:4" s="173" customFormat="1" ht="18" customHeight="1">
      <c r="B445" s="189"/>
      <c r="C445" s="189"/>
      <c r="D445" s="189"/>
    </row>
    <row r="446" spans="2:4" s="173" customFormat="1" ht="18" customHeight="1">
      <c r="B446" s="189"/>
      <c r="C446" s="189"/>
      <c r="D446" s="189"/>
    </row>
    <row r="447" spans="2:4" s="173" customFormat="1" ht="18" customHeight="1">
      <c r="B447" s="189"/>
      <c r="C447" s="189"/>
      <c r="D447" s="189"/>
    </row>
    <row r="448" spans="2:4" s="173" customFormat="1" ht="18" customHeight="1">
      <c r="B448" s="189"/>
      <c r="C448" s="189"/>
      <c r="D448" s="189"/>
    </row>
    <row r="449" spans="2:4" s="173" customFormat="1" ht="18" customHeight="1">
      <c r="B449" s="189"/>
      <c r="C449" s="189"/>
      <c r="D449" s="189"/>
    </row>
    <row r="450" spans="2:4" s="173" customFormat="1" ht="18" customHeight="1">
      <c r="B450" s="189"/>
      <c r="C450" s="189"/>
      <c r="D450" s="189"/>
    </row>
    <row r="451" spans="2:4" s="173" customFormat="1" ht="18" customHeight="1">
      <c r="B451" s="189"/>
      <c r="C451" s="189"/>
      <c r="D451" s="189"/>
    </row>
    <row r="452" spans="2:4" s="173" customFormat="1" ht="18" customHeight="1">
      <c r="B452" s="189"/>
      <c r="C452" s="189"/>
      <c r="D452" s="189"/>
    </row>
    <row r="453" spans="2:4" s="173" customFormat="1" ht="18" customHeight="1">
      <c r="B453" s="189"/>
      <c r="C453" s="189"/>
      <c r="D453" s="189"/>
    </row>
    <row r="454" spans="2:4" s="173" customFormat="1" ht="18" customHeight="1">
      <c r="B454" s="189"/>
      <c r="C454" s="189"/>
      <c r="D454" s="189"/>
    </row>
    <row r="455" spans="2:4" s="173" customFormat="1" ht="18" customHeight="1">
      <c r="B455" s="189"/>
      <c r="C455" s="189"/>
      <c r="D455" s="189"/>
    </row>
    <row r="456" spans="2:4" s="173" customFormat="1" ht="18" customHeight="1">
      <c r="B456" s="189"/>
      <c r="C456" s="189"/>
      <c r="D456" s="189"/>
    </row>
    <row r="457" spans="2:4" s="173" customFormat="1" ht="18" customHeight="1">
      <c r="B457" s="189"/>
      <c r="C457" s="189"/>
      <c r="D457" s="189"/>
    </row>
    <row r="458" spans="2:4" s="173" customFormat="1" ht="18" customHeight="1">
      <c r="B458" s="189"/>
      <c r="C458" s="189"/>
      <c r="D458" s="189"/>
    </row>
    <row r="459" spans="2:4" s="173" customFormat="1" ht="18" customHeight="1">
      <c r="B459" s="189"/>
      <c r="C459" s="189"/>
      <c r="D459" s="189"/>
    </row>
    <row r="460" spans="2:4" s="173" customFormat="1" ht="18" customHeight="1">
      <c r="B460" s="189"/>
      <c r="C460" s="189"/>
      <c r="D460" s="189"/>
    </row>
    <row r="461" spans="2:4" s="173" customFormat="1" ht="18" customHeight="1">
      <c r="B461" s="189"/>
      <c r="C461" s="189"/>
      <c r="D461" s="189"/>
    </row>
    <row r="462" spans="2:4" s="173" customFormat="1" ht="18" customHeight="1">
      <c r="B462" s="189"/>
      <c r="C462" s="189"/>
      <c r="D462" s="189"/>
    </row>
    <row r="463" spans="2:4" s="173" customFormat="1" ht="18" customHeight="1">
      <c r="B463" s="189"/>
      <c r="C463" s="189"/>
      <c r="D463" s="189"/>
    </row>
    <row r="464" spans="2:4" s="173" customFormat="1" ht="18" customHeight="1">
      <c r="B464" s="189"/>
      <c r="C464" s="189"/>
      <c r="D464" s="189"/>
    </row>
    <row r="465" spans="2:4" s="173" customFormat="1" ht="18" customHeight="1">
      <c r="B465" s="189"/>
      <c r="C465" s="189"/>
      <c r="D465" s="189"/>
    </row>
    <row r="466" spans="2:4" s="173" customFormat="1" ht="18" customHeight="1">
      <c r="B466" s="189"/>
      <c r="C466" s="189"/>
      <c r="D466" s="189"/>
    </row>
    <row r="467" spans="2:4" s="173" customFormat="1" ht="18" customHeight="1">
      <c r="B467" s="189"/>
      <c r="C467" s="189"/>
      <c r="D467" s="189"/>
    </row>
    <row r="468" spans="2:4" s="173" customFormat="1" ht="18" customHeight="1">
      <c r="B468" s="189"/>
      <c r="C468" s="189"/>
      <c r="D468" s="189"/>
    </row>
    <row r="469" spans="2:4" s="173" customFormat="1" ht="18" customHeight="1">
      <c r="B469" s="189"/>
      <c r="C469" s="189"/>
      <c r="D469" s="189"/>
    </row>
    <row r="470" spans="2:4" s="173" customFormat="1" ht="18" customHeight="1">
      <c r="B470" s="189"/>
      <c r="C470" s="189"/>
      <c r="D470" s="189"/>
    </row>
    <row r="471" spans="2:4" s="173" customFormat="1" ht="18" customHeight="1">
      <c r="B471" s="189"/>
      <c r="C471" s="189"/>
      <c r="D471" s="189"/>
    </row>
    <row r="472" spans="2:4" s="173" customFormat="1" ht="18" customHeight="1">
      <c r="B472" s="189"/>
      <c r="C472" s="189"/>
      <c r="D472" s="189"/>
    </row>
    <row r="473" spans="2:4" s="173" customFormat="1" ht="18" customHeight="1">
      <c r="B473" s="189"/>
      <c r="C473" s="189"/>
      <c r="D473" s="189"/>
    </row>
    <row r="474" spans="2:4" s="173" customFormat="1" ht="18" customHeight="1">
      <c r="B474" s="189"/>
      <c r="C474" s="189"/>
      <c r="D474" s="189"/>
    </row>
    <row r="475" spans="2:4" s="173" customFormat="1" ht="18" customHeight="1">
      <c r="B475" s="189"/>
      <c r="C475" s="189"/>
      <c r="D475" s="189"/>
    </row>
    <row r="476" spans="2:4" s="173" customFormat="1" ht="18" customHeight="1">
      <c r="B476" s="189"/>
      <c r="C476" s="189"/>
      <c r="D476" s="189"/>
    </row>
    <row r="477" spans="2:4" s="173" customFormat="1" ht="18" customHeight="1">
      <c r="B477" s="189"/>
      <c r="C477" s="189"/>
      <c r="D477" s="189"/>
    </row>
    <row r="478" spans="2:4" s="173" customFormat="1" ht="18" customHeight="1">
      <c r="B478" s="189"/>
      <c r="C478" s="189"/>
      <c r="D478" s="189"/>
    </row>
    <row r="479" spans="2:4" s="173" customFormat="1" ht="18" customHeight="1">
      <c r="B479" s="189"/>
      <c r="C479" s="189"/>
      <c r="D479" s="189"/>
    </row>
    <row r="480" spans="2:4" s="173" customFormat="1" ht="18" customHeight="1">
      <c r="B480" s="189"/>
      <c r="C480" s="189"/>
      <c r="D480" s="189"/>
    </row>
    <row r="481" spans="2:4" s="173" customFormat="1" ht="18" customHeight="1">
      <c r="B481" s="189"/>
      <c r="C481" s="189"/>
      <c r="D481" s="189"/>
    </row>
    <row r="482" spans="2:4" s="173" customFormat="1" ht="18" customHeight="1">
      <c r="B482" s="189"/>
      <c r="C482" s="189"/>
      <c r="D482" s="189"/>
    </row>
    <row r="483" spans="2:4" s="173" customFormat="1" ht="18" customHeight="1">
      <c r="B483" s="189"/>
      <c r="C483" s="189"/>
      <c r="D483" s="189"/>
    </row>
    <row r="484" spans="2:4" s="173" customFormat="1" ht="18" customHeight="1">
      <c r="B484" s="189"/>
      <c r="C484" s="189"/>
      <c r="D484" s="189"/>
    </row>
    <row r="485" spans="2:4" s="173" customFormat="1" ht="18" customHeight="1">
      <c r="B485" s="189"/>
      <c r="C485" s="189"/>
      <c r="D485" s="189"/>
    </row>
    <row r="486" spans="2:4" s="173" customFormat="1" ht="18" customHeight="1">
      <c r="B486" s="189"/>
      <c r="C486" s="189"/>
      <c r="D486" s="189"/>
    </row>
    <row r="487" spans="2:4" s="173" customFormat="1" ht="18" customHeight="1">
      <c r="B487" s="189"/>
      <c r="C487" s="189"/>
      <c r="D487" s="189"/>
    </row>
    <row r="488" spans="2:4" s="173" customFormat="1" ht="18" customHeight="1">
      <c r="B488" s="189"/>
      <c r="C488" s="189"/>
      <c r="D488" s="189"/>
    </row>
    <row r="489" spans="2:4" s="173" customFormat="1" ht="18" customHeight="1">
      <c r="B489" s="189"/>
      <c r="C489" s="189"/>
      <c r="D489" s="189"/>
    </row>
    <row r="490" spans="2:4" s="173" customFormat="1" ht="18" customHeight="1">
      <c r="B490" s="189"/>
      <c r="C490" s="189"/>
      <c r="D490" s="189"/>
    </row>
    <row r="491" spans="2:4" s="173" customFormat="1" ht="18" customHeight="1">
      <c r="B491" s="189"/>
      <c r="C491" s="189"/>
      <c r="D491" s="189"/>
    </row>
    <row r="492" spans="2:4" s="173" customFormat="1" ht="18" customHeight="1">
      <c r="B492" s="189"/>
      <c r="C492" s="189"/>
      <c r="D492" s="189"/>
    </row>
    <row r="493" spans="2:4" s="173" customFormat="1" ht="18" customHeight="1">
      <c r="B493" s="189"/>
      <c r="C493" s="189"/>
      <c r="D493" s="189"/>
    </row>
    <row r="494" spans="2:4" s="173" customFormat="1" ht="18" customHeight="1">
      <c r="B494" s="189"/>
      <c r="C494" s="189"/>
      <c r="D494" s="189"/>
    </row>
    <row r="495" spans="2:4" s="173" customFormat="1" ht="18" customHeight="1">
      <c r="B495" s="189"/>
      <c r="C495" s="189"/>
      <c r="D495" s="189"/>
    </row>
    <row r="496" spans="2:4" s="173" customFormat="1" ht="18" customHeight="1">
      <c r="B496" s="189"/>
      <c r="C496" s="189"/>
      <c r="D496" s="189"/>
    </row>
    <row r="497" spans="2:4" s="173" customFormat="1" ht="18" customHeight="1">
      <c r="B497" s="189"/>
      <c r="C497" s="189"/>
      <c r="D497" s="189"/>
    </row>
    <row r="498" spans="2:4" s="173" customFormat="1" ht="18" customHeight="1">
      <c r="B498" s="189"/>
      <c r="C498" s="189"/>
      <c r="D498" s="189"/>
    </row>
    <row r="499" spans="2:4" s="173" customFormat="1" ht="18" customHeight="1">
      <c r="B499" s="189"/>
      <c r="C499" s="189"/>
      <c r="D499" s="189"/>
    </row>
    <row r="500" spans="2:4" s="173" customFormat="1" ht="18" customHeight="1">
      <c r="B500" s="189"/>
      <c r="C500" s="189"/>
      <c r="D500" s="189"/>
    </row>
    <row r="501" spans="2:4" s="173" customFormat="1" ht="18" customHeight="1">
      <c r="B501" s="189"/>
      <c r="C501" s="189"/>
      <c r="D501" s="189"/>
    </row>
    <row r="502" spans="2:4" s="173" customFormat="1" ht="18" customHeight="1">
      <c r="B502" s="189"/>
      <c r="C502" s="189"/>
      <c r="D502" s="189"/>
    </row>
    <row r="503" spans="2:4" s="173" customFormat="1" ht="18" customHeight="1">
      <c r="B503" s="189"/>
      <c r="C503" s="189"/>
      <c r="D503" s="189"/>
    </row>
    <row r="504" spans="2:4" s="173" customFormat="1" ht="18" customHeight="1">
      <c r="B504" s="189"/>
      <c r="C504" s="189"/>
      <c r="D504" s="189"/>
    </row>
    <row r="505" spans="2:4" s="173" customFormat="1" ht="18" customHeight="1">
      <c r="B505" s="189"/>
      <c r="C505" s="189"/>
      <c r="D505" s="189"/>
    </row>
    <row r="506" spans="2:4" s="173" customFormat="1" ht="18" customHeight="1">
      <c r="B506" s="189"/>
      <c r="C506" s="189"/>
      <c r="D506" s="189"/>
    </row>
    <row r="507" spans="2:4" s="173" customFormat="1" ht="18" customHeight="1">
      <c r="B507" s="189"/>
      <c r="C507" s="189"/>
      <c r="D507" s="189"/>
    </row>
    <row r="508" spans="2:4" s="173" customFormat="1" ht="18" customHeight="1">
      <c r="B508" s="189"/>
      <c r="C508" s="189"/>
      <c r="D508" s="189"/>
    </row>
    <row r="509" spans="2:4" s="173" customFormat="1" ht="18" customHeight="1">
      <c r="B509" s="189"/>
      <c r="C509" s="189"/>
      <c r="D509" s="189"/>
    </row>
    <row r="510" spans="2:4" s="173" customFormat="1" ht="18" customHeight="1">
      <c r="B510" s="189"/>
      <c r="C510" s="189"/>
      <c r="D510" s="189"/>
    </row>
    <row r="511" spans="2:4" s="173" customFormat="1" ht="18" customHeight="1">
      <c r="B511" s="189"/>
      <c r="C511" s="189"/>
      <c r="D511" s="189"/>
    </row>
    <row r="512" spans="2:4" s="173" customFormat="1" ht="18" customHeight="1">
      <c r="B512" s="189"/>
      <c r="C512" s="189"/>
      <c r="D512" s="189"/>
    </row>
    <row r="513" spans="2:4" s="173" customFormat="1" ht="18" customHeight="1">
      <c r="B513" s="189"/>
      <c r="C513" s="189"/>
      <c r="D513" s="189"/>
    </row>
    <row r="514" spans="2:4" s="173" customFormat="1" ht="18" customHeight="1">
      <c r="B514" s="189"/>
      <c r="C514" s="189"/>
      <c r="D514" s="189"/>
    </row>
    <row r="515" spans="2:4" s="173" customFormat="1" ht="18" customHeight="1">
      <c r="B515" s="189"/>
      <c r="C515" s="189"/>
      <c r="D515" s="189"/>
    </row>
    <row r="516" spans="2:4" s="173" customFormat="1" ht="18" customHeight="1">
      <c r="B516" s="189"/>
      <c r="C516" s="189"/>
      <c r="D516" s="189"/>
    </row>
    <row r="517" spans="2:4" s="173" customFormat="1" ht="18" customHeight="1">
      <c r="B517" s="189"/>
      <c r="C517" s="189"/>
      <c r="D517" s="189"/>
    </row>
    <row r="518" spans="2:4" s="173" customFormat="1" ht="18" customHeight="1">
      <c r="B518" s="189"/>
      <c r="C518" s="189"/>
      <c r="D518" s="189"/>
    </row>
    <row r="519" spans="2:4" s="173" customFormat="1" ht="18" customHeight="1">
      <c r="B519" s="189"/>
      <c r="C519" s="189"/>
      <c r="D519" s="189"/>
    </row>
    <row r="520" spans="2:4" s="173" customFormat="1" ht="18" customHeight="1">
      <c r="B520" s="189"/>
      <c r="C520" s="189"/>
      <c r="D520" s="189"/>
    </row>
    <row r="521" spans="2:4" s="173" customFormat="1" ht="18" customHeight="1">
      <c r="B521" s="189"/>
      <c r="C521" s="189"/>
      <c r="D521" s="189"/>
    </row>
    <row r="522" spans="2:4" s="173" customFormat="1" ht="18" customHeight="1">
      <c r="B522" s="189"/>
      <c r="C522" s="189"/>
      <c r="D522" s="189"/>
    </row>
    <row r="523" spans="2:4" s="173" customFormat="1" ht="18" customHeight="1">
      <c r="B523" s="189"/>
      <c r="C523" s="189"/>
      <c r="D523" s="189"/>
    </row>
    <row r="524" spans="2:4" s="173" customFormat="1" ht="18" customHeight="1">
      <c r="B524" s="189"/>
      <c r="C524" s="189"/>
      <c r="D524" s="189"/>
    </row>
    <row r="525" spans="2:4" s="173" customFormat="1" ht="18" customHeight="1">
      <c r="B525" s="189"/>
      <c r="C525" s="189"/>
      <c r="D525" s="189"/>
    </row>
    <row r="526" spans="2:4" s="173" customFormat="1" ht="18" customHeight="1">
      <c r="B526" s="189"/>
      <c r="C526" s="189"/>
      <c r="D526" s="189"/>
    </row>
    <row r="527" spans="2:4" s="173" customFormat="1" ht="18" customHeight="1">
      <c r="B527" s="189"/>
      <c r="C527" s="189"/>
      <c r="D527" s="189"/>
    </row>
    <row r="528" spans="2:4" s="173" customFormat="1" ht="18" customHeight="1">
      <c r="B528" s="189"/>
      <c r="C528" s="189"/>
      <c r="D528" s="189"/>
    </row>
    <row r="529" spans="2:4" s="173" customFormat="1" ht="18" customHeight="1">
      <c r="B529" s="189"/>
      <c r="C529" s="189"/>
      <c r="D529" s="189"/>
    </row>
    <row r="530" spans="2:4" s="173" customFormat="1" ht="18" customHeight="1">
      <c r="B530" s="189"/>
      <c r="C530" s="189"/>
      <c r="D530" s="189"/>
    </row>
    <row r="531" spans="2:4" s="173" customFormat="1" ht="18" customHeight="1">
      <c r="B531" s="189"/>
      <c r="C531" s="189"/>
      <c r="D531" s="189"/>
    </row>
    <row r="532" spans="2:4" s="173" customFormat="1" ht="18" customHeight="1">
      <c r="B532" s="189"/>
      <c r="C532" s="189"/>
      <c r="D532" s="189"/>
    </row>
    <row r="533" spans="2:4" s="173" customFormat="1" ht="18" customHeight="1">
      <c r="B533" s="189"/>
      <c r="C533" s="189"/>
      <c r="D533" s="189"/>
    </row>
    <row r="534" spans="2:4" s="173" customFormat="1" ht="18" customHeight="1">
      <c r="B534" s="189"/>
      <c r="C534" s="189"/>
      <c r="D534" s="189"/>
    </row>
    <row r="535" spans="2:4" s="173" customFormat="1" ht="18" customHeight="1">
      <c r="B535" s="189"/>
      <c r="C535" s="189"/>
      <c r="D535" s="189"/>
    </row>
    <row r="536" spans="2:4" s="173" customFormat="1" ht="18" customHeight="1">
      <c r="B536" s="189"/>
      <c r="C536" s="189"/>
      <c r="D536" s="189"/>
    </row>
    <row r="537" spans="2:4" s="173" customFormat="1" ht="18" customHeight="1">
      <c r="B537" s="189"/>
      <c r="C537" s="189"/>
      <c r="D537" s="189"/>
    </row>
    <row r="538" spans="2:4" s="173" customFormat="1" ht="18" customHeight="1">
      <c r="B538" s="189"/>
      <c r="C538" s="189"/>
      <c r="D538" s="189"/>
    </row>
    <row r="539" spans="2:4" s="173" customFormat="1" ht="18" customHeight="1">
      <c r="B539" s="189"/>
      <c r="C539" s="189"/>
      <c r="D539" s="189"/>
    </row>
    <row r="540" spans="2:4" s="173" customFormat="1" ht="18" customHeight="1">
      <c r="B540" s="189"/>
      <c r="C540" s="189"/>
      <c r="D540" s="189"/>
    </row>
    <row r="541" spans="2:4" s="173" customFormat="1" ht="18" customHeight="1">
      <c r="B541" s="189"/>
      <c r="C541" s="189"/>
      <c r="D541" s="189"/>
    </row>
    <row r="542" spans="2:4" s="173" customFormat="1" ht="18" customHeight="1">
      <c r="B542" s="189"/>
      <c r="C542" s="189"/>
      <c r="D542" s="189"/>
    </row>
    <row r="543" spans="2:4" s="173" customFormat="1" ht="18" customHeight="1">
      <c r="B543" s="189"/>
      <c r="C543" s="189"/>
      <c r="D543" s="189"/>
    </row>
    <row r="544" spans="2:4" s="173" customFormat="1" ht="18" customHeight="1">
      <c r="B544" s="189"/>
      <c r="C544" s="189"/>
      <c r="D544" s="189"/>
    </row>
    <row r="545" spans="2:4" s="173" customFormat="1" ht="18" customHeight="1">
      <c r="B545" s="189"/>
      <c r="C545" s="189"/>
      <c r="D545" s="189"/>
    </row>
    <row r="546" spans="2:4" s="173" customFormat="1" ht="18" customHeight="1">
      <c r="B546" s="189"/>
      <c r="C546" s="189"/>
      <c r="D546" s="189"/>
    </row>
    <row r="547" spans="2:4" s="173" customFormat="1" ht="18" customHeight="1">
      <c r="B547" s="189"/>
      <c r="C547" s="189"/>
      <c r="D547" s="189"/>
    </row>
    <row r="548" spans="2:4" s="173" customFormat="1" ht="18" customHeight="1">
      <c r="B548" s="189"/>
      <c r="C548" s="189"/>
      <c r="D548" s="189"/>
    </row>
    <row r="549" spans="2:4" s="173" customFormat="1" ht="18" customHeight="1">
      <c r="B549" s="189"/>
      <c r="C549" s="189"/>
      <c r="D549" s="189"/>
    </row>
    <row r="550" spans="2:4" s="173" customFormat="1" ht="18" customHeight="1">
      <c r="B550" s="189"/>
      <c r="C550" s="189"/>
      <c r="D550" s="189"/>
    </row>
    <row r="551" spans="2:4" s="173" customFormat="1" ht="18" customHeight="1">
      <c r="B551" s="189"/>
      <c r="C551" s="189"/>
      <c r="D551" s="189"/>
    </row>
    <row r="552" spans="2:4" s="173" customFormat="1" ht="18" customHeight="1">
      <c r="B552" s="189"/>
      <c r="C552" s="189"/>
      <c r="D552" s="189"/>
    </row>
    <row r="553" spans="2:4" s="173" customFormat="1" ht="18" customHeight="1">
      <c r="B553" s="189"/>
      <c r="C553" s="189"/>
      <c r="D553" s="189"/>
    </row>
    <row r="554" spans="2:4" s="173" customFormat="1" ht="18" customHeight="1">
      <c r="B554" s="189"/>
      <c r="C554" s="189"/>
      <c r="D554" s="189"/>
    </row>
    <row r="555" spans="2:4" s="173" customFormat="1" ht="18" customHeight="1">
      <c r="B555" s="189"/>
      <c r="C555" s="189"/>
      <c r="D555" s="189"/>
    </row>
    <row r="556" spans="2:4" s="173" customFormat="1" ht="18" customHeight="1">
      <c r="B556" s="189"/>
      <c r="C556" s="189"/>
      <c r="D556" s="189"/>
    </row>
    <row r="557" spans="2:4" s="173" customFormat="1" ht="18" customHeight="1">
      <c r="B557" s="189"/>
      <c r="C557" s="189"/>
      <c r="D557" s="189"/>
    </row>
    <row r="558" spans="2:4" s="173" customFormat="1" ht="18" customHeight="1">
      <c r="B558" s="189"/>
      <c r="C558" s="189"/>
      <c r="D558" s="189"/>
    </row>
    <row r="559" spans="2:4" s="173" customFormat="1" ht="18" customHeight="1">
      <c r="B559" s="189"/>
      <c r="C559" s="189"/>
      <c r="D559" s="189"/>
    </row>
    <row r="560" spans="2:4" s="173" customFormat="1" ht="18" customHeight="1">
      <c r="B560" s="189"/>
      <c r="C560" s="189"/>
      <c r="D560" s="189"/>
    </row>
    <row r="561" spans="2:4" s="173" customFormat="1" ht="18" customHeight="1">
      <c r="B561" s="189"/>
      <c r="C561" s="189"/>
      <c r="D561" s="189"/>
    </row>
    <row r="562" spans="2:4" s="173" customFormat="1" ht="18" customHeight="1">
      <c r="B562" s="189"/>
      <c r="C562" s="189"/>
      <c r="D562" s="189"/>
    </row>
    <row r="563" spans="2:4" s="173" customFormat="1" ht="18" customHeight="1">
      <c r="B563" s="189"/>
      <c r="C563" s="189"/>
      <c r="D563" s="189"/>
    </row>
    <row r="564" spans="2:4" s="173" customFormat="1" ht="18" customHeight="1">
      <c r="B564" s="189"/>
      <c r="C564" s="189"/>
      <c r="D564" s="189"/>
    </row>
    <row r="565" spans="2:4" s="173" customFormat="1" ht="18" customHeight="1">
      <c r="B565" s="189"/>
      <c r="C565" s="189"/>
      <c r="D565" s="189"/>
    </row>
    <row r="566" spans="2:4" s="173" customFormat="1" ht="18" customHeight="1">
      <c r="B566" s="189"/>
      <c r="C566" s="189"/>
      <c r="D566" s="189"/>
    </row>
    <row r="567" spans="2:4" s="173" customFormat="1" ht="18" customHeight="1">
      <c r="B567" s="189"/>
      <c r="C567" s="189"/>
      <c r="D567" s="189"/>
    </row>
    <row r="568" spans="2:4" s="173" customFormat="1" ht="18" customHeight="1">
      <c r="B568" s="189"/>
      <c r="C568" s="189"/>
      <c r="D568" s="189"/>
    </row>
    <row r="569" spans="2:4" s="173" customFormat="1" ht="18" customHeight="1">
      <c r="B569" s="189"/>
      <c r="C569" s="189"/>
      <c r="D569" s="189"/>
    </row>
    <row r="570" spans="2:4" s="173" customFormat="1" ht="18" customHeight="1">
      <c r="B570" s="189"/>
      <c r="C570" s="189"/>
      <c r="D570" s="189"/>
    </row>
    <row r="571" spans="2:4" s="173" customFormat="1" ht="18" customHeight="1">
      <c r="B571" s="189"/>
      <c r="C571" s="189"/>
      <c r="D571" s="189"/>
    </row>
    <row r="572" spans="2:4" s="173" customFormat="1" ht="18" customHeight="1">
      <c r="B572" s="189"/>
      <c r="C572" s="189"/>
      <c r="D572" s="189"/>
    </row>
    <row r="573" spans="2:4" s="173" customFormat="1" ht="18" customHeight="1">
      <c r="B573" s="189"/>
      <c r="C573" s="189"/>
      <c r="D573" s="189"/>
    </row>
    <row r="574" spans="2:4" s="173" customFormat="1" ht="18" customHeight="1">
      <c r="B574" s="189"/>
      <c r="C574" s="189"/>
      <c r="D574" s="189"/>
    </row>
    <row r="575" spans="2:4" s="173" customFormat="1" ht="18" customHeight="1">
      <c r="B575" s="189"/>
      <c r="C575" s="189"/>
      <c r="D575" s="189"/>
    </row>
    <row r="576" spans="2:4" s="173" customFormat="1" ht="18" customHeight="1">
      <c r="B576" s="189"/>
      <c r="C576" s="189"/>
      <c r="D576" s="189"/>
    </row>
    <row r="577" spans="2:4" s="173" customFormat="1" ht="18" customHeight="1">
      <c r="B577" s="189"/>
      <c r="C577" s="189"/>
      <c r="D577" s="189"/>
    </row>
    <row r="578" spans="2:4" s="173" customFormat="1" ht="18" customHeight="1">
      <c r="B578" s="189"/>
      <c r="C578" s="189"/>
      <c r="D578" s="189"/>
    </row>
    <row r="579" spans="2:4" s="173" customFormat="1" ht="18" customHeight="1">
      <c r="B579" s="189"/>
      <c r="C579" s="189"/>
      <c r="D579" s="189"/>
    </row>
    <row r="580" spans="2:4" s="173" customFormat="1" ht="18" customHeight="1">
      <c r="B580" s="189"/>
      <c r="C580" s="189"/>
      <c r="D580" s="189"/>
    </row>
    <row r="581" spans="2:4" s="173" customFormat="1" ht="18" customHeight="1">
      <c r="B581" s="189"/>
      <c r="C581" s="189"/>
      <c r="D581" s="189"/>
    </row>
    <row r="582" spans="2:4" s="173" customFormat="1" ht="18" customHeight="1">
      <c r="B582" s="189"/>
      <c r="C582" s="189"/>
      <c r="D582" s="189"/>
    </row>
    <row r="583" spans="2:4" s="173" customFormat="1" ht="18" customHeight="1">
      <c r="B583" s="189"/>
      <c r="C583" s="189"/>
      <c r="D583" s="189"/>
    </row>
    <row r="584" spans="2:4" s="173" customFormat="1" ht="18" customHeight="1">
      <c r="B584" s="189"/>
      <c r="C584" s="189"/>
      <c r="D584" s="189"/>
    </row>
    <row r="585" spans="2:4" s="173" customFormat="1" ht="18" customHeight="1">
      <c r="B585" s="189"/>
      <c r="C585" s="189"/>
      <c r="D585" s="189"/>
    </row>
    <row r="586" spans="2:4" s="173" customFormat="1" ht="18" customHeight="1">
      <c r="B586" s="189"/>
      <c r="C586" s="189"/>
      <c r="D586" s="189"/>
    </row>
    <row r="587" spans="2:4" s="173" customFormat="1" ht="18" customHeight="1">
      <c r="B587" s="189"/>
      <c r="C587" s="189"/>
      <c r="D587" s="189"/>
    </row>
    <row r="588" spans="2:4" s="173" customFormat="1" ht="18" customHeight="1">
      <c r="B588" s="189"/>
      <c r="C588" s="189"/>
      <c r="D588" s="189"/>
    </row>
    <row r="589" spans="2:4" s="173" customFormat="1" ht="18" customHeight="1">
      <c r="B589" s="189"/>
      <c r="C589" s="189"/>
      <c r="D589" s="189"/>
    </row>
    <row r="590" spans="2:4" s="173" customFormat="1" ht="18" customHeight="1">
      <c r="B590" s="189"/>
      <c r="C590" s="189"/>
      <c r="D590" s="189"/>
    </row>
    <row r="591" spans="2:4" s="173" customFormat="1" ht="18" customHeight="1">
      <c r="B591" s="189"/>
      <c r="C591" s="189"/>
      <c r="D591" s="189"/>
    </row>
    <row r="592" spans="2:4" s="173" customFormat="1" ht="18" customHeight="1">
      <c r="B592" s="189"/>
      <c r="C592" s="189"/>
      <c r="D592" s="189"/>
    </row>
    <row r="593" spans="2:4" s="173" customFormat="1" ht="18" customHeight="1">
      <c r="B593" s="189"/>
      <c r="C593" s="189"/>
      <c r="D593" s="189"/>
    </row>
    <row r="594" spans="2:4" s="173" customFormat="1" ht="18" customHeight="1">
      <c r="B594" s="189"/>
      <c r="C594" s="189"/>
      <c r="D594" s="189"/>
    </row>
    <row r="595" spans="2:4" s="173" customFormat="1" ht="18" customHeight="1">
      <c r="B595" s="189"/>
      <c r="C595" s="189"/>
      <c r="D595" s="189"/>
    </row>
    <row r="596" spans="2:4" s="173" customFormat="1" ht="18" customHeight="1">
      <c r="B596" s="189"/>
      <c r="C596" s="189"/>
      <c r="D596" s="189"/>
    </row>
    <row r="597" spans="2:4" s="173" customFormat="1" ht="18" customHeight="1">
      <c r="B597" s="189"/>
      <c r="C597" s="189"/>
      <c r="D597" s="189"/>
    </row>
    <row r="598" spans="2:4" s="173" customFormat="1" ht="18" customHeight="1">
      <c r="B598" s="189"/>
      <c r="C598" s="189"/>
      <c r="D598" s="189"/>
    </row>
    <row r="599" spans="2:4" s="173" customFormat="1" ht="18" customHeight="1">
      <c r="B599" s="189"/>
      <c r="C599" s="189"/>
      <c r="D599" s="189"/>
    </row>
    <row r="600" spans="2:4" s="173" customFormat="1" ht="18" customHeight="1">
      <c r="B600" s="189"/>
      <c r="C600" s="189"/>
      <c r="D600" s="189"/>
    </row>
    <row r="601" spans="2:4" s="173" customFormat="1" ht="18" customHeight="1">
      <c r="B601" s="189"/>
      <c r="C601" s="189"/>
      <c r="D601" s="189"/>
    </row>
    <row r="602" spans="2:4" s="173" customFormat="1" ht="18" customHeight="1">
      <c r="B602" s="189"/>
      <c r="C602" s="189"/>
      <c r="D602" s="189"/>
    </row>
    <row r="603" spans="2:4" s="173" customFormat="1" ht="18" customHeight="1">
      <c r="B603" s="189"/>
      <c r="C603" s="189"/>
      <c r="D603" s="189"/>
    </row>
    <row r="604" spans="2:4" s="173" customFormat="1" ht="18" customHeight="1">
      <c r="B604" s="189"/>
      <c r="C604" s="189"/>
      <c r="D604" s="189"/>
    </row>
    <row r="605" spans="2:4" s="173" customFormat="1" ht="18" customHeight="1">
      <c r="B605" s="189"/>
      <c r="C605" s="189"/>
      <c r="D605" s="189"/>
    </row>
    <row r="606" spans="2:4" s="173" customFormat="1" ht="18" customHeight="1">
      <c r="B606" s="189"/>
      <c r="C606" s="189"/>
      <c r="D606" s="189"/>
    </row>
    <row r="607" spans="2:4" s="173" customFormat="1" ht="18" customHeight="1">
      <c r="B607" s="189"/>
      <c r="C607" s="189"/>
      <c r="D607" s="189"/>
    </row>
    <row r="608" spans="2:4" s="173" customFormat="1" ht="18" customHeight="1">
      <c r="B608" s="189"/>
      <c r="C608" s="189"/>
      <c r="D608" s="189"/>
    </row>
    <row r="609" spans="2:4" s="173" customFormat="1" ht="18" customHeight="1">
      <c r="B609" s="189"/>
      <c r="C609" s="189"/>
      <c r="D609" s="189"/>
    </row>
    <row r="610" spans="2:4" s="173" customFormat="1" ht="18" customHeight="1">
      <c r="B610" s="189"/>
      <c r="C610" s="189"/>
      <c r="D610" s="189"/>
    </row>
    <row r="611" spans="2:4" s="173" customFormat="1" ht="18" customHeight="1">
      <c r="B611" s="189"/>
      <c r="C611" s="189"/>
      <c r="D611" s="189"/>
    </row>
    <row r="612" spans="2:4" s="173" customFormat="1" ht="18" customHeight="1">
      <c r="B612" s="189"/>
      <c r="C612" s="189"/>
      <c r="D612" s="189"/>
    </row>
    <row r="613" spans="2:4" s="173" customFormat="1" ht="18" customHeight="1">
      <c r="B613" s="189"/>
      <c r="C613" s="189"/>
      <c r="D613" s="189"/>
    </row>
    <row r="614" spans="2:4" s="173" customFormat="1" ht="18" customHeight="1">
      <c r="B614" s="189"/>
      <c r="C614" s="189"/>
      <c r="D614" s="189"/>
    </row>
    <row r="615" spans="2:4" s="173" customFormat="1" ht="18" customHeight="1">
      <c r="B615" s="189"/>
      <c r="C615" s="189"/>
      <c r="D615" s="189"/>
    </row>
    <row r="616" spans="2:4" s="173" customFormat="1" ht="18" customHeight="1">
      <c r="B616" s="189"/>
      <c r="C616" s="189"/>
      <c r="D616" s="189"/>
    </row>
    <row r="617" spans="2:4" s="173" customFormat="1" ht="18" customHeight="1">
      <c r="B617" s="189"/>
      <c r="C617" s="189"/>
      <c r="D617" s="189"/>
    </row>
    <row r="618" spans="2:4" s="173" customFormat="1" ht="18" customHeight="1">
      <c r="B618" s="189"/>
      <c r="C618" s="189"/>
      <c r="D618" s="189"/>
    </row>
    <row r="619" spans="2:4" s="173" customFormat="1" ht="18" customHeight="1">
      <c r="B619" s="189"/>
      <c r="C619" s="189"/>
      <c r="D619" s="189"/>
    </row>
    <row r="620" spans="2:4" s="173" customFormat="1" ht="18" customHeight="1">
      <c r="B620" s="189"/>
      <c r="C620" s="189"/>
      <c r="D620" s="189"/>
    </row>
    <row r="621" spans="2:4" s="173" customFormat="1" ht="18" customHeight="1">
      <c r="B621" s="189"/>
      <c r="C621" s="189"/>
      <c r="D621" s="189"/>
    </row>
    <row r="622" spans="2:4" s="173" customFormat="1" ht="18" customHeight="1">
      <c r="B622" s="189"/>
      <c r="C622" s="189"/>
      <c r="D622" s="189"/>
    </row>
    <row r="623" spans="2:4" s="173" customFormat="1" ht="18" customHeight="1">
      <c r="B623" s="189"/>
      <c r="C623" s="189"/>
      <c r="D623" s="189"/>
    </row>
    <row r="624" spans="2:4" s="173" customFormat="1" ht="18" customHeight="1">
      <c r="B624" s="189"/>
      <c r="C624" s="189"/>
      <c r="D624" s="189"/>
    </row>
    <row r="625" spans="2:4" s="173" customFormat="1" ht="18" customHeight="1">
      <c r="B625" s="189"/>
      <c r="C625" s="189"/>
      <c r="D625" s="189"/>
    </row>
    <row r="626" spans="2:4" s="173" customFormat="1" ht="18" customHeight="1">
      <c r="B626" s="189"/>
      <c r="C626" s="189"/>
      <c r="D626" s="189"/>
    </row>
    <row r="627" spans="2:4" s="173" customFormat="1" ht="18" customHeight="1">
      <c r="B627" s="189"/>
      <c r="C627" s="189"/>
      <c r="D627" s="189"/>
    </row>
    <row r="628" spans="2:4" s="173" customFormat="1" ht="18" customHeight="1">
      <c r="B628" s="189"/>
      <c r="C628" s="189"/>
      <c r="D628" s="189"/>
    </row>
    <row r="629" spans="2:4" s="173" customFormat="1" ht="18" customHeight="1">
      <c r="B629" s="189"/>
      <c r="C629" s="189"/>
      <c r="D629" s="189"/>
    </row>
    <row r="630" spans="2:4" s="173" customFormat="1" ht="18" customHeight="1">
      <c r="B630" s="189"/>
      <c r="C630" s="189"/>
      <c r="D630" s="189"/>
    </row>
    <row r="631" spans="2:4" s="173" customFormat="1" ht="18" customHeight="1">
      <c r="B631" s="189"/>
      <c r="C631" s="189"/>
      <c r="D631" s="189"/>
    </row>
    <row r="632" spans="2:4" s="173" customFormat="1" ht="18" customHeight="1">
      <c r="B632" s="189"/>
      <c r="C632" s="189"/>
      <c r="D632" s="189"/>
    </row>
    <row r="633" spans="2:4" s="173" customFormat="1" ht="18" customHeight="1">
      <c r="B633" s="189"/>
      <c r="C633" s="189"/>
      <c r="D633" s="189"/>
    </row>
    <row r="634" spans="2:4" s="173" customFormat="1" ht="18" customHeight="1">
      <c r="B634" s="189"/>
      <c r="C634" s="189"/>
      <c r="D634" s="189"/>
    </row>
    <row r="635" spans="2:4" s="173" customFormat="1" ht="18" customHeight="1">
      <c r="B635" s="189"/>
      <c r="C635" s="189"/>
      <c r="D635" s="189"/>
    </row>
    <row r="636" spans="2:4" s="173" customFormat="1" ht="18" customHeight="1">
      <c r="B636" s="189"/>
      <c r="C636" s="189"/>
      <c r="D636" s="189"/>
    </row>
    <row r="637" spans="2:4" s="173" customFormat="1" ht="18" customHeight="1">
      <c r="B637" s="189"/>
      <c r="C637" s="189"/>
      <c r="D637" s="189"/>
    </row>
    <row r="638" spans="2:4" s="173" customFormat="1" ht="18" customHeight="1">
      <c r="B638" s="189"/>
      <c r="C638" s="189"/>
      <c r="D638" s="189"/>
    </row>
    <row r="639" spans="2:4" s="173" customFormat="1" ht="18" customHeight="1">
      <c r="B639" s="189"/>
      <c r="C639" s="189"/>
      <c r="D639" s="189"/>
    </row>
    <row r="640" spans="2:4" s="173" customFormat="1" ht="18" customHeight="1">
      <c r="B640" s="189"/>
      <c r="C640" s="189"/>
      <c r="D640" s="189"/>
    </row>
    <row r="641" spans="2:4" s="173" customFormat="1" ht="18" customHeight="1">
      <c r="B641" s="189"/>
      <c r="C641" s="189"/>
      <c r="D641" s="189"/>
    </row>
    <row r="642" spans="2:4" s="173" customFormat="1" ht="18" customHeight="1">
      <c r="B642" s="189"/>
      <c r="C642" s="189"/>
      <c r="D642" s="189"/>
    </row>
    <row r="643" spans="2:4" s="173" customFormat="1" ht="18" customHeight="1">
      <c r="B643" s="189"/>
      <c r="C643" s="189"/>
      <c r="D643" s="189"/>
    </row>
    <row r="644" spans="2:4" s="173" customFormat="1" ht="18" customHeight="1">
      <c r="B644" s="189"/>
      <c r="C644" s="189"/>
      <c r="D644" s="189"/>
    </row>
    <row r="645" spans="2:4" s="173" customFormat="1" ht="18" customHeight="1">
      <c r="B645" s="189"/>
      <c r="C645" s="189"/>
      <c r="D645" s="189"/>
    </row>
    <row r="646" spans="2:4" s="173" customFormat="1" ht="18" customHeight="1">
      <c r="B646" s="189"/>
      <c r="C646" s="189"/>
      <c r="D646" s="189"/>
    </row>
    <row r="647" spans="2:4" s="173" customFormat="1" ht="18" customHeight="1">
      <c r="B647" s="189"/>
      <c r="C647" s="189"/>
      <c r="D647" s="189"/>
    </row>
    <row r="648" spans="2:4" s="173" customFormat="1" ht="18" customHeight="1">
      <c r="B648" s="189"/>
      <c r="C648" s="189"/>
      <c r="D648" s="189"/>
    </row>
    <row r="649" spans="2:4" s="173" customFormat="1" ht="18" customHeight="1">
      <c r="B649" s="189"/>
      <c r="C649" s="189"/>
      <c r="D649" s="189"/>
    </row>
    <row r="650" spans="2:4" s="173" customFormat="1" ht="18" customHeight="1">
      <c r="B650" s="189"/>
      <c r="C650" s="189"/>
      <c r="D650" s="189"/>
    </row>
    <row r="651" spans="2:4" s="173" customFormat="1" ht="18" customHeight="1">
      <c r="B651" s="189"/>
      <c r="C651" s="189"/>
      <c r="D651" s="189"/>
    </row>
    <row r="652" spans="2:4" s="173" customFormat="1" ht="18" customHeight="1">
      <c r="B652" s="189"/>
      <c r="C652" s="189"/>
      <c r="D652" s="189"/>
    </row>
    <row r="653" spans="2:4" s="173" customFormat="1" ht="18" customHeight="1">
      <c r="B653" s="189"/>
      <c r="C653" s="189"/>
      <c r="D653" s="189"/>
    </row>
    <row r="654" spans="2:4" s="173" customFormat="1" ht="18" customHeight="1">
      <c r="B654" s="189"/>
      <c r="C654" s="189"/>
      <c r="D654" s="189"/>
    </row>
    <row r="655" spans="2:4" s="173" customFormat="1" ht="18" customHeight="1">
      <c r="B655" s="189"/>
      <c r="C655" s="189"/>
      <c r="D655" s="189"/>
    </row>
    <row r="656" spans="2:4" s="173" customFormat="1" ht="18" customHeight="1">
      <c r="B656" s="189"/>
      <c r="C656" s="189"/>
      <c r="D656" s="189"/>
    </row>
    <row r="657" spans="2:4" s="173" customFormat="1" ht="18" customHeight="1">
      <c r="B657" s="189"/>
      <c r="C657" s="189"/>
      <c r="D657" s="189"/>
    </row>
    <row r="658" spans="2:4" s="173" customFormat="1" ht="18" customHeight="1">
      <c r="B658" s="189"/>
      <c r="C658" s="189"/>
      <c r="D658" s="189"/>
    </row>
    <row r="659" spans="2:4" s="173" customFormat="1" ht="18" customHeight="1">
      <c r="B659" s="189"/>
      <c r="C659" s="189"/>
      <c r="D659" s="189"/>
    </row>
    <row r="660" spans="2:4" s="173" customFormat="1" ht="18" customHeight="1">
      <c r="B660" s="189"/>
      <c r="C660" s="189"/>
      <c r="D660" s="189"/>
    </row>
    <row r="661" spans="2:4" s="173" customFormat="1" ht="18" customHeight="1">
      <c r="B661" s="189"/>
      <c r="C661" s="189"/>
      <c r="D661" s="189"/>
    </row>
    <row r="662" spans="2:4" s="173" customFormat="1" ht="18" customHeight="1">
      <c r="B662" s="189"/>
      <c r="C662" s="189"/>
      <c r="D662" s="189"/>
    </row>
    <row r="663" spans="2:4" s="173" customFormat="1" ht="18" customHeight="1">
      <c r="B663" s="189"/>
      <c r="C663" s="189"/>
      <c r="D663" s="189"/>
    </row>
    <row r="664" spans="2:4" s="173" customFormat="1" ht="18" customHeight="1">
      <c r="B664" s="189"/>
      <c r="C664" s="189"/>
      <c r="D664" s="189"/>
    </row>
    <row r="665" spans="2:4" s="173" customFormat="1" ht="18" customHeight="1">
      <c r="B665" s="189"/>
      <c r="C665" s="189"/>
      <c r="D665" s="189"/>
    </row>
    <row r="666" spans="2:4" s="173" customFormat="1" ht="18" customHeight="1">
      <c r="B666" s="189"/>
      <c r="C666" s="189"/>
      <c r="D666" s="189"/>
    </row>
    <row r="667" spans="2:4" s="173" customFormat="1" ht="18" customHeight="1">
      <c r="B667" s="189"/>
      <c r="C667" s="189"/>
      <c r="D667" s="189"/>
    </row>
    <row r="668" spans="2:4" s="173" customFormat="1" ht="18" customHeight="1">
      <c r="B668" s="189"/>
      <c r="C668" s="189"/>
      <c r="D668" s="189"/>
    </row>
    <row r="669" spans="2:4" s="173" customFormat="1" ht="18" customHeight="1">
      <c r="B669" s="189"/>
      <c r="C669" s="189"/>
      <c r="D669" s="189"/>
    </row>
    <row r="670" spans="2:4" s="173" customFormat="1" ht="18" customHeight="1">
      <c r="B670" s="189"/>
      <c r="C670" s="189"/>
      <c r="D670" s="189"/>
    </row>
    <row r="671" spans="2:4" s="173" customFormat="1" ht="18" customHeight="1">
      <c r="B671" s="189"/>
      <c r="C671" s="189"/>
      <c r="D671" s="189"/>
    </row>
    <row r="672" spans="2:4" s="173" customFormat="1" ht="18" customHeight="1">
      <c r="B672" s="189"/>
      <c r="C672" s="189"/>
      <c r="D672" s="189"/>
    </row>
    <row r="673" spans="2:4" s="173" customFormat="1" ht="18" customHeight="1">
      <c r="B673" s="189"/>
      <c r="C673" s="189"/>
      <c r="D673" s="189"/>
    </row>
    <row r="674" spans="2:4" s="173" customFormat="1" ht="18" customHeight="1">
      <c r="B674" s="189"/>
      <c r="C674" s="189"/>
      <c r="D674" s="189"/>
    </row>
    <row r="675" spans="2:4" s="173" customFormat="1" ht="18" customHeight="1">
      <c r="B675" s="189"/>
      <c r="C675" s="189"/>
      <c r="D675" s="189"/>
    </row>
    <row r="676" spans="2:4" s="173" customFormat="1" ht="18" customHeight="1">
      <c r="B676" s="189"/>
      <c r="C676" s="189"/>
      <c r="D676" s="189"/>
    </row>
    <row r="677" spans="2:4" s="173" customFormat="1" ht="18" customHeight="1">
      <c r="B677" s="189"/>
      <c r="C677" s="189"/>
      <c r="D677" s="189"/>
    </row>
    <row r="678" spans="2:4" s="173" customFormat="1" ht="18" customHeight="1">
      <c r="B678" s="189"/>
      <c r="C678" s="189"/>
      <c r="D678" s="189"/>
    </row>
    <row r="679" spans="2:4" s="173" customFormat="1" ht="18" customHeight="1">
      <c r="B679" s="189"/>
      <c r="C679" s="189"/>
      <c r="D679" s="189"/>
    </row>
    <row r="680" spans="2:4" s="173" customFormat="1" ht="18" customHeight="1">
      <c r="B680" s="189"/>
      <c r="C680" s="189"/>
      <c r="D680" s="189"/>
    </row>
    <row r="681" spans="2:4" s="173" customFormat="1" ht="18" customHeight="1">
      <c r="B681" s="189"/>
      <c r="C681" s="189"/>
      <c r="D681" s="189"/>
    </row>
    <row r="682" spans="2:4" s="173" customFormat="1" ht="18" customHeight="1">
      <c r="B682" s="189"/>
      <c r="C682" s="189"/>
      <c r="D682" s="189"/>
    </row>
    <row r="683" spans="2:4" s="173" customFormat="1" ht="18" customHeight="1">
      <c r="B683" s="189"/>
      <c r="C683" s="189"/>
      <c r="D683" s="189"/>
    </row>
    <row r="684" spans="2:4" s="173" customFormat="1" ht="18" customHeight="1">
      <c r="B684" s="189"/>
      <c r="C684" s="189"/>
      <c r="D684" s="189"/>
    </row>
    <row r="685" spans="2:4" s="173" customFormat="1" ht="18" customHeight="1">
      <c r="B685" s="189"/>
      <c r="C685" s="189"/>
      <c r="D685" s="189"/>
    </row>
    <row r="686" spans="2:4" s="173" customFormat="1" ht="18" customHeight="1">
      <c r="B686" s="189"/>
      <c r="C686" s="189"/>
      <c r="D686" s="189"/>
    </row>
    <row r="687" spans="2:4" s="173" customFormat="1" ht="18" customHeight="1">
      <c r="B687" s="189"/>
      <c r="C687" s="189"/>
      <c r="D687" s="189"/>
    </row>
    <row r="688" spans="2:4" s="173" customFormat="1" ht="18" customHeight="1">
      <c r="B688" s="189"/>
      <c r="C688" s="189"/>
      <c r="D688" s="189"/>
    </row>
    <row r="689" spans="2:4" s="173" customFormat="1" ht="18" customHeight="1">
      <c r="B689" s="189"/>
      <c r="C689" s="189"/>
      <c r="D689" s="189"/>
    </row>
    <row r="690" spans="2:4" s="173" customFormat="1" ht="18" customHeight="1">
      <c r="B690" s="189"/>
      <c r="C690" s="189"/>
      <c r="D690" s="189"/>
    </row>
    <row r="691" spans="2:4" s="173" customFormat="1" ht="18" customHeight="1">
      <c r="B691" s="189"/>
      <c r="C691" s="189"/>
      <c r="D691" s="189"/>
    </row>
    <row r="692" spans="2:4" s="173" customFormat="1" ht="18" customHeight="1">
      <c r="B692" s="189"/>
      <c r="C692" s="189"/>
      <c r="D692" s="189"/>
    </row>
    <row r="693" spans="2:4" s="173" customFormat="1" ht="18" customHeight="1">
      <c r="B693" s="189"/>
      <c r="C693" s="189"/>
      <c r="D693" s="189"/>
    </row>
    <row r="694" spans="2:4" s="173" customFormat="1" ht="18" customHeight="1">
      <c r="B694" s="189"/>
      <c r="C694" s="189"/>
      <c r="D694" s="189"/>
    </row>
    <row r="695" spans="2:4" s="173" customFormat="1" ht="18" customHeight="1">
      <c r="B695" s="189"/>
      <c r="C695" s="189"/>
      <c r="D695" s="189"/>
    </row>
    <row r="696" spans="2:4" s="173" customFormat="1" ht="18" customHeight="1">
      <c r="B696" s="189"/>
      <c r="C696" s="189"/>
      <c r="D696" s="189"/>
    </row>
    <row r="697" spans="2:4" s="173" customFormat="1" ht="18" customHeight="1">
      <c r="B697" s="189"/>
      <c r="C697" s="189"/>
      <c r="D697" s="189"/>
    </row>
    <row r="698" spans="2:4" s="173" customFormat="1" ht="18" customHeight="1">
      <c r="B698" s="189"/>
      <c r="C698" s="189"/>
      <c r="D698" s="189"/>
    </row>
    <row r="699" spans="2:4" s="173" customFormat="1" ht="18" customHeight="1">
      <c r="B699" s="189"/>
      <c r="C699" s="189"/>
      <c r="D699" s="189"/>
    </row>
    <row r="700" spans="2:4" s="173" customFormat="1" ht="18" customHeight="1">
      <c r="B700" s="189"/>
      <c r="C700" s="189"/>
      <c r="D700" s="189"/>
    </row>
    <row r="701" spans="2:4" s="173" customFormat="1" ht="18" customHeight="1">
      <c r="B701" s="189"/>
      <c r="C701" s="189"/>
      <c r="D701" s="189"/>
    </row>
    <row r="702" spans="2:4" s="173" customFormat="1" ht="18" customHeight="1">
      <c r="B702" s="189"/>
      <c r="C702" s="189"/>
      <c r="D702" s="189"/>
    </row>
    <row r="703" spans="2:4" s="173" customFormat="1" ht="18" customHeight="1">
      <c r="B703" s="189"/>
      <c r="C703" s="189"/>
      <c r="D703" s="189"/>
    </row>
    <row r="704" spans="2:4" s="173" customFormat="1" ht="18" customHeight="1">
      <c r="B704" s="189"/>
      <c r="C704" s="189"/>
      <c r="D704" s="189"/>
    </row>
    <row r="705" spans="2:4" s="173" customFormat="1" ht="18" customHeight="1">
      <c r="B705" s="189"/>
      <c r="C705" s="189"/>
      <c r="D705" s="189"/>
    </row>
    <row r="706" spans="2:4" s="173" customFormat="1" ht="18" customHeight="1">
      <c r="B706" s="189"/>
      <c r="C706" s="189"/>
      <c r="D706" s="189"/>
    </row>
    <row r="707" spans="2:4" s="173" customFormat="1" ht="18" customHeight="1">
      <c r="B707" s="189"/>
      <c r="C707" s="189"/>
      <c r="D707" s="189"/>
    </row>
    <row r="708" spans="2:4" s="173" customFormat="1" ht="18" customHeight="1">
      <c r="B708" s="189"/>
      <c r="C708" s="189"/>
      <c r="D708" s="189"/>
    </row>
    <row r="709" spans="2:4" s="173" customFormat="1" ht="18" customHeight="1">
      <c r="B709" s="189"/>
      <c r="C709" s="189"/>
      <c r="D709" s="189"/>
    </row>
    <row r="710" spans="2:4" s="173" customFormat="1" ht="18" customHeight="1">
      <c r="B710" s="189"/>
      <c r="C710" s="189"/>
      <c r="D710" s="189"/>
    </row>
    <row r="711" spans="2:4" s="173" customFormat="1" ht="18" customHeight="1">
      <c r="B711" s="189"/>
      <c r="C711" s="189"/>
      <c r="D711" s="189"/>
    </row>
    <row r="712" spans="2:4" s="173" customFormat="1" ht="18" customHeight="1">
      <c r="B712" s="189"/>
      <c r="C712" s="189"/>
      <c r="D712" s="189"/>
    </row>
    <row r="713" spans="2:4" s="173" customFormat="1" ht="18" customHeight="1">
      <c r="B713" s="189"/>
      <c r="C713" s="189"/>
      <c r="D713" s="189"/>
    </row>
    <row r="714" spans="2:4" s="173" customFormat="1" ht="18" customHeight="1">
      <c r="B714" s="189"/>
      <c r="C714" s="189"/>
      <c r="D714" s="189"/>
    </row>
    <row r="715" spans="2:4" s="173" customFormat="1" ht="18" customHeight="1">
      <c r="B715" s="189"/>
      <c r="C715" s="189"/>
      <c r="D715" s="189"/>
    </row>
    <row r="716" spans="2:4" s="173" customFormat="1" ht="18" customHeight="1">
      <c r="B716" s="189"/>
      <c r="C716" s="189"/>
      <c r="D716" s="189"/>
    </row>
    <row r="717" spans="2:4" s="173" customFormat="1" ht="18" customHeight="1">
      <c r="B717" s="189"/>
      <c r="C717" s="189"/>
      <c r="D717" s="189"/>
    </row>
    <row r="718" spans="2:4" s="173" customFormat="1" ht="18" customHeight="1">
      <c r="B718" s="189"/>
      <c r="C718" s="189"/>
      <c r="D718" s="189"/>
    </row>
    <row r="719" spans="2:4" s="173" customFormat="1" ht="18" customHeight="1">
      <c r="B719" s="189"/>
      <c r="C719" s="189"/>
      <c r="D719" s="189"/>
    </row>
    <row r="720" spans="2:4" s="173" customFormat="1" ht="18" customHeight="1">
      <c r="B720" s="189"/>
      <c r="C720" s="189"/>
      <c r="D720" s="189"/>
    </row>
    <row r="721" spans="2:4" s="173" customFormat="1" ht="18" customHeight="1">
      <c r="B721" s="189"/>
      <c r="C721" s="189"/>
      <c r="D721" s="189"/>
    </row>
    <row r="722" spans="2:4" s="173" customFormat="1" ht="18" customHeight="1">
      <c r="B722" s="189"/>
      <c r="C722" s="189"/>
      <c r="D722" s="189"/>
    </row>
    <row r="723" spans="2:4" s="173" customFormat="1" ht="18" customHeight="1">
      <c r="B723" s="189"/>
      <c r="C723" s="189"/>
      <c r="D723" s="189"/>
    </row>
    <row r="724" spans="2:4" s="173" customFormat="1" ht="18" customHeight="1">
      <c r="B724" s="189"/>
      <c r="C724" s="189"/>
      <c r="D724" s="189"/>
    </row>
    <row r="725" spans="2:4" s="173" customFormat="1" ht="18" customHeight="1">
      <c r="B725" s="189"/>
      <c r="C725" s="189"/>
      <c r="D725" s="189"/>
    </row>
    <row r="726" spans="2:4" s="173" customFormat="1" ht="18" customHeight="1">
      <c r="B726" s="189"/>
      <c r="C726" s="189"/>
      <c r="D726" s="189"/>
    </row>
    <row r="727" spans="2:4" s="173" customFormat="1" ht="18" customHeight="1">
      <c r="B727" s="189"/>
      <c r="C727" s="189"/>
      <c r="D727" s="189"/>
    </row>
    <row r="728" spans="2:4" s="173" customFormat="1" ht="18" customHeight="1">
      <c r="B728" s="189"/>
      <c r="C728" s="189"/>
      <c r="D728" s="189"/>
    </row>
    <row r="729" spans="2:4" s="173" customFormat="1" ht="18" customHeight="1">
      <c r="B729" s="189"/>
      <c r="C729" s="189"/>
      <c r="D729" s="189"/>
    </row>
    <row r="730" spans="2:4" s="173" customFormat="1" ht="18" customHeight="1">
      <c r="B730" s="189"/>
      <c r="C730" s="189"/>
      <c r="D730" s="189"/>
    </row>
    <row r="731" spans="2:4" s="173" customFormat="1" ht="18" customHeight="1">
      <c r="B731" s="189"/>
      <c r="C731" s="189"/>
      <c r="D731" s="189"/>
    </row>
    <row r="732" spans="2:4" s="173" customFormat="1" ht="18" customHeight="1">
      <c r="B732" s="189"/>
      <c r="C732" s="189"/>
      <c r="D732" s="189"/>
    </row>
    <row r="733" spans="2:4" s="173" customFormat="1" ht="18" customHeight="1">
      <c r="B733" s="189"/>
      <c r="C733" s="189"/>
      <c r="D733" s="189"/>
    </row>
    <row r="734" spans="2:4" s="173" customFormat="1" ht="18" customHeight="1">
      <c r="B734" s="189"/>
      <c r="C734" s="189"/>
      <c r="D734" s="189"/>
    </row>
    <row r="735" spans="2:4" s="173" customFormat="1" ht="18" customHeight="1">
      <c r="B735" s="189"/>
      <c r="C735" s="189"/>
      <c r="D735" s="189"/>
    </row>
    <row r="736" spans="2:4" s="173" customFormat="1" ht="18" customHeight="1">
      <c r="B736" s="189"/>
      <c r="C736" s="189"/>
      <c r="D736" s="189"/>
    </row>
    <row r="737" spans="2:4" s="173" customFormat="1" ht="18" customHeight="1">
      <c r="B737" s="189"/>
      <c r="C737" s="189"/>
      <c r="D737" s="189"/>
    </row>
    <row r="738" spans="2:4" s="173" customFormat="1" ht="18" customHeight="1">
      <c r="B738" s="189"/>
      <c r="C738" s="189"/>
      <c r="D738" s="189"/>
    </row>
    <row r="739" spans="2:4" s="173" customFormat="1" ht="18" customHeight="1">
      <c r="B739" s="189"/>
      <c r="C739" s="189"/>
      <c r="D739" s="189"/>
    </row>
    <row r="740" spans="2:4" s="173" customFormat="1" ht="18" customHeight="1">
      <c r="B740" s="189"/>
      <c r="C740" s="189"/>
      <c r="D740" s="189"/>
    </row>
    <row r="741" spans="2:4" s="173" customFormat="1" ht="18" customHeight="1">
      <c r="B741" s="189"/>
      <c r="C741" s="189"/>
      <c r="D741" s="189"/>
    </row>
    <row r="742" spans="2:4" s="173" customFormat="1" ht="18" customHeight="1">
      <c r="B742" s="189"/>
      <c r="C742" s="189"/>
      <c r="D742" s="189"/>
    </row>
    <row r="743" spans="2:4" s="173" customFormat="1" ht="18" customHeight="1">
      <c r="B743" s="189"/>
      <c r="C743" s="189"/>
      <c r="D743" s="189"/>
    </row>
    <row r="744" spans="2:4" s="173" customFormat="1" ht="18" customHeight="1">
      <c r="B744" s="189"/>
      <c r="C744" s="189"/>
      <c r="D744" s="189"/>
    </row>
    <row r="745" spans="2:4" s="173" customFormat="1" ht="18" customHeight="1">
      <c r="B745" s="189"/>
      <c r="C745" s="189"/>
      <c r="D745" s="189"/>
    </row>
    <row r="746" spans="2:4" s="173" customFormat="1" ht="18" customHeight="1">
      <c r="B746" s="189"/>
      <c r="C746" s="189"/>
      <c r="D746" s="189"/>
    </row>
    <row r="747" spans="2:4" s="173" customFormat="1" ht="18" customHeight="1">
      <c r="B747" s="189"/>
      <c r="C747" s="189"/>
      <c r="D747" s="189"/>
    </row>
    <row r="748" spans="2:4" s="173" customFormat="1" ht="18" customHeight="1">
      <c r="B748" s="189"/>
      <c r="C748" s="189"/>
      <c r="D748" s="189"/>
    </row>
    <row r="749" spans="2:4" s="173" customFormat="1" ht="18" customHeight="1">
      <c r="B749" s="189"/>
      <c r="C749" s="189"/>
      <c r="D749" s="189"/>
    </row>
    <row r="750" spans="2:4" s="173" customFormat="1" ht="18" customHeight="1">
      <c r="B750" s="189"/>
      <c r="C750" s="189"/>
      <c r="D750" s="189"/>
    </row>
    <row r="751" spans="2:4" s="173" customFormat="1" ht="18" customHeight="1">
      <c r="B751" s="189"/>
      <c r="C751" s="189"/>
      <c r="D751" s="189"/>
    </row>
    <row r="752" spans="2:4" s="173" customFormat="1" ht="18" customHeight="1">
      <c r="B752" s="189"/>
      <c r="C752" s="189"/>
      <c r="D752" s="189"/>
    </row>
    <row r="753" spans="2:4" s="173" customFormat="1" ht="18" customHeight="1">
      <c r="B753" s="189"/>
      <c r="C753" s="189"/>
      <c r="D753" s="189"/>
    </row>
    <row r="754" spans="2:4" s="173" customFormat="1" ht="18" customHeight="1">
      <c r="B754" s="189"/>
      <c r="C754" s="189"/>
      <c r="D754" s="189"/>
    </row>
    <row r="755" spans="2:4" s="173" customFormat="1" ht="18" customHeight="1">
      <c r="B755" s="189"/>
      <c r="C755" s="189"/>
      <c r="D755" s="189"/>
    </row>
    <row r="756" spans="2:4" s="173" customFormat="1" ht="18" customHeight="1">
      <c r="B756" s="189"/>
      <c r="C756" s="189"/>
      <c r="D756" s="189"/>
    </row>
    <row r="757" spans="2:4" s="173" customFormat="1" ht="18" customHeight="1">
      <c r="B757" s="189"/>
      <c r="C757" s="189"/>
      <c r="D757" s="189"/>
    </row>
    <row r="758" spans="2:4" s="173" customFormat="1" ht="18" customHeight="1">
      <c r="B758" s="189"/>
      <c r="C758" s="189"/>
      <c r="D758" s="189"/>
    </row>
    <row r="759" spans="2:4" s="173" customFormat="1" ht="18" customHeight="1">
      <c r="B759" s="189"/>
      <c r="C759" s="189"/>
      <c r="D759" s="189"/>
    </row>
    <row r="760" spans="2:4" s="173" customFormat="1" ht="18" customHeight="1">
      <c r="B760" s="189"/>
      <c r="C760" s="189"/>
      <c r="D760" s="189"/>
    </row>
    <row r="761" spans="2:4" s="173" customFormat="1" ht="18" customHeight="1">
      <c r="B761" s="189"/>
      <c r="C761" s="189"/>
      <c r="D761" s="189"/>
    </row>
    <row r="762" spans="2:4" s="173" customFormat="1" ht="18" customHeight="1">
      <c r="B762" s="189"/>
      <c r="C762" s="189"/>
      <c r="D762" s="189"/>
    </row>
    <row r="763" spans="2:4" s="173" customFormat="1" ht="18" customHeight="1">
      <c r="B763" s="189"/>
      <c r="C763" s="189"/>
      <c r="D763" s="189"/>
    </row>
    <row r="764" spans="2:4" s="173" customFormat="1" ht="18" customHeight="1">
      <c r="B764" s="189"/>
      <c r="C764" s="189"/>
      <c r="D764" s="189"/>
    </row>
    <row r="765" spans="2:4" s="173" customFormat="1" ht="18" customHeight="1">
      <c r="B765" s="189"/>
      <c r="C765" s="189"/>
      <c r="D765" s="189"/>
    </row>
    <row r="766" spans="2:4" s="173" customFormat="1" ht="18" customHeight="1">
      <c r="B766" s="189"/>
      <c r="C766" s="189"/>
      <c r="D766" s="189"/>
    </row>
    <row r="767" spans="2:4" s="173" customFormat="1" ht="18" customHeight="1">
      <c r="B767" s="189"/>
      <c r="C767" s="189"/>
      <c r="D767" s="189"/>
    </row>
    <row r="768" spans="2:4" s="173" customFormat="1" ht="18" customHeight="1">
      <c r="B768" s="189"/>
      <c r="C768" s="189"/>
      <c r="D768" s="189"/>
    </row>
    <row r="769" spans="2:4" s="173" customFormat="1" ht="18" customHeight="1">
      <c r="B769" s="189"/>
      <c r="C769" s="189"/>
      <c r="D769" s="189"/>
    </row>
    <row r="770" spans="2:4" s="173" customFormat="1" ht="18" customHeight="1">
      <c r="B770" s="189"/>
      <c r="C770" s="189"/>
      <c r="D770" s="189"/>
    </row>
    <row r="771" spans="2:4" s="173" customFormat="1" ht="18" customHeight="1">
      <c r="B771" s="189"/>
      <c r="C771" s="189"/>
      <c r="D771" s="189"/>
    </row>
    <row r="772" spans="2:4" s="173" customFormat="1" ht="18" customHeight="1">
      <c r="B772" s="189"/>
      <c r="C772" s="189"/>
      <c r="D772" s="189"/>
    </row>
    <row r="773" spans="2:4" s="173" customFormat="1" ht="18" customHeight="1">
      <c r="B773" s="189"/>
      <c r="C773" s="189"/>
      <c r="D773" s="189"/>
    </row>
    <row r="774" spans="2:4" s="173" customFormat="1" ht="18" customHeight="1">
      <c r="B774" s="189"/>
      <c r="C774" s="189"/>
      <c r="D774" s="189"/>
    </row>
    <row r="775" spans="2:4" s="173" customFormat="1" ht="18" customHeight="1">
      <c r="B775" s="189"/>
      <c r="C775" s="189"/>
      <c r="D775" s="189"/>
    </row>
    <row r="776" spans="2:4" s="173" customFormat="1" ht="18" customHeight="1">
      <c r="B776" s="189"/>
      <c r="C776" s="189"/>
      <c r="D776" s="189"/>
    </row>
    <row r="777" spans="2:4" s="173" customFormat="1" ht="18" customHeight="1">
      <c r="B777" s="189"/>
      <c r="C777" s="189"/>
      <c r="D777" s="189"/>
    </row>
    <row r="778" spans="2:4" s="173" customFormat="1" ht="18" customHeight="1">
      <c r="B778" s="189"/>
      <c r="C778" s="189"/>
      <c r="D778" s="189"/>
    </row>
    <row r="779" spans="2:4" s="173" customFormat="1" ht="18" customHeight="1">
      <c r="B779" s="189"/>
      <c r="C779" s="189"/>
      <c r="D779" s="189"/>
    </row>
    <row r="780" spans="2:4" s="173" customFormat="1" ht="18" customHeight="1">
      <c r="B780" s="189"/>
      <c r="C780" s="189"/>
      <c r="D780" s="189"/>
    </row>
    <row r="781" spans="2:4" s="173" customFormat="1" ht="18" customHeight="1">
      <c r="B781" s="189"/>
      <c r="C781" s="189"/>
      <c r="D781" s="189"/>
    </row>
    <row r="782" spans="2:4" s="173" customFormat="1" ht="18" customHeight="1">
      <c r="B782" s="189"/>
      <c r="C782" s="189"/>
      <c r="D782" s="189"/>
    </row>
    <row r="783" spans="2:4" s="173" customFormat="1" ht="18" customHeight="1">
      <c r="B783" s="189"/>
      <c r="C783" s="189"/>
      <c r="D783" s="189"/>
    </row>
    <row r="784" spans="2:4" s="173" customFormat="1" ht="18" customHeight="1">
      <c r="B784" s="189"/>
      <c r="C784" s="189"/>
      <c r="D784" s="189"/>
    </row>
    <row r="785" spans="2:4" s="173" customFormat="1" ht="18" customHeight="1">
      <c r="B785" s="189"/>
      <c r="C785" s="189"/>
      <c r="D785" s="189"/>
    </row>
    <row r="786" spans="2:4" s="173" customFormat="1" ht="18" customHeight="1">
      <c r="B786" s="189"/>
      <c r="C786" s="189"/>
      <c r="D786" s="189"/>
    </row>
    <row r="787" spans="2:4" s="173" customFormat="1" ht="18" customHeight="1">
      <c r="B787" s="189"/>
      <c r="C787" s="189"/>
      <c r="D787" s="189"/>
    </row>
    <row r="788" spans="2:4" s="173" customFormat="1" ht="18" customHeight="1">
      <c r="B788" s="189"/>
      <c r="C788" s="189"/>
      <c r="D788" s="189"/>
    </row>
    <row r="789" spans="2:4" s="173" customFormat="1" ht="18" customHeight="1">
      <c r="B789" s="189"/>
      <c r="C789" s="189"/>
      <c r="D789" s="189"/>
    </row>
    <row r="790" spans="2:4" s="173" customFormat="1" ht="18" customHeight="1">
      <c r="B790" s="189"/>
      <c r="C790" s="189"/>
      <c r="D790" s="189"/>
    </row>
    <row r="791" spans="2:4" s="173" customFormat="1" ht="18" customHeight="1">
      <c r="B791" s="189"/>
      <c r="C791" s="189"/>
      <c r="D791" s="189"/>
    </row>
    <row r="792" spans="2:4" s="173" customFormat="1" ht="18" customHeight="1">
      <c r="B792" s="189"/>
      <c r="C792" s="189"/>
      <c r="D792" s="189"/>
    </row>
    <row r="793" spans="2:4" s="173" customFormat="1" ht="18" customHeight="1">
      <c r="B793" s="189"/>
      <c r="C793" s="189"/>
      <c r="D793" s="189"/>
    </row>
    <row r="794" spans="2:4" s="173" customFormat="1" ht="18" customHeight="1">
      <c r="B794" s="189"/>
      <c r="C794" s="189"/>
      <c r="D794" s="189"/>
    </row>
    <row r="795" spans="2:4" s="173" customFormat="1" ht="18" customHeight="1">
      <c r="B795" s="189"/>
      <c r="C795" s="189"/>
      <c r="D795" s="189"/>
    </row>
    <row r="796" spans="2:4" s="173" customFormat="1" ht="18" customHeight="1">
      <c r="B796" s="189"/>
      <c r="C796" s="189"/>
      <c r="D796" s="189"/>
    </row>
    <row r="797" spans="2:4" s="173" customFormat="1" ht="18" customHeight="1">
      <c r="B797" s="189"/>
      <c r="C797" s="189"/>
      <c r="D797" s="189"/>
    </row>
    <row r="798" spans="2:4" s="173" customFormat="1" ht="18" customHeight="1">
      <c r="B798" s="189"/>
      <c r="C798" s="189"/>
      <c r="D798" s="189"/>
    </row>
    <row r="799" spans="2:4" s="173" customFormat="1" ht="18" customHeight="1">
      <c r="B799" s="189"/>
      <c r="C799" s="189"/>
      <c r="D799" s="189"/>
    </row>
    <row r="800" spans="2:4" s="173" customFormat="1" ht="18" customHeight="1">
      <c r="B800" s="189"/>
      <c r="C800" s="189"/>
      <c r="D800" s="189"/>
    </row>
    <row r="801" spans="2:4" s="173" customFormat="1" ht="18" customHeight="1">
      <c r="B801" s="189"/>
      <c r="C801" s="189"/>
      <c r="D801" s="189"/>
    </row>
    <row r="802" spans="2:4" s="173" customFormat="1" ht="18" customHeight="1">
      <c r="B802" s="189"/>
      <c r="C802" s="189"/>
      <c r="D802" s="189"/>
    </row>
    <row r="803" spans="2:4" s="173" customFormat="1" ht="18" customHeight="1">
      <c r="B803" s="189"/>
      <c r="C803" s="189"/>
      <c r="D803" s="189"/>
    </row>
    <row r="804" spans="2:4" s="173" customFormat="1" ht="18" customHeight="1">
      <c r="B804" s="189"/>
      <c r="C804" s="189"/>
      <c r="D804" s="189"/>
    </row>
    <row r="805" spans="2:4" s="173" customFormat="1" ht="18" customHeight="1">
      <c r="B805" s="189"/>
      <c r="C805" s="189"/>
      <c r="D805" s="189"/>
    </row>
    <row r="806" spans="2:4" s="173" customFormat="1" ht="18" customHeight="1">
      <c r="B806" s="189"/>
      <c r="C806" s="189"/>
      <c r="D806" s="189"/>
    </row>
    <row r="807" spans="2:4" s="173" customFormat="1" ht="18" customHeight="1">
      <c r="B807" s="189"/>
      <c r="C807" s="189"/>
      <c r="D807" s="189"/>
    </row>
    <row r="808" spans="2:4" s="173" customFormat="1" ht="18" customHeight="1">
      <c r="B808" s="189"/>
      <c r="C808" s="189"/>
      <c r="D808" s="189"/>
    </row>
    <row r="809" spans="2:4" s="173" customFormat="1" ht="18" customHeight="1">
      <c r="B809" s="189"/>
      <c r="C809" s="189"/>
      <c r="D809" s="189"/>
    </row>
    <row r="810" spans="2:4" s="173" customFormat="1" ht="18" customHeight="1">
      <c r="B810" s="189"/>
      <c r="C810" s="189"/>
      <c r="D810" s="189"/>
    </row>
    <row r="811" spans="2:4" s="173" customFormat="1" ht="18" customHeight="1">
      <c r="B811" s="189"/>
      <c r="C811" s="189"/>
      <c r="D811" s="189"/>
    </row>
    <row r="812" spans="2:4" s="173" customFormat="1" ht="18" customHeight="1">
      <c r="B812" s="189"/>
      <c r="C812" s="189"/>
      <c r="D812" s="189"/>
    </row>
    <row r="813" spans="2:4" s="173" customFormat="1" ht="18" customHeight="1">
      <c r="B813" s="189"/>
      <c r="C813" s="189"/>
      <c r="D813" s="189"/>
    </row>
    <row r="814" spans="2:4" s="173" customFormat="1" ht="18" customHeight="1">
      <c r="B814" s="189"/>
      <c r="C814" s="189"/>
      <c r="D814" s="189"/>
    </row>
    <row r="815" spans="2:4" s="173" customFormat="1" ht="18" customHeight="1">
      <c r="B815" s="189"/>
      <c r="C815" s="189"/>
      <c r="D815" s="189"/>
    </row>
    <row r="816" spans="2:4" s="173" customFormat="1" ht="18" customHeight="1">
      <c r="B816" s="189"/>
      <c r="C816" s="189"/>
      <c r="D816" s="189"/>
    </row>
    <row r="817" spans="2:4" s="173" customFormat="1" ht="18" customHeight="1">
      <c r="B817" s="189"/>
      <c r="C817" s="189"/>
      <c r="D817" s="189"/>
    </row>
    <row r="818" spans="2:4" s="173" customFormat="1" ht="18" customHeight="1">
      <c r="B818" s="189"/>
      <c r="C818" s="189"/>
      <c r="D818" s="189"/>
    </row>
    <row r="819" spans="2:4" s="173" customFormat="1" ht="18" customHeight="1">
      <c r="B819" s="189"/>
      <c r="C819" s="189"/>
      <c r="D819" s="189"/>
    </row>
    <row r="820" spans="2:4" s="173" customFormat="1" ht="18" customHeight="1">
      <c r="B820" s="189"/>
      <c r="C820" s="189"/>
      <c r="D820" s="189"/>
    </row>
    <row r="821" spans="2:4" s="173" customFormat="1" ht="18" customHeight="1">
      <c r="B821" s="189"/>
      <c r="C821" s="189"/>
      <c r="D821" s="189"/>
    </row>
    <row r="822" spans="2:4" s="173" customFormat="1" ht="18" customHeight="1">
      <c r="B822" s="189"/>
      <c r="C822" s="189"/>
      <c r="D822" s="189"/>
    </row>
    <row r="823" spans="2:4" s="173" customFormat="1" ht="18" customHeight="1">
      <c r="B823" s="189"/>
      <c r="C823" s="189"/>
      <c r="D823" s="189"/>
    </row>
    <row r="824" spans="2:4" s="173" customFormat="1" ht="18" customHeight="1">
      <c r="B824" s="189"/>
      <c r="C824" s="189"/>
      <c r="D824" s="189"/>
    </row>
    <row r="825" spans="2:4" s="173" customFormat="1" ht="18" customHeight="1">
      <c r="B825" s="189"/>
      <c r="C825" s="189"/>
      <c r="D825" s="189"/>
    </row>
    <row r="826" spans="2:4" s="173" customFormat="1" ht="18" customHeight="1">
      <c r="B826" s="189"/>
      <c r="C826" s="189"/>
      <c r="D826" s="189"/>
    </row>
    <row r="827" spans="2:4" s="173" customFormat="1" ht="18" customHeight="1">
      <c r="B827" s="189"/>
      <c r="C827" s="189"/>
      <c r="D827" s="189"/>
    </row>
    <row r="828" spans="2:4" s="173" customFormat="1" ht="18" customHeight="1">
      <c r="B828" s="189"/>
      <c r="C828" s="189"/>
      <c r="D828" s="189"/>
    </row>
    <row r="829" spans="2:4" s="173" customFormat="1" ht="18" customHeight="1">
      <c r="B829" s="189"/>
      <c r="C829" s="189"/>
      <c r="D829" s="189"/>
    </row>
    <row r="830" spans="2:4" s="173" customFormat="1" ht="18" customHeight="1">
      <c r="B830" s="189"/>
      <c r="C830" s="189"/>
      <c r="D830" s="189"/>
    </row>
    <row r="831" spans="2:4" s="173" customFormat="1" ht="18" customHeight="1">
      <c r="B831" s="189"/>
      <c r="C831" s="189"/>
      <c r="D831" s="189"/>
    </row>
    <row r="832" spans="2:4" s="173" customFormat="1" ht="18" customHeight="1">
      <c r="B832" s="189"/>
      <c r="C832" s="189"/>
      <c r="D832" s="189"/>
    </row>
    <row r="833" spans="2:4" s="173" customFormat="1" ht="18" customHeight="1">
      <c r="B833" s="189"/>
      <c r="C833" s="189"/>
      <c r="D833" s="189"/>
    </row>
    <row r="834" spans="2:4" s="173" customFormat="1" ht="18" customHeight="1">
      <c r="B834" s="189"/>
      <c r="C834" s="189"/>
      <c r="D834" s="189"/>
    </row>
    <row r="835" spans="2:4" s="173" customFormat="1" ht="18" customHeight="1">
      <c r="B835" s="189"/>
      <c r="C835" s="189"/>
      <c r="D835" s="189"/>
    </row>
    <row r="836" spans="2:4" s="173" customFormat="1" ht="18" customHeight="1">
      <c r="B836" s="189"/>
      <c r="C836" s="189"/>
      <c r="D836" s="189"/>
    </row>
    <row r="837" spans="2:4" s="173" customFormat="1" ht="18" customHeight="1">
      <c r="B837" s="189"/>
      <c r="C837" s="189"/>
      <c r="D837" s="189"/>
    </row>
    <row r="838" spans="2:4" s="173" customFormat="1" ht="18" customHeight="1">
      <c r="B838" s="189"/>
      <c r="C838" s="189"/>
      <c r="D838" s="189"/>
    </row>
    <row r="839" spans="2:4" s="173" customFormat="1" ht="18" customHeight="1">
      <c r="B839" s="189"/>
      <c r="C839" s="189"/>
      <c r="D839" s="189"/>
    </row>
    <row r="840" spans="2:4" s="173" customFormat="1" ht="18" customHeight="1">
      <c r="B840" s="189"/>
      <c r="C840" s="189"/>
      <c r="D840" s="189"/>
    </row>
    <row r="841" spans="2:4" s="173" customFormat="1" ht="18" customHeight="1">
      <c r="B841" s="189"/>
      <c r="C841" s="189"/>
      <c r="D841" s="189"/>
    </row>
    <row r="842" spans="2:4" s="173" customFormat="1" ht="18" customHeight="1">
      <c r="B842" s="189"/>
      <c r="C842" s="189"/>
      <c r="D842" s="189"/>
    </row>
    <row r="843" spans="2:4" s="173" customFormat="1" ht="18" customHeight="1">
      <c r="B843" s="189"/>
      <c r="C843" s="189"/>
      <c r="D843" s="189"/>
    </row>
    <row r="844" spans="2:4" s="173" customFormat="1" ht="18" customHeight="1">
      <c r="B844" s="189"/>
      <c r="C844" s="189"/>
      <c r="D844" s="189"/>
    </row>
    <row r="845" spans="2:4" s="173" customFormat="1" ht="18" customHeight="1">
      <c r="B845" s="189"/>
      <c r="C845" s="189"/>
      <c r="D845" s="189"/>
    </row>
    <row r="846" spans="2:4" s="173" customFormat="1" ht="18" customHeight="1">
      <c r="B846" s="189"/>
      <c r="C846" s="189"/>
      <c r="D846" s="189"/>
    </row>
    <row r="847" spans="2:4" s="173" customFormat="1" ht="18" customHeight="1">
      <c r="B847" s="189"/>
      <c r="C847" s="189"/>
      <c r="D847" s="189"/>
    </row>
    <row r="848" spans="2:4" s="173" customFormat="1" ht="18" customHeight="1">
      <c r="B848" s="189"/>
      <c r="C848" s="189"/>
      <c r="D848" s="189"/>
    </row>
    <row r="849" spans="2:4" s="173" customFormat="1" ht="18" customHeight="1">
      <c r="B849" s="189"/>
      <c r="C849" s="189"/>
      <c r="D849" s="189"/>
    </row>
    <row r="850" spans="2:4" s="173" customFormat="1" ht="18" customHeight="1">
      <c r="B850" s="189"/>
      <c r="C850" s="189"/>
      <c r="D850" s="189"/>
    </row>
    <row r="851" spans="2:4" s="173" customFormat="1" ht="18" customHeight="1">
      <c r="B851" s="189"/>
      <c r="C851" s="189"/>
      <c r="D851" s="189"/>
    </row>
    <row r="852" spans="2:4" s="173" customFormat="1" ht="18" customHeight="1">
      <c r="B852" s="189"/>
      <c r="C852" s="189"/>
      <c r="D852" s="189"/>
    </row>
    <row r="853" spans="2:4" s="173" customFormat="1" ht="18" customHeight="1">
      <c r="B853" s="189"/>
      <c r="C853" s="189"/>
      <c r="D853" s="189"/>
    </row>
    <row r="854" spans="2:4" s="173" customFormat="1" ht="18" customHeight="1">
      <c r="B854" s="189"/>
      <c r="C854" s="189"/>
      <c r="D854" s="189"/>
    </row>
    <row r="855" spans="2:4" s="173" customFormat="1" ht="18" customHeight="1">
      <c r="B855" s="189"/>
      <c r="C855" s="189"/>
      <c r="D855" s="189"/>
    </row>
    <row r="856" spans="2:4" s="173" customFormat="1" ht="18" customHeight="1">
      <c r="B856" s="189"/>
      <c r="C856" s="189"/>
      <c r="D856" s="189"/>
    </row>
    <row r="857" spans="2:4" s="173" customFormat="1" ht="18" customHeight="1">
      <c r="B857" s="189"/>
      <c r="C857" s="189"/>
      <c r="D857" s="189"/>
    </row>
    <row r="858" spans="2:4" s="173" customFormat="1" ht="18" customHeight="1">
      <c r="B858" s="189"/>
      <c r="C858" s="189"/>
      <c r="D858" s="189"/>
    </row>
    <row r="859" spans="2:4" s="173" customFormat="1" ht="18" customHeight="1">
      <c r="B859" s="189"/>
      <c r="C859" s="189"/>
      <c r="D859" s="189"/>
    </row>
    <row r="860" spans="2:4" s="173" customFormat="1" ht="18" customHeight="1">
      <c r="B860" s="189"/>
      <c r="C860" s="189"/>
      <c r="D860" s="189"/>
    </row>
    <row r="861" spans="2:4" s="173" customFormat="1" ht="18" customHeight="1">
      <c r="B861" s="189"/>
      <c r="C861" s="189"/>
      <c r="D861" s="189"/>
    </row>
    <row r="862" spans="2:4" s="173" customFormat="1" ht="18" customHeight="1">
      <c r="B862" s="189"/>
      <c r="C862" s="189"/>
      <c r="D862" s="189"/>
    </row>
    <row r="863" spans="2:4" s="173" customFormat="1" ht="18" customHeight="1">
      <c r="B863" s="189"/>
      <c r="C863" s="189"/>
      <c r="D863" s="189"/>
    </row>
    <row r="864" spans="2:4" s="173" customFormat="1" ht="18" customHeight="1">
      <c r="B864" s="189"/>
      <c r="C864" s="189"/>
      <c r="D864" s="189"/>
    </row>
    <row r="865" spans="2:4" s="173" customFormat="1" ht="18" customHeight="1">
      <c r="B865" s="189"/>
      <c r="C865" s="189"/>
      <c r="D865" s="189"/>
    </row>
    <row r="866" spans="2:4" s="173" customFormat="1" ht="18" customHeight="1">
      <c r="B866" s="189"/>
      <c r="C866" s="189"/>
      <c r="D866" s="189"/>
    </row>
    <row r="867" spans="2:4" s="173" customFormat="1" ht="18" customHeight="1">
      <c r="B867" s="189"/>
      <c r="C867" s="189"/>
      <c r="D867" s="189"/>
    </row>
    <row r="868" spans="2:4" s="173" customFormat="1" ht="18" customHeight="1">
      <c r="B868" s="189"/>
      <c r="C868" s="189"/>
      <c r="D868" s="189"/>
    </row>
    <row r="869" spans="2:4" s="173" customFormat="1" ht="18" customHeight="1">
      <c r="B869" s="189"/>
      <c r="C869" s="189"/>
      <c r="D869" s="189"/>
    </row>
    <row r="870" spans="2:4" s="173" customFormat="1" ht="18" customHeight="1">
      <c r="B870" s="189"/>
      <c r="C870" s="189"/>
      <c r="D870" s="189"/>
    </row>
    <row r="871" spans="2:4" s="173" customFormat="1" ht="18" customHeight="1">
      <c r="B871" s="189"/>
      <c r="C871" s="189"/>
      <c r="D871" s="189"/>
    </row>
    <row r="872" spans="2:4" s="173" customFormat="1" ht="18" customHeight="1">
      <c r="B872" s="189"/>
      <c r="C872" s="189"/>
      <c r="D872" s="189"/>
    </row>
    <row r="873" spans="2:4" s="173" customFormat="1" ht="18" customHeight="1">
      <c r="B873" s="189"/>
      <c r="C873" s="189"/>
      <c r="D873" s="189"/>
    </row>
    <row r="874" spans="2:4" s="173" customFormat="1" ht="18" customHeight="1">
      <c r="B874" s="189"/>
      <c r="C874" s="189"/>
      <c r="D874" s="189"/>
    </row>
    <row r="875" spans="2:4" s="173" customFormat="1" ht="18" customHeight="1">
      <c r="B875" s="189"/>
      <c r="C875" s="189"/>
      <c r="D875" s="189"/>
    </row>
    <row r="876" spans="2:4" s="173" customFormat="1" ht="18" customHeight="1">
      <c r="B876" s="189"/>
      <c r="C876" s="189"/>
      <c r="D876" s="189"/>
    </row>
    <row r="877" spans="2:4" s="173" customFormat="1" ht="18" customHeight="1">
      <c r="B877" s="189"/>
      <c r="C877" s="189"/>
      <c r="D877" s="189"/>
    </row>
    <row r="878" spans="2:4" s="173" customFormat="1" ht="18" customHeight="1">
      <c r="B878" s="189"/>
      <c r="C878" s="189"/>
      <c r="D878" s="189"/>
    </row>
    <row r="879" spans="2:4" s="173" customFormat="1" ht="18" customHeight="1">
      <c r="B879" s="189"/>
      <c r="C879" s="189"/>
      <c r="D879" s="189"/>
    </row>
    <row r="880" spans="2:4" s="173" customFormat="1" ht="18" customHeight="1">
      <c r="B880" s="189"/>
      <c r="C880" s="189"/>
      <c r="D880" s="189"/>
    </row>
    <row r="881" spans="2:4" s="173" customFormat="1" ht="18" customHeight="1">
      <c r="B881" s="189"/>
      <c r="C881" s="189"/>
      <c r="D881" s="189"/>
    </row>
    <row r="882" spans="2:4" s="173" customFormat="1" ht="18" customHeight="1">
      <c r="B882" s="189"/>
      <c r="C882" s="189"/>
      <c r="D882" s="189"/>
    </row>
    <row r="883" spans="2:4" s="173" customFormat="1" ht="18" customHeight="1">
      <c r="B883" s="189"/>
      <c r="C883" s="189"/>
      <c r="D883" s="189"/>
    </row>
    <row r="884" spans="2:4" s="173" customFormat="1" ht="18" customHeight="1">
      <c r="B884" s="189"/>
      <c r="C884" s="189"/>
      <c r="D884" s="189"/>
    </row>
    <row r="885" spans="2:4" s="173" customFormat="1" ht="18" customHeight="1">
      <c r="B885" s="189"/>
      <c r="C885" s="189"/>
      <c r="D885" s="189"/>
    </row>
    <row r="886" spans="2:4" s="173" customFormat="1" ht="18" customHeight="1">
      <c r="B886" s="189"/>
      <c r="C886" s="189"/>
      <c r="D886" s="189"/>
    </row>
    <row r="887" spans="2:4" s="173" customFormat="1" ht="18" customHeight="1">
      <c r="B887" s="189"/>
      <c r="C887" s="189"/>
      <c r="D887" s="189"/>
    </row>
    <row r="888" spans="2:4" s="173" customFormat="1" ht="18" customHeight="1">
      <c r="B888" s="189"/>
      <c r="C888" s="189"/>
      <c r="D888" s="189"/>
    </row>
    <row r="889" spans="2:4" s="173" customFormat="1" ht="18" customHeight="1">
      <c r="B889" s="189"/>
      <c r="C889" s="189"/>
      <c r="D889" s="189"/>
    </row>
    <row r="890" spans="2:4" s="173" customFormat="1" ht="18" customHeight="1">
      <c r="B890" s="189"/>
      <c r="C890" s="189"/>
      <c r="D890" s="189"/>
    </row>
    <row r="891" spans="2:4" s="173" customFormat="1" ht="18" customHeight="1">
      <c r="B891" s="189"/>
      <c r="C891" s="189"/>
      <c r="D891" s="189"/>
    </row>
    <row r="892" spans="2:4" s="173" customFormat="1" ht="18" customHeight="1">
      <c r="B892" s="189"/>
      <c r="C892" s="189"/>
      <c r="D892" s="189"/>
    </row>
    <row r="893" spans="2:4" s="173" customFormat="1" ht="18" customHeight="1">
      <c r="B893" s="189"/>
      <c r="C893" s="189"/>
      <c r="D893" s="189"/>
    </row>
    <row r="894" spans="2:4" s="173" customFormat="1" ht="18" customHeight="1">
      <c r="B894" s="189"/>
      <c r="C894" s="189"/>
      <c r="D894" s="189"/>
    </row>
    <row r="895" spans="2:4" s="173" customFormat="1" ht="18" customHeight="1">
      <c r="B895" s="189"/>
      <c r="C895" s="189"/>
      <c r="D895" s="189"/>
    </row>
    <row r="896" spans="2:4" s="173" customFormat="1" ht="18" customHeight="1">
      <c r="B896" s="189"/>
      <c r="C896" s="189"/>
      <c r="D896" s="189"/>
    </row>
    <row r="897" spans="2:4" s="173" customFormat="1" ht="18" customHeight="1">
      <c r="B897" s="189"/>
      <c r="C897" s="189"/>
      <c r="D897" s="189"/>
    </row>
    <row r="898" spans="2:4" s="173" customFormat="1" ht="18" customHeight="1">
      <c r="B898" s="189"/>
      <c r="C898" s="189"/>
      <c r="D898" s="189"/>
    </row>
    <row r="899" spans="2:4" s="173" customFormat="1" ht="18" customHeight="1">
      <c r="B899" s="189"/>
      <c r="C899" s="189"/>
      <c r="D899" s="189"/>
    </row>
    <row r="900" spans="2:4" s="173" customFormat="1" ht="18" customHeight="1">
      <c r="B900" s="189"/>
      <c r="C900" s="189"/>
      <c r="D900" s="189"/>
    </row>
    <row r="901" spans="2:4" s="173" customFormat="1" ht="18" customHeight="1">
      <c r="B901" s="189"/>
      <c r="C901" s="189"/>
      <c r="D901" s="189"/>
    </row>
    <row r="902" spans="2:4" s="173" customFormat="1" ht="18" customHeight="1">
      <c r="B902" s="189"/>
      <c r="C902" s="189"/>
      <c r="D902" s="189"/>
    </row>
    <row r="903" spans="2:4" s="173" customFormat="1" ht="18" customHeight="1">
      <c r="B903" s="189"/>
      <c r="C903" s="189"/>
      <c r="D903" s="189"/>
    </row>
    <row r="904" spans="2:4" s="173" customFormat="1" ht="18" customHeight="1">
      <c r="B904" s="189"/>
      <c r="C904" s="189"/>
      <c r="D904" s="189"/>
    </row>
    <row r="905" spans="2:4" s="173" customFormat="1" ht="18" customHeight="1">
      <c r="B905" s="189"/>
      <c r="C905" s="189"/>
      <c r="D905" s="189"/>
    </row>
    <row r="906" spans="2:4" s="173" customFormat="1" ht="18" customHeight="1">
      <c r="B906" s="189"/>
      <c r="C906" s="189"/>
      <c r="D906" s="189"/>
    </row>
    <row r="907" spans="2:4" s="173" customFormat="1" ht="18" customHeight="1">
      <c r="B907" s="189"/>
      <c r="C907" s="189"/>
      <c r="D907" s="189"/>
    </row>
    <row r="908" spans="2:4" s="173" customFormat="1" ht="18" customHeight="1">
      <c r="B908" s="189"/>
      <c r="C908" s="189"/>
      <c r="D908" s="189"/>
    </row>
    <row r="909" spans="2:4" s="173" customFormat="1" ht="18" customHeight="1">
      <c r="B909" s="189"/>
      <c r="C909" s="189"/>
      <c r="D909" s="189"/>
    </row>
    <row r="910" spans="2:4" s="173" customFormat="1" ht="18" customHeight="1">
      <c r="B910" s="189"/>
      <c r="C910" s="189"/>
      <c r="D910" s="189"/>
    </row>
    <row r="911" spans="2:4" s="173" customFormat="1" ht="18" customHeight="1">
      <c r="B911" s="189"/>
      <c r="C911" s="189"/>
      <c r="D911" s="189"/>
    </row>
    <row r="912" spans="2:4" s="173" customFormat="1" ht="18" customHeight="1">
      <c r="B912" s="189"/>
      <c r="C912" s="189"/>
      <c r="D912" s="189"/>
    </row>
    <row r="913" spans="2:4" s="173" customFormat="1" ht="18" customHeight="1">
      <c r="B913" s="189"/>
      <c r="C913" s="189"/>
      <c r="D913" s="189"/>
    </row>
    <row r="914" spans="2:4" s="173" customFormat="1" ht="18" customHeight="1">
      <c r="B914" s="189"/>
      <c r="C914" s="189"/>
      <c r="D914" s="189"/>
    </row>
    <row r="915" spans="2:4" s="173" customFormat="1" ht="18" customHeight="1">
      <c r="B915" s="189"/>
      <c r="C915" s="189"/>
      <c r="D915" s="189"/>
    </row>
    <row r="916" spans="2:4" s="173" customFormat="1" ht="18" customHeight="1">
      <c r="B916" s="189"/>
      <c r="C916" s="189"/>
      <c r="D916" s="189"/>
    </row>
    <row r="917" spans="2:4" s="173" customFormat="1" ht="18" customHeight="1">
      <c r="B917" s="189"/>
      <c r="C917" s="189"/>
      <c r="D917" s="189"/>
    </row>
    <row r="918" spans="2:4" s="173" customFormat="1" ht="18" customHeight="1">
      <c r="B918" s="189"/>
      <c r="C918" s="189"/>
      <c r="D918" s="189"/>
    </row>
    <row r="919" spans="2:4" s="173" customFormat="1" ht="18" customHeight="1">
      <c r="B919" s="189"/>
      <c r="C919" s="189"/>
      <c r="D919" s="189"/>
    </row>
    <row r="920" spans="2:4" s="173" customFormat="1" ht="18" customHeight="1">
      <c r="B920" s="189"/>
      <c r="C920" s="189"/>
      <c r="D920" s="189"/>
    </row>
    <row r="921" spans="2:4" s="173" customFormat="1" ht="18" customHeight="1">
      <c r="B921" s="189"/>
      <c r="C921" s="189"/>
      <c r="D921" s="189"/>
    </row>
    <row r="922" spans="2:4" s="173" customFormat="1" ht="18" customHeight="1">
      <c r="B922" s="189"/>
      <c r="C922" s="189"/>
      <c r="D922" s="189"/>
    </row>
    <row r="923" spans="2:4" s="173" customFormat="1" ht="18" customHeight="1">
      <c r="B923" s="189"/>
      <c r="C923" s="189"/>
      <c r="D923" s="189"/>
    </row>
    <row r="924" spans="2:4" s="173" customFormat="1" ht="18" customHeight="1">
      <c r="B924" s="189"/>
      <c r="C924" s="189"/>
      <c r="D924" s="189"/>
    </row>
    <row r="925" spans="2:4" s="173" customFormat="1" ht="18" customHeight="1">
      <c r="B925" s="189"/>
      <c r="C925" s="189"/>
      <c r="D925" s="189"/>
    </row>
    <row r="926" spans="2:4" s="173" customFormat="1" ht="18" customHeight="1">
      <c r="B926" s="189"/>
      <c r="C926" s="189"/>
      <c r="D926" s="189"/>
    </row>
    <row r="927" spans="2:4" s="173" customFormat="1" ht="18" customHeight="1">
      <c r="B927" s="189"/>
      <c r="C927" s="189"/>
      <c r="D927" s="189"/>
    </row>
    <row r="928" spans="2:4" s="173" customFormat="1" ht="18" customHeight="1">
      <c r="B928" s="189"/>
      <c r="C928" s="189"/>
      <c r="D928" s="189"/>
    </row>
    <row r="929" spans="2:4" s="173" customFormat="1" ht="18" customHeight="1">
      <c r="B929" s="189"/>
      <c r="C929" s="189"/>
      <c r="D929" s="189"/>
    </row>
    <row r="930" spans="2:4" s="173" customFormat="1" ht="18" customHeight="1">
      <c r="B930" s="189"/>
      <c r="C930" s="189"/>
      <c r="D930" s="189"/>
    </row>
    <row r="931" spans="2:4" s="173" customFormat="1" ht="18" customHeight="1">
      <c r="B931" s="189"/>
      <c r="C931" s="189"/>
      <c r="D931" s="189"/>
    </row>
    <row r="932" spans="2:4" s="173" customFormat="1" ht="18" customHeight="1">
      <c r="B932" s="189"/>
      <c r="C932" s="189"/>
      <c r="D932" s="189"/>
    </row>
    <row r="933" spans="2:4" s="173" customFormat="1" ht="18" customHeight="1">
      <c r="B933" s="189"/>
      <c r="C933" s="189"/>
      <c r="D933" s="189"/>
    </row>
    <row r="934" spans="2:4" s="173" customFormat="1" ht="18" customHeight="1">
      <c r="B934" s="189"/>
      <c r="C934" s="189"/>
      <c r="D934" s="189"/>
    </row>
    <row r="935" spans="2:4" s="173" customFormat="1" ht="18" customHeight="1">
      <c r="B935" s="189"/>
      <c r="C935" s="189"/>
      <c r="D935" s="189"/>
    </row>
    <row r="936" spans="2:4" s="173" customFormat="1" ht="18" customHeight="1">
      <c r="B936" s="189"/>
      <c r="C936" s="189"/>
      <c r="D936" s="189"/>
    </row>
    <row r="937" spans="2:4" s="173" customFormat="1" ht="18" customHeight="1">
      <c r="B937" s="189"/>
      <c r="C937" s="189"/>
      <c r="D937" s="189"/>
    </row>
    <row r="938" spans="2:4" s="173" customFormat="1" ht="18" customHeight="1">
      <c r="B938" s="189"/>
      <c r="C938" s="189"/>
      <c r="D938" s="189"/>
    </row>
    <row r="939" spans="2:4" s="173" customFormat="1" ht="18" customHeight="1">
      <c r="B939" s="189"/>
      <c r="C939" s="189"/>
      <c r="D939" s="189"/>
    </row>
    <row r="940" spans="2:4" s="173" customFormat="1" ht="18" customHeight="1">
      <c r="B940" s="189"/>
      <c r="C940" s="189"/>
      <c r="D940" s="189"/>
    </row>
    <row r="941" spans="2:4" s="173" customFormat="1" ht="18" customHeight="1">
      <c r="B941" s="189"/>
      <c r="C941" s="189"/>
      <c r="D941" s="189"/>
    </row>
    <row r="942" spans="2:4" s="173" customFormat="1" ht="18" customHeight="1">
      <c r="B942" s="189"/>
      <c r="C942" s="189"/>
      <c r="D942" s="189"/>
    </row>
    <row r="943" spans="2:4" s="173" customFormat="1" ht="18" customHeight="1">
      <c r="B943" s="189"/>
      <c r="C943" s="189"/>
      <c r="D943" s="189"/>
    </row>
    <row r="944" spans="2:4" s="173" customFormat="1" ht="18" customHeight="1">
      <c r="B944" s="189"/>
      <c r="C944" s="189"/>
      <c r="D944" s="189"/>
    </row>
    <row r="945" spans="2:4" s="173" customFormat="1" ht="18" customHeight="1">
      <c r="B945" s="189"/>
      <c r="C945" s="189"/>
      <c r="D945" s="189"/>
    </row>
    <row r="946" spans="2:4" s="173" customFormat="1" ht="18" customHeight="1">
      <c r="B946" s="189"/>
      <c r="C946" s="189"/>
      <c r="D946" s="189"/>
    </row>
    <row r="947" spans="2:4" s="173" customFormat="1" ht="18" customHeight="1">
      <c r="B947" s="189"/>
      <c r="C947" s="189"/>
      <c r="D947" s="189"/>
    </row>
    <row r="948" spans="2:4" s="173" customFormat="1" ht="18" customHeight="1">
      <c r="B948" s="189"/>
      <c r="C948" s="189"/>
      <c r="D948" s="189"/>
    </row>
    <row r="949" spans="2:4" s="173" customFormat="1" ht="18" customHeight="1">
      <c r="B949" s="189"/>
      <c r="C949" s="189"/>
      <c r="D949" s="189"/>
    </row>
    <row r="950" spans="2:4" s="173" customFormat="1" ht="18" customHeight="1">
      <c r="B950" s="189"/>
      <c r="C950" s="189"/>
      <c r="D950" s="189"/>
    </row>
    <row r="951" spans="2:4" s="173" customFormat="1" ht="18" customHeight="1">
      <c r="B951" s="189"/>
      <c r="C951" s="189"/>
      <c r="D951" s="189"/>
    </row>
    <row r="952" spans="2:4" s="173" customFormat="1" ht="18" customHeight="1">
      <c r="B952" s="189"/>
      <c r="C952" s="189"/>
      <c r="D952" s="189"/>
    </row>
    <row r="953" spans="2:4" s="173" customFormat="1" ht="18" customHeight="1">
      <c r="B953" s="189"/>
      <c r="C953" s="189"/>
      <c r="D953" s="189"/>
    </row>
    <row r="954" spans="2:4" s="173" customFormat="1" ht="18" customHeight="1">
      <c r="B954" s="189"/>
      <c r="C954" s="189"/>
      <c r="D954" s="189"/>
    </row>
    <row r="955" spans="2:4" s="173" customFormat="1" ht="18" customHeight="1">
      <c r="B955" s="189"/>
      <c r="C955" s="189"/>
      <c r="D955" s="189"/>
    </row>
    <row r="956" spans="2:4" s="173" customFormat="1" ht="18" customHeight="1">
      <c r="B956" s="189"/>
      <c r="C956" s="189"/>
      <c r="D956" s="189"/>
    </row>
    <row r="957" spans="2:4" s="173" customFormat="1" ht="18" customHeight="1">
      <c r="B957" s="189"/>
      <c r="C957" s="189"/>
      <c r="D957" s="189"/>
    </row>
    <row r="958" spans="2:4" s="173" customFormat="1" ht="18" customHeight="1">
      <c r="B958" s="189"/>
      <c r="C958" s="189"/>
      <c r="D958" s="189"/>
    </row>
    <row r="959" spans="2:4" s="173" customFormat="1" ht="18" customHeight="1">
      <c r="B959" s="189"/>
      <c r="C959" s="189"/>
      <c r="D959" s="189"/>
    </row>
    <row r="960" spans="2:4" s="173" customFormat="1" ht="18" customHeight="1">
      <c r="B960" s="189"/>
      <c r="C960" s="189"/>
      <c r="D960" s="189"/>
    </row>
    <row r="961" spans="2:4" s="173" customFormat="1" ht="18" customHeight="1">
      <c r="B961" s="189"/>
      <c r="C961" s="189"/>
      <c r="D961" s="189"/>
    </row>
    <row r="962" spans="2:4" s="173" customFormat="1" ht="18" customHeight="1">
      <c r="B962" s="189"/>
      <c r="C962" s="189"/>
      <c r="D962" s="189"/>
    </row>
    <row r="963" spans="2:4" s="173" customFormat="1" ht="18" customHeight="1">
      <c r="B963" s="189"/>
      <c r="C963" s="189"/>
      <c r="D963" s="189"/>
    </row>
    <row r="964" spans="2:4" s="173" customFormat="1" ht="18" customHeight="1">
      <c r="B964" s="189"/>
      <c r="C964" s="189"/>
      <c r="D964" s="189"/>
    </row>
    <row r="965" spans="2:4" s="173" customFormat="1" ht="18" customHeight="1">
      <c r="B965" s="189"/>
      <c r="C965" s="189"/>
      <c r="D965" s="189"/>
    </row>
    <row r="966" spans="2:4" s="173" customFormat="1" ht="18" customHeight="1">
      <c r="B966" s="189"/>
      <c r="C966" s="189"/>
      <c r="D966" s="189"/>
    </row>
    <row r="967" spans="2:4" s="173" customFormat="1" ht="18" customHeight="1">
      <c r="B967" s="189"/>
      <c r="C967" s="189"/>
      <c r="D967" s="189"/>
    </row>
    <row r="968" spans="2:4" s="173" customFormat="1" ht="18" customHeight="1">
      <c r="B968" s="189"/>
      <c r="C968" s="189"/>
      <c r="D968" s="189"/>
    </row>
    <row r="969" spans="2:4" s="173" customFormat="1" ht="18" customHeight="1">
      <c r="B969" s="189"/>
      <c r="C969" s="189"/>
      <c r="D969" s="189"/>
    </row>
    <row r="970" spans="2:4" s="173" customFormat="1" ht="18" customHeight="1">
      <c r="B970" s="189"/>
      <c r="C970" s="189"/>
      <c r="D970" s="189"/>
    </row>
    <row r="971" spans="2:4" s="173" customFormat="1" ht="18" customHeight="1">
      <c r="B971" s="189"/>
      <c r="C971" s="189"/>
      <c r="D971" s="189"/>
    </row>
    <row r="972" spans="2:4" s="173" customFormat="1" ht="18" customHeight="1">
      <c r="B972" s="189"/>
      <c r="C972" s="189"/>
      <c r="D972" s="189"/>
    </row>
    <row r="973" spans="2:4" s="173" customFormat="1" ht="18" customHeight="1">
      <c r="B973" s="189"/>
      <c r="C973" s="189"/>
      <c r="D973" s="189"/>
    </row>
    <row r="974" spans="2:4" s="173" customFormat="1" ht="18" customHeight="1">
      <c r="B974" s="189"/>
      <c r="C974" s="189"/>
      <c r="D974" s="189"/>
    </row>
    <row r="975" spans="2:4" s="173" customFormat="1" ht="18" customHeight="1">
      <c r="B975" s="189"/>
      <c r="C975" s="189"/>
      <c r="D975" s="189"/>
    </row>
    <row r="976" spans="2:4" s="173" customFormat="1" ht="18" customHeight="1">
      <c r="B976" s="189"/>
      <c r="C976" s="189"/>
      <c r="D976" s="189"/>
    </row>
    <row r="977" spans="2:4" s="173" customFormat="1" ht="18" customHeight="1">
      <c r="B977" s="189"/>
      <c r="C977" s="189"/>
      <c r="D977" s="189"/>
    </row>
    <row r="978" spans="2:4" s="173" customFormat="1" ht="18" customHeight="1">
      <c r="B978" s="189"/>
      <c r="C978" s="189"/>
      <c r="D978" s="189"/>
    </row>
    <row r="979" spans="2:4" s="173" customFormat="1" ht="18" customHeight="1">
      <c r="B979" s="189"/>
      <c r="C979" s="189"/>
      <c r="D979" s="189"/>
    </row>
    <row r="980" spans="2:4" s="173" customFormat="1" ht="18" customHeight="1">
      <c r="B980" s="189"/>
      <c r="C980" s="189"/>
      <c r="D980" s="189"/>
    </row>
    <row r="981" spans="2:4" s="173" customFormat="1" ht="18" customHeight="1">
      <c r="B981" s="189"/>
      <c r="C981" s="189"/>
      <c r="D981" s="189"/>
    </row>
    <row r="982" spans="2:4" s="173" customFormat="1" ht="18" customHeight="1">
      <c r="B982" s="189"/>
      <c r="C982" s="189"/>
      <c r="D982" s="189"/>
    </row>
    <row r="983" spans="2:4" s="173" customFormat="1" ht="18" customHeight="1">
      <c r="B983" s="189"/>
      <c r="C983" s="189"/>
      <c r="D983" s="189"/>
    </row>
    <row r="984" spans="2:4" s="173" customFormat="1" ht="18" customHeight="1">
      <c r="B984" s="189"/>
      <c r="C984" s="189"/>
      <c r="D984" s="189"/>
    </row>
    <row r="985" spans="2:4" s="173" customFormat="1" ht="18" customHeight="1">
      <c r="B985" s="189"/>
      <c r="C985" s="189"/>
      <c r="D985" s="189"/>
    </row>
    <row r="986" spans="2:4" s="173" customFormat="1" ht="18" customHeight="1">
      <c r="B986" s="189"/>
      <c r="C986" s="189"/>
      <c r="D986" s="189"/>
    </row>
    <row r="987" spans="2:4" s="173" customFormat="1" ht="18" customHeight="1">
      <c r="B987" s="189"/>
      <c r="C987" s="189"/>
      <c r="D987" s="189"/>
    </row>
    <row r="988" spans="2:4" s="173" customFormat="1" ht="18" customHeight="1">
      <c r="B988" s="189"/>
      <c r="C988" s="189"/>
      <c r="D988" s="189"/>
    </row>
    <row r="989" spans="2:4" s="173" customFormat="1" ht="18" customHeight="1">
      <c r="B989" s="189"/>
      <c r="C989" s="189"/>
      <c r="D989" s="189"/>
    </row>
    <row r="990" spans="2:4" s="173" customFormat="1" ht="18" customHeight="1">
      <c r="B990" s="189"/>
      <c r="C990" s="189"/>
      <c r="D990" s="189"/>
    </row>
    <row r="991" spans="2:4" s="173" customFormat="1" ht="18" customHeight="1">
      <c r="B991" s="189"/>
      <c r="C991" s="189"/>
      <c r="D991" s="189"/>
    </row>
    <row r="992" spans="2:4" s="173" customFormat="1" ht="18" customHeight="1">
      <c r="B992" s="189"/>
      <c r="C992" s="189"/>
      <c r="D992" s="189"/>
    </row>
    <row r="993" spans="2:4" s="173" customFormat="1" ht="18" customHeight="1">
      <c r="B993" s="189"/>
      <c r="C993" s="189"/>
      <c r="D993" s="189"/>
    </row>
    <row r="994" spans="2:4" s="173" customFormat="1" ht="18" customHeight="1">
      <c r="B994" s="189"/>
      <c r="C994" s="189"/>
      <c r="D994" s="189"/>
    </row>
    <row r="995" spans="2:4" s="173" customFormat="1" ht="18" customHeight="1">
      <c r="B995" s="189"/>
      <c r="C995" s="189"/>
      <c r="D995" s="189"/>
    </row>
    <row r="996" spans="2:4" s="173" customFormat="1" ht="18" customHeight="1">
      <c r="B996" s="189"/>
      <c r="C996" s="189"/>
      <c r="D996" s="189"/>
    </row>
    <row r="997" spans="2:4" s="173" customFormat="1" ht="18" customHeight="1">
      <c r="B997" s="189"/>
      <c r="C997" s="189"/>
      <c r="D997" s="189"/>
    </row>
    <row r="998" spans="2:4" s="173" customFormat="1" ht="18" customHeight="1">
      <c r="B998" s="189"/>
      <c r="C998" s="189"/>
      <c r="D998" s="189"/>
    </row>
    <row r="999" spans="2:4" s="173" customFormat="1" ht="18" customHeight="1">
      <c r="B999" s="189"/>
      <c r="C999" s="189"/>
      <c r="D999" s="189"/>
    </row>
    <row r="1000" spans="2:4" s="173" customFormat="1" ht="18" customHeight="1">
      <c r="B1000" s="189"/>
      <c r="C1000" s="189"/>
      <c r="D1000" s="189"/>
    </row>
    <row r="1001" spans="2:4" s="173" customFormat="1" ht="18" customHeight="1">
      <c r="B1001" s="189"/>
      <c r="C1001" s="189"/>
      <c r="D1001" s="189"/>
    </row>
    <row r="1002" spans="2:4" s="173" customFormat="1" ht="18" customHeight="1">
      <c r="B1002" s="189"/>
      <c r="C1002" s="189"/>
      <c r="D1002" s="189"/>
    </row>
    <row r="1003" spans="2:4" s="173" customFormat="1" ht="18" customHeight="1">
      <c r="B1003" s="189"/>
      <c r="C1003" s="189"/>
      <c r="D1003" s="189"/>
    </row>
    <row r="1004" spans="2:4" s="173" customFormat="1" ht="18" customHeight="1">
      <c r="B1004" s="189"/>
      <c r="C1004" s="189"/>
      <c r="D1004" s="189"/>
    </row>
    <row r="1005" spans="2:4" s="173" customFormat="1" ht="18" customHeight="1">
      <c r="B1005" s="189"/>
      <c r="C1005" s="189"/>
      <c r="D1005" s="189"/>
    </row>
    <row r="1006" spans="2:4" s="173" customFormat="1" ht="18" customHeight="1">
      <c r="B1006" s="189"/>
      <c r="C1006" s="189"/>
      <c r="D1006" s="189"/>
    </row>
    <row r="1007" spans="2:4" s="173" customFormat="1" ht="18" customHeight="1">
      <c r="B1007" s="189"/>
      <c r="C1007" s="189"/>
      <c r="D1007" s="189"/>
    </row>
    <row r="1008" spans="2:4" s="173" customFormat="1" ht="18" customHeight="1">
      <c r="B1008" s="189"/>
      <c r="C1008" s="189"/>
      <c r="D1008" s="189"/>
    </row>
    <row r="1009" spans="2:4" s="173" customFormat="1" ht="18" customHeight="1">
      <c r="B1009" s="189"/>
      <c r="C1009" s="189"/>
      <c r="D1009" s="189"/>
    </row>
    <row r="1010" spans="2:4" s="173" customFormat="1" ht="18" customHeight="1">
      <c r="B1010" s="189"/>
      <c r="C1010" s="189"/>
      <c r="D1010" s="189"/>
    </row>
    <row r="1011" spans="2:4" s="173" customFormat="1" ht="18" customHeight="1">
      <c r="B1011" s="189"/>
      <c r="C1011" s="189"/>
      <c r="D1011" s="189"/>
    </row>
    <row r="1012" spans="2:4" s="173" customFormat="1" ht="18" customHeight="1">
      <c r="B1012" s="189"/>
      <c r="C1012" s="189"/>
      <c r="D1012" s="189"/>
    </row>
    <row r="1013" spans="2:4" s="173" customFormat="1" ht="18" customHeight="1">
      <c r="B1013" s="189"/>
      <c r="C1013" s="189"/>
      <c r="D1013" s="189"/>
    </row>
    <row r="1014" spans="2:4" s="173" customFormat="1" ht="18" customHeight="1">
      <c r="B1014" s="189"/>
      <c r="C1014" s="189"/>
      <c r="D1014" s="189"/>
    </row>
    <row r="1015" spans="2:4" s="173" customFormat="1" ht="18" customHeight="1">
      <c r="B1015" s="189"/>
      <c r="C1015" s="189"/>
      <c r="D1015" s="189"/>
    </row>
    <row r="1016" spans="2:4" s="173" customFormat="1" ht="18" customHeight="1">
      <c r="B1016" s="189"/>
      <c r="C1016" s="189"/>
      <c r="D1016" s="189"/>
    </row>
    <row r="1017" spans="2:4" s="173" customFormat="1" ht="18" customHeight="1">
      <c r="B1017" s="189"/>
      <c r="C1017" s="189"/>
      <c r="D1017" s="189"/>
    </row>
    <row r="1018" spans="2:4" s="173" customFormat="1" ht="18" customHeight="1">
      <c r="B1018" s="189"/>
      <c r="C1018" s="189"/>
      <c r="D1018" s="189"/>
    </row>
    <row r="1019" spans="2:4" s="173" customFormat="1" ht="18" customHeight="1">
      <c r="B1019" s="189"/>
      <c r="C1019" s="189"/>
      <c r="D1019" s="189"/>
    </row>
    <row r="1020" spans="2:4" s="173" customFormat="1" ht="18" customHeight="1">
      <c r="B1020" s="189"/>
      <c r="C1020" s="189"/>
      <c r="D1020" s="189"/>
    </row>
    <row r="1021" spans="2:4" s="173" customFormat="1" ht="18" customHeight="1">
      <c r="B1021" s="189"/>
      <c r="C1021" s="189"/>
      <c r="D1021" s="189"/>
    </row>
    <row r="1022" spans="2:4" s="173" customFormat="1" ht="18" customHeight="1">
      <c r="B1022" s="189"/>
      <c r="C1022" s="189"/>
      <c r="D1022" s="189"/>
    </row>
    <row r="1023" spans="2:4" s="173" customFormat="1" ht="18" customHeight="1">
      <c r="B1023" s="189"/>
      <c r="C1023" s="189"/>
      <c r="D1023" s="189"/>
    </row>
    <row r="1024" spans="2:4" s="173" customFormat="1" ht="18" customHeight="1">
      <c r="B1024" s="189"/>
      <c r="C1024" s="189"/>
      <c r="D1024" s="189"/>
    </row>
    <row r="1025" spans="2:4" s="173" customFormat="1" ht="18" customHeight="1">
      <c r="B1025" s="189"/>
      <c r="C1025" s="189"/>
      <c r="D1025" s="189"/>
    </row>
    <row r="1026" spans="2:4" s="173" customFormat="1" ht="18" customHeight="1">
      <c r="B1026" s="189"/>
      <c r="C1026" s="189"/>
      <c r="D1026" s="189"/>
    </row>
    <row r="1027" spans="2:4" s="173" customFormat="1" ht="18" customHeight="1">
      <c r="B1027" s="189"/>
      <c r="C1027" s="189"/>
      <c r="D1027" s="189"/>
    </row>
    <row r="1028" spans="2:4" s="173" customFormat="1" ht="18" customHeight="1">
      <c r="B1028" s="189"/>
      <c r="C1028" s="189"/>
      <c r="D1028" s="189"/>
    </row>
    <row r="1029" spans="2:4" s="173" customFormat="1" ht="18" customHeight="1">
      <c r="B1029" s="189"/>
      <c r="C1029" s="189"/>
      <c r="D1029" s="189"/>
    </row>
    <row r="1030" spans="2:4" s="173" customFormat="1" ht="18" customHeight="1">
      <c r="B1030" s="189"/>
      <c r="C1030" s="189"/>
      <c r="D1030" s="189"/>
    </row>
    <row r="1031" spans="2:4" s="173" customFormat="1" ht="18" customHeight="1">
      <c r="B1031" s="189"/>
      <c r="C1031" s="189"/>
      <c r="D1031" s="189"/>
    </row>
    <row r="1032" spans="2:4" s="173" customFormat="1" ht="18" customHeight="1">
      <c r="B1032" s="189"/>
      <c r="C1032" s="189"/>
      <c r="D1032" s="189"/>
    </row>
    <row r="1033" spans="2:4" s="173" customFormat="1" ht="18" customHeight="1">
      <c r="B1033" s="189"/>
      <c r="C1033" s="189"/>
      <c r="D1033" s="189"/>
    </row>
    <row r="1034" spans="2:4" s="173" customFormat="1" ht="18" customHeight="1">
      <c r="B1034" s="189"/>
      <c r="C1034" s="189"/>
      <c r="D1034" s="189"/>
    </row>
    <row r="1035" spans="2:4" s="173" customFormat="1" ht="18" customHeight="1">
      <c r="B1035" s="189"/>
      <c r="C1035" s="189"/>
      <c r="D1035" s="189"/>
    </row>
    <row r="1036" spans="2:4" s="173" customFormat="1" ht="18" customHeight="1">
      <c r="B1036" s="189"/>
      <c r="C1036" s="189"/>
      <c r="D1036" s="189"/>
    </row>
    <row r="1037" spans="2:4" s="173" customFormat="1" ht="18" customHeight="1">
      <c r="B1037" s="189"/>
      <c r="C1037" s="189"/>
      <c r="D1037" s="189"/>
    </row>
    <row r="1038" spans="2:4" s="173" customFormat="1" ht="18" customHeight="1">
      <c r="B1038" s="189"/>
      <c r="C1038" s="189"/>
      <c r="D1038" s="189"/>
    </row>
    <row r="1039" spans="2:4" s="173" customFormat="1" ht="18" customHeight="1">
      <c r="B1039" s="189"/>
      <c r="C1039" s="189"/>
      <c r="D1039" s="189"/>
    </row>
    <row r="1040" spans="2:4" s="173" customFormat="1" ht="18" customHeight="1">
      <c r="B1040" s="189"/>
      <c r="C1040" s="189"/>
      <c r="D1040" s="189"/>
    </row>
    <row r="1041" spans="2:4" s="173" customFormat="1" ht="18" customHeight="1">
      <c r="B1041" s="189"/>
      <c r="C1041" s="189"/>
      <c r="D1041" s="189"/>
    </row>
    <row r="1042" spans="2:4" s="173" customFormat="1" ht="18" customHeight="1">
      <c r="B1042" s="189"/>
      <c r="C1042" s="189"/>
      <c r="D1042" s="189"/>
    </row>
    <row r="1043" spans="2:4" s="173" customFormat="1" ht="18" customHeight="1">
      <c r="B1043" s="189"/>
      <c r="C1043" s="189"/>
      <c r="D1043" s="189"/>
    </row>
    <row r="1044" spans="2:4" s="173" customFormat="1" ht="18" customHeight="1">
      <c r="B1044" s="189"/>
      <c r="C1044" s="189"/>
      <c r="D1044" s="189"/>
    </row>
    <row r="1045" spans="2:4" s="173" customFormat="1" ht="18" customHeight="1">
      <c r="B1045" s="189"/>
      <c r="C1045" s="189"/>
      <c r="D1045" s="189"/>
    </row>
    <row r="1046" spans="2:4" s="173" customFormat="1" ht="18" customHeight="1">
      <c r="B1046" s="189"/>
      <c r="C1046" s="189"/>
      <c r="D1046" s="189"/>
    </row>
    <row r="1047" spans="2:4" s="173" customFormat="1" ht="18" customHeight="1">
      <c r="B1047" s="189"/>
      <c r="C1047" s="189"/>
      <c r="D1047" s="189"/>
    </row>
    <row r="1048" spans="2:4" s="173" customFormat="1" ht="18" customHeight="1">
      <c r="B1048" s="189"/>
      <c r="C1048" s="189"/>
      <c r="D1048" s="189"/>
    </row>
    <row r="1049" spans="2:4" s="173" customFormat="1" ht="18" customHeight="1">
      <c r="B1049" s="189"/>
      <c r="C1049" s="189"/>
      <c r="D1049" s="189"/>
    </row>
    <row r="1050" spans="2:4" s="173" customFormat="1" ht="18" customHeight="1">
      <c r="B1050" s="189"/>
      <c r="C1050" s="189"/>
      <c r="D1050" s="189"/>
    </row>
    <row r="1051" spans="2:4" s="173" customFormat="1" ht="18" customHeight="1">
      <c r="B1051" s="189"/>
      <c r="C1051" s="189"/>
      <c r="D1051" s="189"/>
    </row>
    <row r="1052" spans="2:4" s="173" customFormat="1" ht="18" customHeight="1">
      <c r="B1052" s="189"/>
      <c r="C1052" s="189"/>
      <c r="D1052" s="189"/>
    </row>
    <row r="1053" spans="2:4" s="173" customFormat="1" ht="18" customHeight="1">
      <c r="B1053" s="189"/>
      <c r="C1053" s="189"/>
      <c r="D1053" s="189"/>
    </row>
    <row r="1054" spans="2:4" s="173" customFormat="1" ht="18" customHeight="1">
      <c r="B1054" s="189"/>
      <c r="C1054" s="189"/>
      <c r="D1054" s="189"/>
    </row>
    <row r="1055" spans="2:4" s="173" customFormat="1" ht="18" customHeight="1">
      <c r="B1055" s="189"/>
      <c r="C1055" s="189"/>
      <c r="D1055" s="189"/>
    </row>
    <row r="1056" spans="2:4" s="173" customFormat="1" ht="18" customHeight="1">
      <c r="B1056" s="189"/>
      <c r="C1056" s="189"/>
      <c r="D1056" s="189"/>
    </row>
    <row r="1057" spans="2:4" s="173" customFormat="1" ht="18" customHeight="1">
      <c r="B1057" s="189"/>
      <c r="C1057" s="189"/>
      <c r="D1057" s="189"/>
    </row>
    <row r="1058" spans="2:4" s="173" customFormat="1" ht="18" customHeight="1">
      <c r="B1058" s="189"/>
      <c r="C1058" s="189"/>
      <c r="D1058" s="189"/>
    </row>
    <row r="1059" spans="2:4" s="173" customFormat="1" ht="18" customHeight="1">
      <c r="B1059" s="189"/>
      <c r="C1059" s="189"/>
      <c r="D1059" s="189"/>
    </row>
    <row r="1060" spans="2:4" s="173" customFormat="1" ht="18" customHeight="1">
      <c r="B1060" s="189"/>
      <c r="C1060" s="189"/>
      <c r="D1060" s="189"/>
    </row>
    <row r="1061" spans="2:4" s="173" customFormat="1" ht="18" customHeight="1">
      <c r="B1061" s="189"/>
      <c r="C1061" s="189"/>
      <c r="D1061" s="189"/>
    </row>
    <row r="1062" spans="2:4" s="173" customFormat="1" ht="18" customHeight="1">
      <c r="B1062" s="189"/>
      <c r="C1062" s="189"/>
      <c r="D1062" s="189"/>
    </row>
    <row r="1063" spans="2:4" s="173" customFormat="1" ht="18" customHeight="1">
      <c r="B1063" s="189"/>
      <c r="C1063" s="189"/>
      <c r="D1063" s="189"/>
    </row>
    <row r="1064" spans="2:4" s="173" customFormat="1" ht="18" customHeight="1">
      <c r="B1064" s="189"/>
      <c r="C1064" s="189"/>
      <c r="D1064" s="189"/>
    </row>
    <row r="1065" spans="2:4" s="173" customFormat="1" ht="18" customHeight="1">
      <c r="B1065" s="189"/>
      <c r="C1065" s="189"/>
      <c r="D1065" s="189"/>
    </row>
    <row r="1066" spans="2:4" s="173" customFormat="1" ht="18" customHeight="1">
      <c r="B1066" s="189"/>
      <c r="C1066" s="189"/>
      <c r="D1066" s="189"/>
    </row>
    <row r="1067" spans="2:4" s="173" customFormat="1" ht="18" customHeight="1">
      <c r="B1067" s="189"/>
      <c r="C1067" s="189"/>
      <c r="D1067" s="189"/>
    </row>
    <row r="1068" spans="2:4" s="173" customFormat="1" ht="18" customHeight="1">
      <c r="B1068" s="189"/>
      <c r="C1068" s="189"/>
      <c r="D1068" s="189"/>
    </row>
    <row r="1069" spans="2:4" s="173" customFormat="1" ht="18" customHeight="1">
      <c r="B1069" s="189"/>
      <c r="C1069" s="189"/>
      <c r="D1069" s="189"/>
    </row>
    <row r="1070" spans="2:4" s="173" customFormat="1" ht="18" customHeight="1">
      <c r="B1070" s="189"/>
      <c r="C1070" s="189"/>
      <c r="D1070" s="189"/>
    </row>
    <row r="1071" spans="2:4" s="173" customFormat="1" ht="18" customHeight="1">
      <c r="B1071" s="189"/>
      <c r="C1071" s="189"/>
      <c r="D1071" s="189"/>
    </row>
    <row r="1072" spans="2:4" s="173" customFormat="1" ht="18" customHeight="1">
      <c r="B1072" s="189"/>
      <c r="C1072" s="189"/>
      <c r="D1072" s="189"/>
    </row>
    <row r="1073" spans="2:4" s="173" customFormat="1" ht="18" customHeight="1">
      <c r="B1073" s="189"/>
      <c r="C1073" s="189"/>
      <c r="D1073" s="189"/>
    </row>
    <row r="1074" spans="2:4" s="173" customFormat="1" ht="18" customHeight="1">
      <c r="B1074" s="189"/>
      <c r="C1074" s="189"/>
      <c r="D1074" s="189"/>
    </row>
    <row r="1075" spans="2:4" s="173" customFormat="1" ht="18" customHeight="1">
      <c r="B1075" s="189"/>
      <c r="C1075" s="189"/>
      <c r="D1075" s="189"/>
    </row>
    <row r="1076" spans="2:4" s="173" customFormat="1" ht="18" customHeight="1">
      <c r="B1076" s="189"/>
      <c r="C1076" s="189"/>
      <c r="D1076" s="189"/>
    </row>
    <row r="1077" spans="2:4" s="173" customFormat="1" ht="18" customHeight="1">
      <c r="B1077" s="189"/>
      <c r="C1077" s="189"/>
      <c r="D1077" s="189"/>
    </row>
    <row r="1078" spans="2:4" s="173" customFormat="1" ht="18" customHeight="1">
      <c r="B1078" s="189"/>
      <c r="C1078" s="189"/>
      <c r="D1078" s="189"/>
    </row>
    <row r="1079" spans="2:4" s="173" customFormat="1" ht="18" customHeight="1">
      <c r="B1079" s="189"/>
      <c r="C1079" s="189"/>
      <c r="D1079" s="189"/>
    </row>
    <row r="1080" spans="2:4" s="173" customFormat="1" ht="18" customHeight="1">
      <c r="B1080" s="189"/>
      <c r="C1080" s="189"/>
      <c r="D1080" s="189"/>
    </row>
    <row r="1081" spans="2:4" s="173" customFormat="1" ht="18" customHeight="1">
      <c r="B1081" s="189"/>
      <c r="C1081" s="189"/>
      <c r="D1081" s="189"/>
    </row>
    <row r="1082" spans="2:4" s="173" customFormat="1" ht="18" customHeight="1">
      <c r="B1082" s="189"/>
      <c r="C1082" s="189"/>
      <c r="D1082" s="189"/>
    </row>
    <row r="1083" spans="2:4" s="173" customFormat="1" ht="18" customHeight="1">
      <c r="B1083" s="189"/>
      <c r="C1083" s="189"/>
      <c r="D1083" s="189"/>
    </row>
    <row r="1084" spans="2:4" s="173" customFormat="1" ht="18" customHeight="1">
      <c r="B1084" s="189"/>
      <c r="C1084" s="189"/>
      <c r="D1084" s="189"/>
    </row>
    <row r="1085" spans="2:4" s="173" customFormat="1" ht="18" customHeight="1">
      <c r="B1085" s="189"/>
      <c r="C1085" s="189"/>
      <c r="D1085" s="189"/>
    </row>
    <row r="1086" spans="2:4" s="173" customFormat="1" ht="18" customHeight="1">
      <c r="B1086" s="189"/>
      <c r="C1086" s="189"/>
      <c r="D1086" s="189"/>
    </row>
    <row r="1087" spans="2:4" s="173" customFormat="1" ht="18" customHeight="1">
      <c r="B1087" s="189"/>
      <c r="C1087" s="189"/>
      <c r="D1087" s="189"/>
    </row>
    <row r="1088" spans="2:4" s="173" customFormat="1" ht="18" customHeight="1">
      <c r="B1088" s="189"/>
      <c r="C1088" s="189"/>
      <c r="D1088" s="189"/>
    </row>
    <row r="1089" spans="2:4" s="173" customFormat="1" ht="18" customHeight="1">
      <c r="B1089" s="189"/>
      <c r="C1089" s="189"/>
      <c r="D1089" s="189"/>
    </row>
    <row r="1090" spans="2:4" s="173" customFormat="1" ht="18" customHeight="1">
      <c r="B1090" s="189"/>
      <c r="C1090" s="189"/>
      <c r="D1090" s="189"/>
    </row>
    <row r="1091" spans="2:4" s="173" customFormat="1" ht="18" customHeight="1">
      <c r="B1091" s="189"/>
      <c r="C1091" s="189"/>
      <c r="D1091" s="189"/>
    </row>
    <row r="1092" spans="2:4" s="173" customFormat="1" ht="18" customHeight="1">
      <c r="B1092" s="189"/>
      <c r="C1092" s="189"/>
      <c r="D1092" s="189"/>
    </row>
    <row r="1093" spans="2:4" s="173" customFormat="1" ht="18" customHeight="1">
      <c r="B1093" s="189"/>
      <c r="C1093" s="189"/>
      <c r="D1093" s="189"/>
    </row>
    <row r="1094" spans="2:4" s="173" customFormat="1" ht="18" customHeight="1">
      <c r="B1094" s="189"/>
      <c r="C1094" s="189"/>
      <c r="D1094" s="189"/>
    </row>
    <row r="1095" spans="2:4" s="173" customFormat="1" ht="18" customHeight="1">
      <c r="B1095" s="189"/>
      <c r="C1095" s="189"/>
      <c r="D1095" s="189"/>
    </row>
    <row r="1096" spans="2:4" s="173" customFormat="1" ht="18" customHeight="1">
      <c r="B1096" s="189"/>
      <c r="C1096" s="189"/>
      <c r="D1096" s="189"/>
    </row>
    <row r="1097" spans="2:4" s="173" customFormat="1" ht="18" customHeight="1">
      <c r="B1097" s="189"/>
      <c r="C1097" s="189"/>
      <c r="D1097" s="189"/>
    </row>
    <row r="1098" spans="2:4" s="173" customFormat="1" ht="18" customHeight="1">
      <c r="B1098" s="189"/>
      <c r="C1098" s="189"/>
      <c r="D1098" s="189"/>
    </row>
    <row r="1099" spans="2:4" s="173" customFormat="1" ht="18" customHeight="1">
      <c r="B1099" s="189"/>
      <c r="C1099" s="189"/>
      <c r="D1099" s="189"/>
    </row>
    <row r="1100" spans="2:4" s="173" customFormat="1" ht="18" customHeight="1">
      <c r="B1100" s="189"/>
      <c r="C1100" s="189"/>
      <c r="D1100" s="189"/>
    </row>
    <row r="1101" spans="2:4" s="173" customFormat="1" ht="18" customHeight="1">
      <c r="B1101" s="189"/>
      <c r="C1101" s="189"/>
      <c r="D1101" s="189"/>
    </row>
    <row r="1102" spans="2:4" s="173" customFormat="1" ht="18" customHeight="1">
      <c r="B1102" s="189"/>
      <c r="C1102" s="189"/>
      <c r="D1102" s="189"/>
    </row>
    <row r="1103" spans="2:4" s="173" customFormat="1" ht="18" customHeight="1">
      <c r="B1103" s="189"/>
      <c r="C1103" s="189"/>
      <c r="D1103" s="189"/>
    </row>
    <row r="1104" spans="2:4" s="173" customFormat="1" ht="18" customHeight="1">
      <c r="B1104" s="189"/>
      <c r="C1104" s="189"/>
      <c r="D1104" s="189"/>
    </row>
    <row r="1105" spans="2:4" s="173" customFormat="1" ht="18" customHeight="1">
      <c r="B1105" s="189"/>
      <c r="C1105" s="189"/>
      <c r="D1105" s="189"/>
    </row>
    <row r="1106" spans="2:4" s="173" customFormat="1" ht="18" customHeight="1">
      <c r="B1106" s="189"/>
      <c r="C1106" s="189"/>
      <c r="D1106" s="189"/>
    </row>
    <row r="1107" spans="2:4" s="173" customFormat="1" ht="18" customHeight="1">
      <c r="B1107" s="189"/>
      <c r="C1107" s="189"/>
      <c r="D1107" s="189"/>
    </row>
    <row r="1108" spans="2:4" s="173" customFormat="1" ht="18" customHeight="1">
      <c r="B1108" s="189"/>
      <c r="C1108" s="189"/>
      <c r="D1108" s="189"/>
    </row>
    <row r="1109" spans="2:4" s="173" customFormat="1" ht="18" customHeight="1">
      <c r="B1109" s="189"/>
      <c r="C1109" s="189"/>
      <c r="D1109" s="189"/>
    </row>
    <row r="1110" spans="2:4" s="173" customFormat="1" ht="18" customHeight="1">
      <c r="B1110" s="189"/>
      <c r="C1110" s="189"/>
      <c r="D1110" s="189"/>
    </row>
    <row r="1111" spans="2:4" s="173" customFormat="1" ht="18" customHeight="1">
      <c r="B1111" s="189"/>
      <c r="C1111" s="189"/>
      <c r="D1111" s="189"/>
    </row>
    <row r="1112" spans="2:4" s="173" customFormat="1" ht="18" customHeight="1">
      <c r="B1112" s="189"/>
      <c r="C1112" s="189"/>
      <c r="D1112" s="189"/>
    </row>
    <row r="1113" spans="2:4" s="173" customFormat="1" ht="18" customHeight="1">
      <c r="B1113" s="189"/>
      <c r="C1113" s="189"/>
      <c r="D1113" s="189"/>
    </row>
    <row r="1114" spans="2:4" s="173" customFormat="1" ht="18" customHeight="1">
      <c r="B1114" s="189"/>
      <c r="C1114" s="189"/>
      <c r="D1114" s="189"/>
    </row>
    <row r="1115" spans="2:4" s="173" customFormat="1" ht="18" customHeight="1">
      <c r="B1115" s="189"/>
      <c r="C1115" s="189"/>
      <c r="D1115" s="189"/>
    </row>
    <row r="1116" spans="2:4" s="173" customFormat="1" ht="18" customHeight="1">
      <c r="B1116" s="189"/>
      <c r="C1116" s="189"/>
      <c r="D1116" s="189"/>
    </row>
    <row r="1117" spans="2:4" s="173" customFormat="1" ht="18" customHeight="1">
      <c r="B1117" s="189"/>
      <c r="C1117" s="189"/>
      <c r="D1117" s="189"/>
    </row>
    <row r="1118" spans="2:4" s="173" customFormat="1" ht="18" customHeight="1">
      <c r="B1118" s="189"/>
      <c r="C1118" s="189"/>
      <c r="D1118" s="189"/>
    </row>
    <row r="1119" spans="2:4" s="173" customFormat="1" ht="18" customHeight="1">
      <c r="B1119" s="189"/>
      <c r="C1119" s="189"/>
      <c r="D1119" s="189"/>
    </row>
    <row r="1120" spans="2:4" s="173" customFormat="1" ht="18" customHeight="1">
      <c r="B1120" s="189"/>
      <c r="C1120" s="189"/>
      <c r="D1120" s="189"/>
    </row>
    <row r="1121" spans="2:4" s="173" customFormat="1" ht="18" customHeight="1">
      <c r="B1121" s="189"/>
      <c r="C1121" s="189"/>
      <c r="D1121" s="189"/>
    </row>
    <row r="1122" spans="2:4" s="173" customFormat="1" ht="18" customHeight="1">
      <c r="B1122" s="189"/>
      <c r="C1122" s="189"/>
      <c r="D1122" s="189"/>
    </row>
    <row r="1123" spans="2:4" s="173" customFormat="1" ht="18" customHeight="1">
      <c r="B1123" s="189"/>
      <c r="C1123" s="189"/>
      <c r="D1123" s="189"/>
    </row>
    <row r="1124" spans="2:4" s="173" customFormat="1" ht="18" customHeight="1">
      <c r="B1124" s="189"/>
      <c r="C1124" s="189"/>
      <c r="D1124" s="189"/>
    </row>
    <row r="1125" spans="2:4" s="173" customFormat="1" ht="18" customHeight="1">
      <c r="B1125" s="189"/>
      <c r="C1125" s="189"/>
      <c r="D1125" s="189"/>
    </row>
    <row r="1126" spans="2:4" s="173" customFormat="1" ht="18" customHeight="1">
      <c r="B1126" s="189"/>
      <c r="C1126" s="189"/>
      <c r="D1126" s="189"/>
    </row>
    <row r="1127" spans="2:4" s="173" customFormat="1" ht="18" customHeight="1">
      <c r="B1127" s="189"/>
      <c r="C1127" s="189"/>
      <c r="D1127" s="189"/>
    </row>
    <row r="1128" spans="2:4" s="173" customFormat="1" ht="18" customHeight="1">
      <c r="B1128" s="189"/>
      <c r="C1128" s="189"/>
      <c r="D1128" s="189"/>
    </row>
    <row r="1129" spans="2:4" s="173" customFormat="1" ht="18" customHeight="1">
      <c r="B1129" s="189"/>
      <c r="C1129" s="189"/>
      <c r="D1129" s="189"/>
    </row>
    <row r="1130" spans="2:4" s="173" customFormat="1" ht="18" customHeight="1">
      <c r="B1130" s="189"/>
      <c r="C1130" s="189"/>
      <c r="D1130" s="189"/>
    </row>
    <row r="1131" spans="2:4" s="173" customFormat="1" ht="18" customHeight="1">
      <c r="B1131" s="189"/>
      <c r="C1131" s="189"/>
      <c r="D1131" s="189"/>
    </row>
    <row r="1132" spans="2:4" s="173" customFormat="1" ht="18" customHeight="1">
      <c r="B1132" s="189"/>
      <c r="C1132" s="189"/>
      <c r="D1132" s="189"/>
    </row>
    <row r="1133" spans="2:4" s="173" customFormat="1" ht="18" customHeight="1">
      <c r="B1133" s="189"/>
      <c r="C1133" s="189"/>
      <c r="D1133" s="189"/>
    </row>
    <row r="1134" spans="2:4" s="173" customFormat="1" ht="18" customHeight="1">
      <c r="B1134" s="189"/>
      <c r="C1134" s="189"/>
      <c r="D1134" s="189"/>
    </row>
    <row r="1135" spans="2:4" s="173" customFormat="1" ht="18" customHeight="1">
      <c r="B1135" s="189"/>
      <c r="C1135" s="189"/>
      <c r="D1135" s="189"/>
    </row>
    <row r="1136" spans="2:4" s="173" customFormat="1" ht="18" customHeight="1">
      <c r="B1136" s="189"/>
      <c r="C1136" s="189"/>
      <c r="D1136" s="189"/>
    </row>
    <row r="1137" spans="2:4" s="173" customFormat="1" ht="18" customHeight="1">
      <c r="B1137" s="189"/>
      <c r="C1137" s="189"/>
      <c r="D1137" s="189"/>
    </row>
    <row r="1138" spans="2:4" s="173" customFormat="1" ht="18" customHeight="1">
      <c r="B1138" s="189"/>
      <c r="C1138" s="189"/>
      <c r="D1138" s="189"/>
    </row>
    <row r="1139" spans="2:4" s="173" customFormat="1" ht="18" customHeight="1">
      <c r="B1139" s="189"/>
      <c r="C1139" s="189"/>
      <c r="D1139" s="189"/>
    </row>
    <row r="1140" spans="2:4" s="173" customFormat="1" ht="18" customHeight="1">
      <c r="B1140" s="189"/>
      <c r="C1140" s="189"/>
      <c r="D1140" s="189"/>
    </row>
    <row r="1141" spans="2:4" s="173" customFormat="1" ht="18" customHeight="1">
      <c r="B1141" s="189"/>
      <c r="C1141" s="189"/>
      <c r="D1141" s="189"/>
    </row>
    <row r="1142" spans="2:4" s="173" customFormat="1" ht="18" customHeight="1">
      <c r="B1142" s="189"/>
      <c r="C1142" s="189"/>
      <c r="D1142" s="189"/>
    </row>
    <row r="1143" spans="2:4" s="173" customFormat="1" ht="18" customHeight="1">
      <c r="B1143" s="189"/>
      <c r="C1143" s="189"/>
      <c r="D1143" s="189"/>
    </row>
    <row r="1144" spans="2:4" s="173" customFormat="1" ht="18" customHeight="1">
      <c r="B1144" s="189"/>
      <c r="C1144" s="189"/>
      <c r="D1144" s="189"/>
    </row>
    <row r="1145" spans="2:4" s="173" customFormat="1" ht="18" customHeight="1">
      <c r="B1145" s="189"/>
      <c r="C1145" s="189"/>
      <c r="D1145" s="189"/>
    </row>
    <row r="1146" spans="2:4" s="173" customFormat="1" ht="18" customHeight="1">
      <c r="B1146" s="189"/>
      <c r="C1146" s="189"/>
      <c r="D1146" s="189"/>
    </row>
    <row r="1147" spans="2:4" s="173" customFormat="1" ht="18" customHeight="1">
      <c r="B1147" s="189"/>
      <c r="C1147" s="189"/>
      <c r="D1147" s="189"/>
    </row>
    <row r="1148" spans="2:4" s="173" customFormat="1" ht="18" customHeight="1">
      <c r="B1148" s="189"/>
      <c r="C1148" s="189"/>
      <c r="D1148" s="189"/>
    </row>
    <row r="1149" spans="2:4" s="173" customFormat="1" ht="18" customHeight="1">
      <c r="B1149" s="189"/>
      <c r="C1149" s="189"/>
      <c r="D1149" s="189"/>
    </row>
    <row r="1150" spans="2:4" s="173" customFormat="1" ht="18" customHeight="1">
      <c r="B1150" s="189"/>
      <c r="C1150" s="189"/>
      <c r="D1150" s="189"/>
    </row>
    <row r="1151" spans="2:4" s="173" customFormat="1" ht="18" customHeight="1">
      <c r="B1151" s="189"/>
      <c r="C1151" s="189"/>
      <c r="D1151" s="189"/>
    </row>
    <row r="1152" spans="2:4" s="173" customFormat="1" ht="18" customHeight="1">
      <c r="B1152" s="189"/>
      <c r="C1152" s="189"/>
      <c r="D1152" s="189"/>
    </row>
    <row r="1153" spans="2:4" s="173" customFormat="1" ht="18" customHeight="1">
      <c r="B1153" s="189"/>
      <c r="C1153" s="189"/>
      <c r="D1153" s="189"/>
    </row>
    <row r="1154" spans="2:4" s="173" customFormat="1" ht="18" customHeight="1">
      <c r="B1154" s="189"/>
      <c r="C1154" s="189"/>
      <c r="D1154" s="189"/>
    </row>
    <row r="1155" spans="2:4" s="173" customFormat="1" ht="18" customHeight="1">
      <c r="B1155" s="189"/>
      <c r="C1155" s="189"/>
      <c r="D1155" s="189"/>
    </row>
    <row r="1156" spans="2:4" s="173" customFormat="1" ht="18" customHeight="1">
      <c r="B1156" s="189"/>
      <c r="C1156" s="189"/>
      <c r="D1156" s="189"/>
    </row>
    <row r="1157" spans="2:4" s="173" customFormat="1" ht="18" customHeight="1">
      <c r="B1157" s="189"/>
      <c r="C1157" s="189"/>
      <c r="D1157" s="189"/>
    </row>
    <row r="1158" spans="2:4" s="173" customFormat="1" ht="18" customHeight="1">
      <c r="B1158" s="189"/>
      <c r="C1158" s="189"/>
      <c r="D1158" s="189"/>
    </row>
    <row r="1159" spans="2:4" s="173" customFormat="1" ht="18" customHeight="1">
      <c r="B1159" s="189"/>
      <c r="C1159" s="189"/>
      <c r="D1159" s="189"/>
    </row>
    <row r="1160" spans="2:4" s="173" customFormat="1" ht="18" customHeight="1">
      <c r="B1160" s="189"/>
      <c r="C1160" s="189"/>
      <c r="D1160" s="189"/>
    </row>
    <row r="1161" spans="2:4" s="173" customFormat="1" ht="18" customHeight="1">
      <c r="B1161" s="189"/>
      <c r="C1161" s="189"/>
      <c r="D1161" s="189"/>
    </row>
    <row r="1162" spans="2:4" s="173" customFormat="1" ht="18" customHeight="1">
      <c r="B1162" s="189"/>
      <c r="C1162" s="189"/>
      <c r="D1162" s="189"/>
    </row>
    <row r="1163" spans="2:4" s="173" customFormat="1" ht="18" customHeight="1">
      <c r="B1163" s="189"/>
      <c r="C1163" s="189"/>
      <c r="D1163" s="189"/>
    </row>
    <row r="1164" spans="2:4" s="173" customFormat="1" ht="18" customHeight="1">
      <c r="B1164" s="189"/>
      <c r="C1164" s="189"/>
      <c r="D1164" s="189"/>
    </row>
    <row r="1165" spans="2:4" s="173" customFormat="1" ht="18" customHeight="1">
      <c r="B1165" s="189"/>
      <c r="C1165" s="189"/>
      <c r="D1165" s="189"/>
    </row>
    <row r="1166" spans="2:4" s="173" customFormat="1" ht="18" customHeight="1">
      <c r="B1166" s="189"/>
      <c r="C1166" s="189"/>
      <c r="D1166" s="189"/>
    </row>
    <row r="1167" spans="2:4" s="173" customFormat="1" ht="18" customHeight="1">
      <c r="B1167" s="189"/>
      <c r="C1167" s="189"/>
      <c r="D1167" s="189"/>
    </row>
    <row r="1168" spans="2:4" s="173" customFormat="1" ht="18" customHeight="1">
      <c r="B1168" s="189"/>
      <c r="C1168" s="189"/>
      <c r="D1168" s="189"/>
    </row>
    <row r="1169" spans="2:4" s="173" customFormat="1" ht="18" customHeight="1">
      <c r="B1169" s="189"/>
      <c r="C1169" s="189"/>
      <c r="D1169" s="189"/>
    </row>
    <row r="1170" spans="2:4" s="173" customFormat="1" ht="18" customHeight="1">
      <c r="B1170" s="189"/>
      <c r="C1170" s="189"/>
      <c r="D1170" s="189"/>
    </row>
    <row r="1171" spans="2:4" s="173" customFormat="1" ht="18" customHeight="1">
      <c r="B1171" s="189"/>
      <c r="C1171" s="189"/>
      <c r="D1171" s="189"/>
    </row>
    <row r="1172" spans="2:4" s="173" customFormat="1" ht="18" customHeight="1">
      <c r="B1172" s="189"/>
      <c r="C1172" s="189"/>
      <c r="D1172" s="189"/>
    </row>
    <row r="1173" spans="2:4" s="173" customFormat="1" ht="18" customHeight="1">
      <c r="B1173" s="189"/>
      <c r="C1173" s="189"/>
      <c r="D1173" s="189"/>
    </row>
    <row r="1174" spans="2:4" s="173" customFormat="1" ht="18" customHeight="1">
      <c r="B1174" s="189"/>
      <c r="C1174" s="189"/>
      <c r="D1174" s="189"/>
    </row>
    <row r="1175" spans="2:4" s="173" customFormat="1" ht="18" customHeight="1">
      <c r="B1175" s="189"/>
      <c r="C1175" s="189"/>
      <c r="D1175" s="189"/>
    </row>
    <row r="1176" spans="2:4" s="173" customFormat="1" ht="18" customHeight="1">
      <c r="B1176" s="189"/>
      <c r="C1176" s="189"/>
      <c r="D1176" s="189"/>
    </row>
    <row r="1177" spans="2:4" s="173" customFormat="1" ht="18" customHeight="1">
      <c r="B1177" s="189"/>
      <c r="C1177" s="189"/>
      <c r="D1177" s="189"/>
    </row>
    <row r="1178" spans="2:4" s="173" customFormat="1" ht="18" customHeight="1">
      <c r="B1178" s="189"/>
      <c r="C1178" s="189"/>
      <c r="D1178" s="189"/>
    </row>
    <row r="1179" spans="2:4" s="173" customFormat="1" ht="18" customHeight="1">
      <c r="B1179" s="189"/>
      <c r="C1179" s="189"/>
      <c r="D1179" s="189"/>
    </row>
    <row r="1180" spans="2:4" s="173" customFormat="1" ht="18" customHeight="1">
      <c r="B1180" s="189"/>
      <c r="C1180" s="189"/>
      <c r="D1180" s="189"/>
    </row>
    <row r="1181" spans="2:4" s="173" customFormat="1" ht="18" customHeight="1">
      <c r="B1181" s="189"/>
      <c r="C1181" s="189"/>
      <c r="D1181" s="189"/>
    </row>
    <row r="1182" spans="2:4" s="173" customFormat="1" ht="18" customHeight="1">
      <c r="B1182" s="189"/>
      <c r="C1182" s="189"/>
      <c r="D1182" s="189"/>
    </row>
    <row r="1183" spans="2:4" s="173" customFormat="1" ht="18" customHeight="1">
      <c r="B1183" s="189"/>
      <c r="C1183" s="189"/>
      <c r="D1183" s="189"/>
    </row>
    <row r="1184" spans="2:4" s="173" customFormat="1" ht="18" customHeight="1">
      <c r="B1184" s="189"/>
      <c r="C1184" s="189"/>
      <c r="D1184" s="189"/>
    </row>
    <row r="1185" spans="2:4" s="173" customFormat="1" ht="18" customHeight="1">
      <c r="B1185" s="189"/>
      <c r="C1185" s="189"/>
      <c r="D1185" s="189"/>
    </row>
    <row r="1186" spans="2:4" s="173" customFormat="1" ht="18" customHeight="1">
      <c r="B1186" s="189"/>
      <c r="C1186" s="189"/>
      <c r="D1186" s="189"/>
    </row>
    <row r="1187" spans="2:4" s="173" customFormat="1" ht="18" customHeight="1">
      <c r="B1187" s="189"/>
      <c r="C1187" s="189"/>
      <c r="D1187" s="189"/>
    </row>
    <row r="1188" spans="2:4" s="173" customFormat="1" ht="18" customHeight="1">
      <c r="B1188" s="189"/>
      <c r="C1188" s="189"/>
      <c r="D1188" s="189"/>
    </row>
    <row r="1189" spans="2:4" s="173" customFormat="1" ht="18" customHeight="1">
      <c r="B1189" s="189"/>
      <c r="C1189" s="189"/>
      <c r="D1189" s="189"/>
    </row>
    <row r="1190" spans="2:4" s="173" customFormat="1" ht="18" customHeight="1">
      <c r="B1190" s="189"/>
      <c r="C1190" s="189"/>
      <c r="D1190" s="189"/>
    </row>
    <row r="1191" spans="2:4" s="173" customFormat="1" ht="18" customHeight="1">
      <c r="B1191" s="189"/>
      <c r="C1191" s="189"/>
      <c r="D1191" s="189"/>
    </row>
    <row r="1192" spans="2:4" s="173" customFormat="1" ht="18" customHeight="1">
      <c r="B1192" s="189"/>
      <c r="C1192" s="189"/>
      <c r="D1192" s="189"/>
    </row>
    <row r="1193" spans="2:4" s="173" customFormat="1" ht="18" customHeight="1">
      <c r="B1193" s="189"/>
      <c r="C1193" s="189"/>
      <c r="D1193" s="189"/>
    </row>
    <row r="1194" spans="2:4" s="173" customFormat="1" ht="18" customHeight="1">
      <c r="B1194" s="189"/>
      <c r="C1194" s="189"/>
      <c r="D1194" s="189"/>
    </row>
    <row r="1195" spans="2:4" s="173" customFormat="1" ht="18" customHeight="1">
      <c r="B1195" s="189"/>
      <c r="C1195" s="189"/>
      <c r="D1195" s="189"/>
    </row>
    <row r="1196" spans="2:4" s="173" customFormat="1" ht="18" customHeight="1">
      <c r="B1196" s="189"/>
      <c r="C1196" s="189"/>
      <c r="D1196" s="189"/>
    </row>
    <row r="1197" spans="2:4" s="173" customFormat="1" ht="18" customHeight="1">
      <c r="B1197" s="189"/>
      <c r="C1197" s="189"/>
      <c r="D1197" s="189"/>
    </row>
    <row r="1198" spans="2:4" s="173" customFormat="1" ht="18" customHeight="1">
      <c r="B1198" s="189"/>
      <c r="C1198" s="189"/>
      <c r="D1198" s="189"/>
    </row>
    <row r="1199" spans="2:4" s="173" customFormat="1" ht="18" customHeight="1">
      <c r="B1199" s="189"/>
      <c r="C1199" s="189"/>
      <c r="D1199" s="189"/>
    </row>
    <row r="1200" spans="2:4" s="173" customFormat="1" ht="18" customHeight="1">
      <c r="B1200" s="189"/>
      <c r="C1200" s="189"/>
      <c r="D1200" s="189"/>
    </row>
    <row r="1201" spans="2:4" s="173" customFormat="1" ht="18" customHeight="1">
      <c r="B1201" s="189"/>
      <c r="C1201" s="189"/>
      <c r="D1201" s="189"/>
    </row>
    <row r="1202" spans="2:4" s="173" customFormat="1" ht="18" customHeight="1">
      <c r="B1202" s="189"/>
      <c r="C1202" s="189"/>
      <c r="D1202" s="189"/>
    </row>
    <row r="1203" spans="2:4" s="173" customFormat="1" ht="18" customHeight="1">
      <c r="B1203" s="189"/>
      <c r="C1203" s="189"/>
      <c r="D1203" s="189"/>
    </row>
    <row r="1204" spans="2:4" s="173" customFormat="1" ht="18" customHeight="1">
      <c r="B1204" s="189"/>
      <c r="C1204" s="189"/>
      <c r="D1204" s="189"/>
    </row>
    <row r="1205" spans="2:4" s="173" customFormat="1" ht="18" customHeight="1">
      <c r="B1205" s="189"/>
      <c r="C1205" s="189"/>
      <c r="D1205" s="189"/>
    </row>
    <row r="1206" spans="2:4" s="173" customFormat="1" ht="18" customHeight="1">
      <c r="B1206" s="189"/>
      <c r="C1206" s="189"/>
      <c r="D1206" s="189"/>
    </row>
    <row r="1207" spans="2:4" s="173" customFormat="1" ht="18" customHeight="1">
      <c r="B1207" s="189"/>
      <c r="C1207" s="189"/>
      <c r="D1207" s="189"/>
    </row>
    <row r="1208" spans="2:4" s="173" customFormat="1" ht="18" customHeight="1">
      <c r="B1208" s="189"/>
      <c r="C1208" s="189"/>
      <c r="D1208" s="189"/>
    </row>
    <row r="1209" spans="2:4" s="173" customFormat="1" ht="18" customHeight="1">
      <c r="B1209" s="189"/>
      <c r="C1209" s="189"/>
      <c r="D1209" s="189"/>
    </row>
    <row r="1210" spans="2:4" s="173" customFormat="1" ht="18" customHeight="1">
      <c r="B1210" s="189"/>
      <c r="C1210" s="189"/>
      <c r="D1210" s="189"/>
    </row>
    <row r="1211" spans="2:4" s="173" customFormat="1" ht="18" customHeight="1">
      <c r="B1211" s="189"/>
      <c r="C1211" s="189"/>
      <c r="D1211" s="189"/>
    </row>
    <row r="1212" spans="2:4" s="173" customFormat="1" ht="18" customHeight="1">
      <c r="B1212" s="189"/>
      <c r="C1212" s="189"/>
      <c r="D1212" s="189"/>
    </row>
    <row r="1213" spans="2:4" s="173" customFormat="1" ht="18" customHeight="1">
      <c r="B1213" s="189"/>
      <c r="C1213" s="189"/>
      <c r="D1213" s="189"/>
    </row>
    <row r="1214" spans="2:4" s="173" customFormat="1" ht="18" customHeight="1">
      <c r="B1214" s="189"/>
      <c r="C1214" s="189"/>
      <c r="D1214" s="189"/>
    </row>
    <row r="1215" spans="2:4" s="173" customFormat="1" ht="18" customHeight="1">
      <c r="B1215" s="189"/>
      <c r="C1215" s="189"/>
      <c r="D1215" s="189"/>
    </row>
    <row r="1216" spans="2:4" s="173" customFormat="1" ht="18" customHeight="1">
      <c r="B1216" s="189"/>
      <c r="C1216" s="189"/>
      <c r="D1216" s="189"/>
    </row>
    <row r="1217" spans="2:4" s="173" customFormat="1" ht="18" customHeight="1">
      <c r="B1217" s="189"/>
      <c r="C1217" s="189"/>
      <c r="D1217" s="189"/>
    </row>
    <row r="1218" spans="2:4" s="173" customFormat="1" ht="18" customHeight="1">
      <c r="B1218" s="189"/>
      <c r="C1218" s="189"/>
      <c r="D1218" s="189"/>
    </row>
    <row r="1219" spans="2:4" s="173" customFormat="1" ht="18" customHeight="1">
      <c r="B1219" s="189"/>
      <c r="C1219" s="189"/>
      <c r="D1219" s="189"/>
    </row>
    <row r="1220" spans="2:4" s="173" customFormat="1" ht="18" customHeight="1">
      <c r="B1220" s="189"/>
      <c r="C1220" s="189"/>
      <c r="D1220" s="189"/>
    </row>
    <row r="1221" spans="2:4" s="173" customFormat="1" ht="18" customHeight="1">
      <c r="B1221" s="189"/>
      <c r="C1221" s="189"/>
      <c r="D1221" s="189"/>
    </row>
    <row r="1222" spans="2:4" s="173" customFormat="1" ht="18" customHeight="1">
      <c r="B1222" s="189"/>
      <c r="C1222" s="189"/>
      <c r="D1222" s="189"/>
    </row>
    <row r="1223" spans="2:4" s="173" customFormat="1" ht="18" customHeight="1">
      <c r="B1223" s="189"/>
      <c r="C1223" s="189"/>
      <c r="D1223" s="189"/>
    </row>
    <row r="1224" spans="2:4" s="173" customFormat="1" ht="18" customHeight="1">
      <c r="B1224" s="189"/>
      <c r="C1224" s="189"/>
      <c r="D1224" s="189"/>
    </row>
    <row r="1225" spans="2:4" s="173" customFormat="1" ht="18" customHeight="1">
      <c r="B1225" s="189"/>
      <c r="C1225" s="189"/>
      <c r="D1225" s="189"/>
    </row>
    <row r="1226" spans="2:4" s="173" customFormat="1" ht="18" customHeight="1">
      <c r="B1226" s="189"/>
      <c r="C1226" s="189"/>
      <c r="D1226" s="189"/>
    </row>
    <row r="1227" spans="2:4" s="173" customFormat="1" ht="18" customHeight="1">
      <c r="B1227" s="189"/>
      <c r="C1227" s="189"/>
      <c r="D1227" s="189"/>
    </row>
    <row r="1228" spans="2:4" s="173" customFormat="1" ht="18" customHeight="1">
      <c r="B1228" s="189"/>
      <c r="C1228" s="189"/>
      <c r="D1228" s="189"/>
    </row>
    <row r="1229" spans="2:4" s="173" customFormat="1" ht="18" customHeight="1">
      <c r="B1229" s="189"/>
      <c r="C1229" s="189"/>
      <c r="D1229" s="189"/>
    </row>
    <row r="1230" spans="2:4" s="173" customFormat="1" ht="18" customHeight="1">
      <c r="B1230" s="189"/>
      <c r="C1230" s="189"/>
      <c r="D1230" s="189"/>
    </row>
    <row r="1231" spans="2:4" s="173" customFormat="1" ht="18" customHeight="1">
      <c r="B1231" s="189"/>
      <c r="C1231" s="189"/>
      <c r="D1231" s="189"/>
    </row>
    <row r="1232" spans="2:4" s="173" customFormat="1" ht="18" customHeight="1">
      <c r="B1232" s="189"/>
      <c r="C1232" s="189"/>
      <c r="D1232" s="189"/>
    </row>
    <row r="1233" spans="2:4" s="173" customFormat="1" ht="18" customHeight="1">
      <c r="B1233" s="189"/>
      <c r="C1233" s="189"/>
      <c r="D1233" s="189"/>
    </row>
    <row r="1234" spans="2:4" s="173" customFormat="1" ht="18" customHeight="1">
      <c r="B1234" s="189"/>
      <c r="C1234" s="189"/>
      <c r="D1234" s="189"/>
    </row>
    <row r="1235" spans="2:4" s="173" customFormat="1" ht="18" customHeight="1">
      <c r="B1235" s="189"/>
      <c r="C1235" s="189"/>
      <c r="D1235" s="189"/>
    </row>
    <row r="1236" spans="2:4" s="173" customFormat="1" ht="18" customHeight="1">
      <c r="B1236" s="189"/>
      <c r="C1236" s="189"/>
      <c r="D1236" s="189"/>
    </row>
    <row r="1237" spans="2:4" s="173" customFormat="1" ht="18" customHeight="1">
      <c r="B1237" s="189"/>
      <c r="C1237" s="189"/>
      <c r="D1237" s="189"/>
    </row>
    <row r="1238" spans="2:4" s="173" customFormat="1" ht="18" customHeight="1">
      <c r="B1238" s="189"/>
      <c r="C1238" s="189"/>
      <c r="D1238" s="189"/>
    </row>
    <row r="1239" spans="2:4" s="173" customFormat="1" ht="18" customHeight="1">
      <c r="B1239" s="189"/>
      <c r="C1239" s="189"/>
      <c r="D1239" s="189"/>
    </row>
    <row r="1240" spans="2:4" s="173" customFormat="1" ht="18" customHeight="1">
      <c r="B1240" s="189"/>
      <c r="C1240" s="189"/>
      <c r="D1240" s="189"/>
    </row>
    <row r="1241" spans="2:4" s="173" customFormat="1" ht="18" customHeight="1">
      <c r="B1241" s="189"/>
      <c r="C1241" s="189"/>
      <c r="D1241" s="189"/>
    </row>
    <row r="1242" spans="2:4" s="173" customFormat="1" ht="18" customHeight="1">
      <c r="B1242" s="189"/>
      <c r="C1242" s="189"/>
      <c r="D1242" s="189"/>
    </row>
    <row r="1243" spans="2:4" s="173" customFormat="1" ht="18" customHeight="1">
      <c r="B1243" s="189"/>
      <c r="C1243" s="189"/>
      <c r="D1243" s="189"/>
    </row>
    <row r="1244" spans="2:4" s="173" customFormat="1" ht="18" customHeight="1">
      <c r="B1244" s="189"/>
      <c r="C1244" s="189"/>
      <c r="D1244" s="189"/>
    </row>
    <row r="1245" spans="2:4" s="173" customFormat="1" ht="18" customHeight="1">
      <c r="B1245" s="189"/>
      <c r="C1245" s="189"/>
      <c r="D1245" s="189"/>
    </row>
    <row r="1246" spans="2:4" s="173" customFormat="1" ht="18" customHeight="1">
      <c r="B1246" s="189"/>
      <c r="C1246" s="189"/>
      <c r="D1246" s="189"/>
    </row>
    <row r="1247" spans="2:4" s="173" customFormat="1" ht="18" customHeight="1">
      <c r="B1247" s="189"/>
      <c r="C1247" s="189"/>
      <c r="D1247" s="189"/>
    </row>
    <row r="1248" spans="2:4" s="173" customFormat="1" ht="18" customHeight="1">
      <c r="B1248" s="189"/>
      <c r="C1248" s="189"/>
      <c r="D1248" s="189"/>
    </row>
    <row r="1249" spans="2:4" s="173" customFormat="1" ht="18" customHeight="1">
      <c r="B1249" s="189"/>
      <c r="C1249" s="189"/>
      <c r="D1249" s="189"/>
    </row>
    <row r="1250" spans="2:4" s="173" customFormat="1" ht="18" customHeight="1">
      <c r="B1250" s="189"/>
      <c r="C1250" s="189"/>
      <c r="D1250" s="189"/>
    </row>
    <row r="1251" spans="2:4" s="173" customFormat="1" ht="18" customHeight="1">
      <c r="B1251" s="189"/>
      <c r="C1251" s="189"/>
      <c r="D1251" s="189"/>
    </row>
    <row r="1252" spans="2:4" s="173" customFormat="1" ht="18" customHeight="1">
      <c r="B1252" s="189"/>
      <c r="C1252" s="189"/>
      <c r="D1252" s="189"/>
    </row>
    <row r="1253" spans="2:4" s="173" customFormat="1" ht="18" customHeight="1">
      <c r="B1253" s="189"/>
      <c r="C1253" s="189"/>
      <c r="D1253" s="189"/>
    </row>
    <row r="1254" spans="2:4" s="173" customFormat="1" ht="18" customHeight="1">
      <c r="B1254" s="189"/>
      <c r="C1254" s="189"/>
      <c r="D1254" s="189"/>
    </row>
    <row r="1255" spans="2:4" s="173" customFormat="1" ht="18" customHeight="1">
      <c r="B1255" s="189"/>
      <c r="C1255" s="189"/>
      <c r="D1255" s="189"/>
    </row>
    <row r="1256" spans="2:4" s="173" customFormat="1" ht="18" customHeight="1">
      <c r="B1256" s="189"/>
      <c r="C1256" s="189"/>
      <c r="D1256" s="189"/>
    </row>
    <row r="1257" spans="2:4" s="173" customFormat="1" ht="18" customHeight="1">
      <c r="B1257" s="189"/>
      <c r="C1257" s="189"/>
      <c r="D1257" s="189"/>
    </row>
    <row r="1258" spans="2:4" s="173" customFormat="1" ht="18" customHeight="1">
      <c r="B1258" s="189"/>
      <c r="C1258" s="189"/>
      <c r="D1258" s="189"/>
    </row>
    <row r="1259" spans="2:4" s="173" customFormat="1" ht="18" customHeight="1">
      <c r="B1259" s="189"/>
      <c r="C1259" s="189"/>
      <c r="D1259" s="189"/>
    </row>
    <row r="1260" spans="2:4" s="173" customFormat="1" ht="18" customHeight="1">
      <c r="B1260" s="189"/>
      <c r="C1260" s="189"/>
      <c r="D1260" s="189"/>
    </row>
    <row r="1261" spans="2:4" s="173" customFormat="1" ht="18" customHeight="1">
      <c r="B1261" s="189"/>
      <c r="C1261" s="189"/>
      <c r="D1261" s="189"/>
    </row>
    <row r="1262" spans="2:4" s="173" customFormat="1" ht="18" customHeight="1">
      <c r="B1262" s="189"/>
      <c r="C1262" s="189"/>
      <c r="D1262" s="189"/>
    </row>
    <row r="1263" spans="2:4" s="173" customFormat="1" ht="18" customHeight="1">
      <c r="B1263" s="189"/>
      <c r="C1263" s="189"/>
      <c r="D1263" s="189"/>
    </row>
    <row r="1264" spans="2:4" s="173" customFormat="1" ht="18" customHeight="1">
      <c r="B1264" s="189"/>
      <c r="C1264" s="189"/>
      <c r="D1264" s="189"/>
    </row>
    <row r="1265" spans="2:4" s="173" customFormat="1" ht="18" customHeight="1">
      <c r="B1265" s="189"/>
      <c r="C1265" s="189"/>
      <c r="D1265" s="189"/>
    </row>
    <row r="1266" spans="2:4" s="173" customFormat="1" ht="18" customHeight="1">
      <c r="B1266" s="189"/>
      <c r="C1266" s="189"/>
      <c r="D1266" s="189"/>
    </row>
    <row r="1267" spans="2:4" s="173" customFormat="1" ht="18" customHeight="1">
      <c r="B1267" s="189"/>
      <c r="C1267" s="189"/>
      <c r="D1267" s="189"/>
    </row>
    <row r="1268" spans="2:4" s="173" customFormat="1" ht="18" customHeight="1">
      <c r="B1268" s="189"/>
      <c r="C1268" s="189"/>
      <c r="D1268" s="189"/>
    </row>
    <row r="1269" spans="2:4" s="173" customFormat="1" ht="18" customHeight="1">
      <c r="B1269" s="189"/>
      <c r="C1269" s="189"/>
      <c r="D1269" s="189"/>
    </row>
    <row r="1270" spans="2:4" s="173" customFormat="1" ht="18" customHeight="1">
      <c r="B1270" s="189"/>
      <c r="C1270" s="189"/>
      <c r="D1270" s="189"/>
    </row>
    <row r="1271" spans="2:4" s="173" customFormat="1" ht="18" customHeight="1">
      <c r="B1271" s="189"/>
      <c r="C1271" s="189"/>
      <c r="D1271" s="189"/>
    </row>
    <row r="1272" spans="2:4" s="173" customFormat="1" ht="18" customHeight="1">
      <c r="B1272" s="189"/>
      <c r="C1272" s="189"/>
      <c r="D1272" s="189"/>
    </row>
    <row r="1273" spans="2:4" s="173" customFormat="1" ht="18" customHeight="1">
      <c r="B1273" s="189"/>
      <c r="C1273" s="189"/>
      <c r="D1273" s="189"/>
    </row>
    <row r="1274" spans="2:4" s="173" customFormat="1" ht="18" customHeight="1">
      <c r="B1274" s="189"/>
      <c r="C1274" s="189"/>
      <c r="D1274" s="189"/>
    </row>
    <row r="1275" spans="2:4" s="173" customFormat="1" ht="18" customHeight="1">
      <c r="B1275" s="189"/>
      <c r="C1275" s="189"/>
      <c r="D1275" s="189"/>
    </row>
    <row r="1276" spans="2:4" s="173" customFormat="1" ht="18" customHeight="1">
      <c r="B1276" s="189"/>
      <c r="C1276" s="189"/>
      <c r="D1276" s="189"/>
    </row>
    <row r="1277" spans="2:4" s="173" customFormat="1" ht="18" customHeight="1">
      <c r="B1277" s="189"/>
      <c r="C1277" s="189"/>
      <c r="D1277" s="189"/>
    </row>
    <row r="1278" spans="2:4" s="173" customFormat="1" ht="18" customHeight="1">
      <c r="B1278" s="189"/>
      <c r="C1278" s="189"/>
      <c r="D1278" s="189"/>
    </row>
    <row r="1279" spans="2:4" s="173" customFormat="1" ht="18" customHeight="1">
      <c r="B1279" s="189"/>
      <c r="C1279" s="189"/>
      <c r="D1279" s="189"/>
    </row>
    <row r="1280" spans="2:4" s="173" customFormat="1" ht="18" customHeight="1">
      <c r="B1280" s="189"/>
      <c r="C1280" s="189"/>
      <c r="D1280" s="189"/>
    </row>
    <row r="1281" spans="2:4" s="173" customFormat="1" ht="18" customHeight="1">
      <c r="B1281" s="189"/>
      <c r="C1281" s="189"/>
      <c r="D1281" s="189"/>
    </row>
    <row r="1282" spans="2:4" s="173" customFormat="1" ht="18" customHeight="1">
      <c r="B1282" s="189"/>
      <c r="C1282" s="189"/>
      <c r="D1282" s="189"/>
    </row>
    <row r="1283" spans="2:4" s="173" customFormat="1" ht="18" customHeight="1">
      <c r="B1283" s="189"/>
      <c r="C1283" s="189"/>
      <c r="D1283" s="189"/>
    </row>
    <row r="1284" spans="2:4" s="173" customFormat="1" ht="18" customHeight="1">
      <c r="B1284" s="189"/>
      <c r="C1284" s="189"/>
      <c r="D1284" s="189"/>
    </row>
    <row r="1285" spans="2:4" s="173" customFormat="1" ht="18" customHeight="1">
      <c r="B1285" s="189"/>
      <c r="C1285" s="189"/>
      <c r="D1285" s="189"/>
    </row>
    <row r="1286" spans="2:4" s="173" customFormat="1" ht="18" customHeight="1">
      <c r="B1286" s="189"/>
      <c r="C1286" s="189"/>
      <c r="D1286" s="189"/>
    </row>
    <row r="1287" spans="2:4" s="173" customFormat="1" ht="18" customHeight="1">
      <c r="B1287" s="189"/>
      <c r="C1287" s="189"/>
      <c r="D1287" s="189"/>
    </row>
    <row r="1288" spans="2:4" s="173" customFormat="1" ht="18" customHeight="1">
      <c r="B1288" s="189"/>
      <c r="C1288" s="189"/>
      <c r="D1288" s="189"/>
    </row>
    <row r="1289" spans="2:4" s="173" customFormat="1" ht="18" customHeight="1">
      <c r="B1289" s="189"/>
      <c r="C1289" s="189"/>
      <c r="D1289" s="189"/>
    </row>
    <row r="1290" spans="2:4" s="173" customFormat="1" ht="18" customHeight="1">
      <c r="B1290" s="189"/>
      <c r="C1290" s="189"/>
      <c r="D1290" s="189"/>
    </row>
    <row r="1291" spans="2:4" s="173" customFormat="1" ht="18" customHeight="1">
      <c r="B1291" s="189"/>
      <c r="C1291" s="189"/>
      <c r="D1291" s="189"/>
    </row>
    <row r="1292" spans="2:4" s="173" customFormat="1" ht="18" customHeight="1">
      <c r="B1292" s="189"/>
      <c r="C1292" s="189"/>
      <c r="D1292" s="189"/>
    </row>
    <row r="1293" spans="2:4" s="173" customFormat="1" ht="18" customHeight="1">
      <c r="B1293" s="189"/>
      <c r="C1293" s="189"/>
      <c r="D1293" s="189"/>
    </row>
    <row r="1294" spans="2:4" s="173" customFormat="1" ht="18" customHeight="1">
      <c r="B1294" s="189"/>
      <c r="C1294" s="189"/>
      <c r="D1294" s="189"/>
    </row>
    <row r="1295" spans="2:4" s="173" customFormat="1" ht="18" customHeight="1">
      <c r="B1295" s="189"/>
      <c r="C1295" s="189"/>
      <c r="D1295" s="189"/>
    </row>
    <row r="1296" spans="2:4" s="173" customFormat="1" ht="18" customHeight="1">
      <c r="B1296" s="189"/>
      <c r="C1296" s="189"/>
      <c r="D1296" s="189"/>
    </row>
    <row r="1297" spans="2:4" s="173" customFormat="1" ht="18" customHeight="1">
      <c r="B1297" s="189"/>
      <c r="C1297" s="189"/>
      <c r="D1297" s="189"/>
    </row>
    <row r="1298" spans="2:4" s="173" customFormat="1" ht="18" customHeight="1">
      <c r="B1298" s="189"/>
      <c r="C1298" s="189"/>
      <c r="D1298" s="189"/>
    </row>
    <row r="1299" spans="2:4" s="173" customFormat="1" ht="18" customHeight="1">
      <c r="B1299" s="189"/>
      <c r="C1299" s="189"/>
      <c r="D1299" s="189"/>
    </row>
    <row r="1300" spans="2:4" s="173" customFormat="1" ht="18" customHeight="1">
      <c r="B1300" s="189"/>
      <c r="C1300" s="189"/>
      <c r="D1300" s="189"/>
    </row>
    <row r="1301" spans="2:4" s="173" customFormat="1" ht="18" customHeight="1">
      <c r="B1301" s="189"/>
      <c r="C1301" s="189"/>
      <c r="D1301" s="189"/>
    </row>
    <row r="1302" spans="2:4" s="173" customFormat="1" ht="18" customHeight="1">
      <c r="B1302" s="189"/>
      <c r="C1302" s="189"/>
      <c r="D1302" s="189"/>
    </row>
    <row r="1303" spans="2:4" s="173" customFormat="1" ht="18" customHeight="1">
      <c r="B1303" s="189"/>
      <c r="C1303" s="189"/>
      <c r="D1303" s="189"/>
    </row>
    <row r="1304" spans="2:4" s="173" customFormat="1" ht="18" customHeight="1">
      <c r="B1304" s="189"/>
      <c r="C1304" s="189"/>
      <c r="D1304" s="189"/>
    </row>
    <row r="1305" spans="2:4" s="173" customFormat="1" ht="18" customHeight="1">
      <c r="B1305" s="189"/>
      <c r="C1305" s="189"/>
      <c r="D1305" s="189"/>
    </row>
    <row r="1306" spans="2:4" s="173" customFormat="1" ht="18" customHeight="1">
      <c r="B1306" s="189"/>
      <c r="C1306" s="189"/>
      <c r="D1306" s="189"/>
    </row>
    <row r="1307" spans="2:4" s="173" customFormat="1" ht="18" customHeight="1">
      <c r="B1307" s="189"/>
      <c r="C1307" s="189"/>
      <c r="D1307" s="189"/>
    </row>
    <row r="1308" spans="2:4" s="173" customFormat="1" ht="18" customHeight="1">
      <c r="B1308" s="189"/>
      <c r="C1308" s="189"/>
      <c r="D1308" s="189"/>
    </row>
    <row r="1309" spans="2:4" s="173" customFormat="1" ht="18" customHeight="1">
      <c r="B1309" s="189"/>
      <c r="C1309" s="189"/>
      <c r="D1309" s="189"/>
    </row>
    <row r="1310" spans="2:4" s="173" customFormat="1" ht="18" customHeight="1">
      <c r="B1310" s="189"/>
      <c r="C1310" s="189"/>
      <c r="D1310" s="189"/>
    </row>
    <row r="1311" spans="2:4" s="173" customFormat="1" ht="18" customHeight="1">
      <c r="B1311" s="189"/>
      <c r="C1311" s="189"/>
      <c r="D1311" s="189"/>
    </row>
    <row r="1312" spans="2:4" s="173" customFormat="1" ht="18" customHeight="1">
      <c r="B1312" s="189"/>
      <c r="C1312" s="189"/>
      <c r="D1312" s="189"/>
    </row>
    <row r="1313" spans="2:4" s="173" customFormat="1" ht="18" customHeight="1">
      <c r="B1313" s="189"/>
      <c r="C1313" s="189"/>
      <c r="D1313" s="189"/>
    </row>
    <row r="1314" spans="2:4" s="173" customFormat="1" ht="18" customHeight="1">
      <c r="B1314" s="189"/>
      <c r="C1314" s="189"/>
      <c r="D1314" s="189"/>
    </row>
    <row r="1315" spans="2:4" s="173" customFormat="1" ht="18" customHeight="1">
      <c r="B1315" s="189"/>
      <c r="C1315" s="189"/>
      <c r="D1315" s="189"/>
    </row>
    <row r="1316" spans="2:4" s="173" customFormat="1" ht="18" customHeight="1">
      <c r="B1316" s="189"/>
      <c r="C1316" s="189"/>
      <c r="D1316" s="189"/>
    </row>
    <row r="1317" spans="2:4" s="173" customFormat="1" ht="18" customHeight="1">
      <c r="B1317" s="189"/>
      <c r="C1317" s="189"/>
      <c r="D1317" s="189"/>
    </row>
    <row r="1318" spans="2:4" s="173" customFormat="1" ht="18" customHeight="1">
      <c r="B1318" s="189"/>
      <c r="C1318" s="189"/>
      <c r="D1318" s="189"/>
    </row>
    <row r="1319" spans="2:4" s="173" customFormat="1" ht="18" customHeight="1">
      <c r="B1319" s="189"/>
      <c r="C1319" s="189"/>
      <c r="D1319" s="189"/>
    </row>
    <row r="1320" spans="2:4" s="173" customFormat="1" ht="18" customHeight="1">
      <c r="B1320" s="189"/>
      <c r="C1320" s="189"/>
      <c r="D1320" s="189"/>
    </row>
    <row r="1321" spans="2:4" s="173" customFormat="1" ht="18" customHeight="1">
      <c r="B1321" s="189"/>
      <c r="C1321" s="189"/>
      <c r="D1321" s="189"/>
    </row>
    <row r="1322" spans="2:4" s="173" customFormat="1" ht="18" customHeight="1">
      <c r="B1322" s="189"/>
      <c r="C1322" s="189"/>
      <c r="D1322" s="189"/>
    </row>
    <row r="1323" spans="2:4" s="173" customFormat="1" ht="18" customHeight="1">
      <c r="B1323" s="189"/>
      <c r="C1323" s="189"/>
      <c r="D1323" s="189"/>
    </row>
    <row r="1324" spans="2:4" s="173" customFormat="1" ht="18" customHeight="1">
      <c r="B1324" s="189"/>
      <c r="C1324" s="189"/>
      <c r="D1324" s="189"/>
    </row>
    <row r="1325" spans="2:4" s="173" customFormat="1" ht="18" customHeight="1">
      <c r="B1325" s="189"/>
      <c r="C1325" s="189"/>
      <c r="D1325" s="189"/>
    </row>
    <row r="1326" spans="2:4" s="173" customFormat="1" ht="18" customHeight="1">
      <c r="B1326" s="189"/>
      <c r="C1326" s="189"/>
      <c r="D1326" s="189"/>
    </row>
    <row r="1327" spans="2:4" s="173" customFormat="1" ht="18" customHeight="1">
      <c r="B1327" s="189"/>
      <c r="C1327" s="189"/>
      <c r="D1327" s="189"/>
    </row>
    <row r="1328" spans="2:4" s="173" customFormat="1" ht="18" customHeight="1">
      <c r="B1328" s="189"/>
      <c r="C1328" s="189"/>
      <c r="D1328" s="189"/>
    </row>
    <row r="1329" spans="2:4" s="173" customFormat="1" ht="18" customHeight="1">
      <c r="B1329" s="189"/>
      <c r="C1329" s="189"/>
      <c r="D1329" s="189"/>
    </row>
    <row r="1330" spans="2:4" s="173" customFormat="1" ht="18" customHeight="1">
      <c r="B1330" s="189"/>
      <c r="C1330" s="189"/>
      <c r="D1330" s="189"/>
    </row>
    <row r="1331" spans="2:4" s="173" customFormat="1" ht="18" customHeight="1">
      <c r="B1331" s="189"/>
      <c r="C1331" s="189"/>
      <c r="D1331" s="189"/>
    </row>
    <row r="1332" spans="2:4" s="173" customFormat="1" ht="18" customHeight="1">
      <c r="B1332" s="189"/>
      <c r="C1332" s="189"/>
      <c r="D1332" s="189"/>
    </row>
    <row r="1333" spans="2:4" s="173" customFormat="1" ht="18" customHeight="1">
      <c r="B1333" s="189"/>
      <c r="C1333" s="189"/>
      <c r="D1333" s="189"/>
    </row>
    <row r="1334" spans="2:4" s="173" customFormat="1" ht="18" customHeight="1">
      <c r="B1334" s="189"/>
      <c r="C1334" s="189"/>
      <c r="D1334" s="189"/>
    </row>
    <row r="1335" spans="2:4" s="173" customFormat="1" ht="18" customHeight="1">
      <c r="B1335" s="189"/>
      <c r="C1335" s="189"/>
      <c r="D1335" s="189"/>
    </row>
    <row r="1336" spans="2:4" s="173" customFormat="1" ht="18" customHeight="1">
      <c r="B1336" s="189"/>
      <c r="C1336" s="189"/>
      <c r="D1336" s="189"/>
    </row>
    <row r="1337" spans="2:4" s="173" customFormat="1" ht="18" customHeight="1">
      <c r="B1337" s="189"/>
      <c r="C1337" s="189"/>
      <c r="D1337" s="189"/>
    </row>
    <row r="1338" spans="2:4" s="173" customFormat="1" ht="18" customHeight="1">
      <c r="B1338" s="189"/>
      <c r="C1338" s="189"/>
      <c r="D1338" s="189"/>
    </row>
    <row r="1339" spans="2:4" s="173" customFormat="1" ht="18" customHeight="1">
      <c r="B1339" s="189"/>
      <c r="C1339" s="189"/>
      <c r="D1339" s="189"/>
    </row>
    <row r="1340" spans="2:4" s="173" customFormat="1" ht="18" customHeight="1">
      <c r="B1340" s="189"/>
      <c r="C1340" s="189"/>
      <c r="D1340" s="189"/>
    </row>
    <row r="1341" spans="2:4" s="173" customFormat="1" ht="18" customHeight="1">
      <c r="B1341" s="189"/>
      <c r="C1341" s="189"/>
      <c r="D1341" s="189"/>
    </row>
    <row r="1342" spans="2:4" s="173" customFormat="1" ht="18" customHeight="1">
      <c r="B1342" s="189"/>
      <c r="C1342" s="189"/>
      <c r="D1342" s="189"/>
    </row>
    <row r="1343" spans="2:4" s="173" customFormat="1" ht="18" customHeight="1">
      <c r="B1343" s="189"/>
      <c r="C1343" s="189"/>
      <c r="D1343" s="189"/>
    </row>
    <row r="1344" spans="2:4" s="173" customFormat="1" ht="18" customHeight="1">
      <c r="B1344" s="189"/>
      <c r="C1344" s="189"/>
      <c r="D1344" s="189"/>
    </row>
    <row r="1345" spans="2:4" s="173" customFormat="1" ht="18" customHeight="1">
      <c r="B1345" s="189"/>
      <c r="C1345" s="189"/>
      <c r="D1345" s="189"/>
    </row>
    <row r="1346" spans="2:4" s="173" customFormat="1" ht="18" customHeight="1">
      <c r="B1346" s="189"/>
      <c r="C1346" s="189"/>
      <c r="D1346" s="189"/>
    </row>
    <row r="1347" spans="2:4" s="173" customFormat="1" ht="18" customHeight="1">
      <c r="B1347" s="189"/>
      <c r="C1347" s="189"/>
      <c r="D1347" s="189"/>
    </row>
    <row r="1348" spans="2:4" s="173" customFormat="1" ht="18" customHeight="1">
      <c r="B1348" s="189"/>
      <c r="C1348" s="189"/>
      <c r="D1348" s="189"/>
    </row>
    <row r="1349" spans="2:4" s="173" customFormat="1" ht="18" customHeight="1">
      <c r="B1349" s="189"/>
      <c r="C1349" s="189"/>
      <c r="D1349" s="189"/>
    </row>
    <row r="1350" spans="2:4" s="173" customFormat="1" ht="18" customHeight="1">
      <c r="B1350" s="189"/>
      <c r="C1350" s="189"/>
      <c r="D1350" s="189"/>
    </row>
    <row r="1351" spans="2:4" s="173" customFormat="1" ht="18" customHeight="1">
      <c r="B1351" s="189"/>
      <c r="C1351" s="189"/>
      <c r="D1351" s="189"/>
    </row>
    <row r="1352" spans="2:4" s="173" customFormat="1" ht="18" customHeight="1">
      <c r="B1352" s="189"/>
      <c r="C1352" s="189"/>
      <c r="D1352" s="189"/>
    </row>
    <row r="1353" spans="2:4" s="173" customFormat="1" ht="18" customHeight="1">
      <c r="B1353" s="189"/>
      <c r="C1353" s="189"/>
      <c r="D1353" s="189"/>
    </row>
    <row r="1354" spans="2:4" s="173" customFormat="1" ht="18" customHeight="1">
      <c r="B1354" s="189"/>
      <c r="C1354" s="189"/>
      <c r="D1354" s="189"/>
    </row>
    <row r="1355" spans="2:4" s="173" customFormat="1" ht="18" customHeight="1">
      <c r="B1355" s="189"/>
      <c r="C1355" s="189"/>
      <c r="D1355" s="189"/>
    </row>
    <row r="1356" spans="2:4" s="173" customFormat="1" ht="18" customHeight="1">
      <c r="B1356" s="189"/>
      <c r="C1356" s="189"/>
      <c r="D1356" s="189"/>
    </row>
    <row r="1357" spans="2:4" s="173" customFormat="1" ht="18" customHeight="1">
      <c r="B1357" s="189"/>
      <c r="C1357" s="189"/>
      <c r="D1357" s="189"/>
    </row>
    <row r="1358" spans="2:4" s="173" customFormat="1" ht="18" customHeight="1">
      <c r="B1358" s="189"/>
      <c r="C1358" s="189"/>
      <c r="D1358" s="189"/>
    </row>
    <row r="1359" spans="2:4" s="173" customFormat="1" ht="18" customHeight="1">
      <c r="B1359" s="189"/>
      <c r="C1359" s="189"/>
      <c r="D1359" s="189"/>
    </row>
    <row r="1360" spans="2:4" s="173" customFormat="1" ht="18" customHeight="1">
      <c r="B1360" s="189"/>
      <c r="C1360" s="189"/>
      <c r="D1360" s="189"/>
    </row>
    <row r="1361" spans="2:4" s="173" customFormat="1" ht="18" customHeight="1">
      <c r="B1361" s="189"/>
      <c r="C1361" s="189"/>
      <c r="D1361" s="189"/>
    </row>
    <row r="1362" spans="2:4" s="173" customFormat="1" ht="18" customHeight="1">
      <c r="B1362" s="189"/>
      <c r="C1362" s="189"/>
      <c r="D1362" s="189"/>
    </row>
    <row r="1363" spans="2:4" s="173" customFormat="1" ht="18" customHeight="1">
      <c r="B1363" s="189"/>
      <c r="C1363" s="189"/>
      <c r="D1363" s="189"/>
    </row>
    <row r="1364" spans="2:4" s="173" customFormat="1" ht="18" customHeight="1">
      <c r="B1364" s="189"/>
      <c r="C1364" s="189"/>
      <c r="D1364" s="189"/>
    </row>
    <row r="1365" spans="2:4" s="173" customFormat="1" ht="18" customHeight="1">
      <c r="B1365" s="189"/>
      <c r="C1365" s="189"/>
      <c r="D1365" s="189"/>
    </row>
    <row r="1366" spans="2:4" s="173" customFormat="1" ht="18" customHeight="1">
      <c r="B1366" s="189"/>
      <c r="C1366" s="189"/>
      <c r="D1366" s="189"/>
    </row>
    <row r="1367" spans="2:4" s="173" customFormat="1" ht="18" customHeight="1">
      <c r="B1367" s="189"/>
      <c r="C1367" s="189"/>
      <c r="D1367" s="189"/>
    </row>
    <row r="1368" spans="2:4" s="173" customFormat="1" ht="18" customHeight="1">
      <c r="B1368" s="189"/>
      <c r="C1368" s="189"/>
      <c r="D1368" s="189"/>
    </row>
    <row r="1369" spans="2:4" s="173" customFormat="1" ht="18" customHeight="1">
      <c r="B1369" s="189"/>
      <c r="C1369" s="189"/>
      <c r="D1369" s="189"/>
    </row>
    <row r="1370" spans="2:4" s="173" customFormat="1" ht="18" customHeight="1">
      <c r="B1370" s="189"/>
      <c r="C1370" s="189"/>
      <c r="D1370" s="189"/>
    </row>
    <row r="1371" spans="2:4" s="173" customFormat="1" ht="18" customHeight="1">
      <c r="B1371" s="189"/>
      <c r="C1371" s="189"/>
      <c r="D1371" s="189"/>
    </row>
    <row r="1372" spans="2:4" s="173" customFormat="1" ht="18" customHeight="1">
      <c r="B1372" s="189"/>
      <c r="C1372" s="189"/>
      <c r="D1372" s="189"/>
    </row>
    <row r="1373" spans="2:4" s="173" customFormat="1" ht="18" customHeight="1">
      <c r="B1373" s="189"/>
      <c r="C1373" s="189"/>
      <c r="D1373" s="189"/>
    </row>
    <row r="1374" spans="2:4" s="173" customFormat="1" ht="18" customHeight="1">
      <c r="B1374" s="189"/>
      <c r="C1374" s="189"/>
      <c r="D1374" s="189"/>
    </row>
    <row r="1375" spans="2:4" s="173" customFormat="1" ht="18" customHeight="1">
      <c r="B1375" s="189"/>
      <c r="C1375" s="189"/>
      <c r="D1375" s="189"/>
    </row>
    <row r="1376" spans="2:4" s="173" customFormat="1" ht="18" customHeight="1">
      <c r="B1376" s="189"/>
      <c r="C1376" s="189"/>
      <c r="D1376" s="189"/>
    </row>
    <row r="1377" spans="2:4" s="173" customFormat="1" ht="18" customHeight="1">
      <c r="B1377" s="189"/>
      <c r="C1377" s="189"/>
      <c r="D1377" s="189"/>
    </row>
    <row r="1378" spans="2:4" s="173" customFormat="1" ht="18" customHeight="1">
      <c r="B1378" s="189"/>
      <c r="C1378" s="189"/>
      <c r="D1378" s="189"/>
    </row>
    <row r="1379" spans="2:4" s="173" customFormat="1" ht="18" customHeight="1">
      <c r="B1379" s="189"/>
      <c r="C1379" s="189"/>
      <c r="D1379" s="189"/>
    </row>
    <row r="1380" spans="2:4" s="173" customFormat="1" ht="18" customHeight="1">
      <c r="B1380" s="189"/>
      <c r="C1380" s="189"/>
      <c r="D1380" s="189"/>
    </row>
    <row r="1381" spans="2:4" s="173" customFormat="1" ht="18" customHeight="1">
      <c r="B1381" s="189"/>
      <c r="C1381" s="189"/>
      <c r="D1381" s="189"/>
    </row>
    <row r="1382" spans="2:4" s="173" customFormat="1" ht="18" customHeight="1">
      <c r="B1382" s="189"/>
      <c r="C1382" s="189"/>
      <c r="D1382" s="189"/>
    </row>
    <row r="1383" spans="2:4" s="173" customFormat="1" ht="18" customHeight="1">
      <c r="B1383" s="189"/>
      <c r="C1383" s="189"/>
      <c r="D1383" s="189"/>
    </row>
    <row r="1384" spans="2:4" s="173" customFormat="1" ht="18" customHeight="1">
      <c r="B1384" s="189"/>
      <c r="C1384" s="189"/>
      <c r="D1384" s="189"/>
    </row>
    <row r="1385" spans="2:4" s="173" customFormat="1" ht="18" customHeight="1">
      <c r="B1385" s="189"/>
      <c r="C1385" s="189"/>
      <c r="D1385" s="189"/>
    </row>
    <row r="1386" spans="2:4" s="173" customFormat="1" ht="18" customHeight="1">
      <c r="B1386" s="189"/>
      <c r="C1386" s="189"/>
      <c r="D1386" s="189"/>
    </row>
    <row r="1387" spans="2:4" s="173" customFormat="1" ht="18" customHeight="1">
      <c r="B1387" s="189"/>
      <c r="C1387" s="189"/>
      <c r="D1387" s="189"/>
    </row>
    <row r="1388" spans="2:4" s="173" customFormat="1" ht="18" customHeight="1">
      <c r="B1388" s="189"/>
      <c r="C1388" s="189"/>
      <c r="D1388" s="189"/>
    </row>
    <row r="1389" spans="2:4" s="173" customFormat="1" ht="18" customHeight="1">
      <c r="B1389" s="189"/>
      <c r="C1389" s="189"/>
      <c r="D1389" s="189"/>
    </row>
    <row r="1390" spans="2:4" s="173" customFormat="1" ht="18" customHeight="1">
      <c r="B1390" s="189"/>
      <c r="C1390" s="189"/>
      <c r="D1390" s="189"/>
    </row>
    <row r="1391" spans="2:4" s="173" customFormat="1" ht="18" customHeight="1">
      <c r="B1391" s="189"/>
      <c r="C1391" s="189"/>
      <c r="D1391" s="189"/>
    </row>
    <row r="1392" spans="2:4" s="173" customFormat="1" ht="18" customHeight="1">
      <c r="B1392" s="189"/>
      <c r="C1392" s="189"/>
      <c r="D1392" s="189"/>
    </row>
    <row r="1393" spans="2:4" s="173" customFormat="1" ht="18" customHeight="1">
      <c r="B1393" s="189"/>
      <c r="C1393" s="189"/>
      <c r="D1393" s="189"/>
    </row>
    <row r="1394" spans="2:4" s="173" customFormat="1" ht="18" customHeight="1">
      <c r="B1394" s="189"/>
      <c r="C1394" s="189"/>
      <c r="D1394" s="189"/>
    </row>
    <row r="1395" spans="2:4" s="173" customFormat="1" ht="18" customHeight="1">
      <c r="B1395" s="189"/>
      <c r="C1395" s="189"/>
      <c r="D1395" s="189"/>
    </row>
    <row r="1396" spans="2:4" s="173" customFormat="1" ht="18" customHeight="1">
      <c r="B1396" s="189"/>
      <c r="C1396" s="189"/>
      <c r="D1396" s="189"/>
    </row>
    <row r="1397" spans="2:4" s="173" customFormat="1" ht="18" customHeight="1">
      <c r="B1397" s="189"/>
      <c r="C1397" s="189"/>
      <c r="D1397" s="189"/>
    </row>
    <row r="1398" spans="2:4" s="173" customFormat="1" ht="18" customHeight="1">
      <c r="B1398" s="189"/>
      <c r="C1398" s="189"/>
      <c r="D1398" s="189"/>
    </row>
    <row r="1399" spans="2:4" s="173" customFormat="1" ht="18" customHeight="1">
      <c r="B1399" s="189"/>
      <c r="C1399" s="189"/>
      <c r="D1399" s="189"/>
    </row>
    <row r="1400" spans="2:4" s="173" customFormat="1" ht="18" customHeight="1">
      <c r="B1400" s="189"/>
      <c r="C1400" s="189"/>
      <c r="D1400" s="189"/>
    </row>
    <row r="1401" spans="2:4" s="173" customFormat="1" ht="18" customHeight="1">
      <c r="B1401" s="189"/>
      <c r="C1401" s="189"/>
      <c r="D1401" s="189"/>
    </row>
    <row r="1402" spans="2:4" s="173" customFormat="1" ht="18" customHeight="1">
      <c r="B1402" s="189"/>
      <c r="C1402" s="189"/>
      <c r="D1402" s="189"/>
    </row>
    <row r="1403" spans="2:4" s="173" customFormat="1" ht="18" customHeight="1">
      <c r="B1403" s="189"/>
      <c r="C1403" s="189"/>
      <c r="D1403" s="189"/>
    </row>
    <row r="1404" spans="2:4" s="173" customFormat="1" ht="18" customHeight="1">
      <c r="B1404" s="189"/>
      <c r="C1404" s="189"/>
      <c r="D1404" s="189"/>
    </row>
    <row r="1405" spans="2:4" s="173" customFormat="1" ht="18" customHeight="1">
      <c r="B1405" s="189"/>
      <c r="C1405" s="189"/>
      <c r="D1405" s="189"/>
    </row>
    <row r="1406" spans="2:4" s="173" customFormat="1" ht="18" customHeight="1">
      <c r="B1406" s="189"/>
      <c r="C1406" s="189"/>
      <c r="D1406" s="189"/>
    </row>
    <row r="1407" spans="2:4" s="173" customFormat="1" ht="18" customHeight="1">
      <c r="B1407" s="189"/>
      <c r="C1407" s="189"/>
      <c r="D1407" s="189"/>
    </row>
    <row r="1408" spans="2:4" s="173" customFormat="1" ht="18" customHeight="1">
      <c r="B1408" s="189"/>
      <c r="C1408" s="189"/>
      <c r="D1408" s="189"/>
    </row>
    <row r="1409" spans="2:4" s="173" customFormat="1" ht="18" customHeight="1">
      <c r="B1409" s="189"/>
      <c r="C1409" s="189"/>
      <c r="D1409" s="189"/>
    </row>
    <row r="1410" spans="2:4" s="173" customFormat="1" ht="18" customHeight="1">
      <c r="B1410" s="189"/>
      <c r="C1410" s="189"/>
      <c r="D1410" s="189"/>
    </row>
    <row r="1411" spans="2:4" s="173" customFormat="1" ht="18" customHeight="1">
      <c r="B1411" s="189"/>
      <c r="C1411" s="189"/>
      <c r="D1411" s="189"/>
    </row>
    <row r="1412" spans="2:4" s="173" customFormat="1" ht="18" customHeight="1">
      <c r="B1412" s="189"/>
      <c r="C1412" s="189"/>
      <c r="D1412" s="189"/>
    </row>
    <row r="1413" spans="2:4" s="173" customFormat="1" ht="18" customHeight="1">
      <c r="B1413" s="189"/>
      <c r="C1413" s="189"/>
      <c r="D1413" s="189"/>
    </row>
    <row r="1414" spans="2:4" s="173" customFormat="1" ht="18" customHeight="1">
      <c r="B1414" s="189"/>
      <c r="C1414" s="189"/>
      <c r="D1414" s="189"/>
    </row>
    <row r="1415" spans="2:4" s="173" customFormat="1" ht="18" customHeight="1">
      <c r="B1415" s="189"/>
      <c r="C1415" s="189"/>
      <c r="D1415" s="189"/>
    </row>
    <row r="1416" spans="2:4" s="173" customFormat="1" ht="18" customHeight="1">
      <c r="B1416" s="189"/>
      <c r="C1416" s="189"/>
      <c r="D1416" s="189"/>
    </row>
    <row r="1417" spans="2:4" s="173" customFormat="1" ht="18" customHeight="1">
      <c r="B1417" s="189"/>
      <c r="C1417" s="189"/>
      <c r="D1417" s="189"/>
    </row>
    <row r="1418" spans="2:4" s="173" customFormat="1" ht="18" customHeight="1">
      <c r="B1418" s="189"/>
      <c r="C1418" s="189"/>
      <c r="D1418" s="189"/>
    </row>
    <row r="1419" spans="2:4" s="173" customFormat="1" ht="18" customHeight="1">
      <c r="B1419" s="189"/>
      <c r="C1419" s="189"/>
      <c r="D1419" s="189"/>
    </row>
    <row r="1420" spans="2:4" s="173" customFormat="1" ht="18" customHeight="1">
      <c r="B1420" s="189"/>
      <c r="C1420" s="189"/>
      <c r="D1420" s="189"/>
    </row>
    <row r="1421" spans="2:4" s="173" customFormat="1" ht="18" customHeight="1">
      <c r="B1421" s="189"/>
      <c r="C1421" s="189"/>
      <c r="D1421" s="189"/>
    </row>
    <row r="1422" spans="2:4" s="173" customFormat="1" ht="18" customHeight="1">
      <c r="B1422" s="189"/>
      <c r="C1422" s="189"/>
      <c r="D1422" s="189"/>
    </row>
    <row r="1423" spans="2:4" s="173" customFormat="1" ht="18" customHeight="1">
      <c r="B1423" s="189"/>
      <c r="C1423" s="189"/>
      <c r="D1423" s="189"/>
    </row>
    <row r="1424" spans="2:4" s="173" customFormat="1" ht="18" customHeight="1">
      <c r="B1424" s="189"/>
      <c r="C1424" s="189"/>
      <c r="D1424" s="189"/>
    </row>
    <row r="1425" spans="2:4" s="173" customFormat="1" ht="18" customHeight="1">
      <c r="B1425" s="189"/>
      <c r="C1425" s="189"/>
      <c r="D1425" s="189"/>
    </row>
    <row r="1426" spans="2:4" s="173" customFormat="1" ht="18" customHeight="1">
      <c r="B1426" s="189"/>
      <c r="C1426" s="189"/>
      <c r="D1426" s="189"/>
    </row>
    <row r="1427" spans="2:4" s="173" customFormat="1" ht="18" customHeight="1">
      <c r="B1427" s="189"/>
      <c r="C1427" s="189"/>
      <c r="D1427" s="189"/>
    </row>
    <row r="1428" spans="2:4" s="173" customFormat="1" ht="18" customHeight="1">
      <c r="B1428" s="189"/>
      <c r="C1428" s="189"/>
      <c r="D1428" s="189"/>
    </row>
    <row r="1429" spans="2:4" s="173" customFormat="1" ht="18" customHeight="1">
      <c r="B1429" s="189"/>
      <c r="C1429" s="189"/>
      <c r="D1429" s="189"/>
    </row>
    <row r="1430" spans="2:4" s="173" customFormat="1" ht="18" customHeight="1">
      <c r="B1430" s="189"/>
      <c r="C1430" s="189"/>
      <c r="D1430" s="189"/>
    </row>
    <row r="1431" spans="2:4" s="173" customFormat="1" ht="18" customHeight="1">
      <c r="B1431" s="189"/>
      <c r="C1431" s="189"/>
      <c r="D1431" s="189"/>
    </row>
    <row r="1432" spans="2:4" s="173" customFormat="1" ht="18" customHeight="1">
      <c r="B1432" s="189"/>
      <c r="C1432" s="189"/>
      <c r="D1432" s="189"/>
    </row>
    <row r="1433" spans="2:4" s="173" customFormat="1" ht="18" customHeight="1">
      <c r="B1433" s="189"/>
      <c r="C1433" s="189"/>
      <c r="D1433" s="189"/>
    </row>
    <row r="1434" spans="2:4" s="173" customFormat="1" ht="18" customHeight="1">
      <c r="B1434" s="189"/>
      <c r="C1434" s="189"/>
      <c r="D1434" s="189"/>
    </row>
    <row r="1435" spans="2:4" s="173" customFormat="1" ht="18" customHeight="1">
      <c r="B1435" s="189"/>
      <c r="C1435" s="189"/>
      <c r="D1435" s="189"/>
    </row>
    <row r="1436" spans="2:4" s="173" customFormat="1" ht="18" customHeight="1">
      <c r="B1436" s="189"/>
      <c r="C1436" s="189"/>
      <c r="D1436" s="189"/>
    </row>
    <row r="1437" spans="2:4" s="173" customFormat="1" ht="18" customHeight="1">
      <c r="B1437" s="189"/>
      <c r="C1437" s="189"/>
      <c r="D1437" s="189"/>
    </row>
    <row r="1438" spans="2:4" s="173" customFormat="1" ht="18" customHeight="1">
      <c r="B1438" s="189"/>
      <c r="C1438" s="189"/>
      <c r="D1438" s="189"/>
    </row>
    <row r="1439" spans="2:4" s="173" customFormat="1" ht="18" customHeight="1">
      <c r="B1439" s="189"/>
      <c r="C1439" s="189"/>
      <c r="D1439" s="189"/>
    </row>
    <row r="1440" spans="2:4" s="173" customFormat="1" ht="18" customHeight="1">
      <c r="B1440" s="189"/>
      <c r="C1440" s="189"/>
      <c r="D1440" s="189"/>
    </row>
    <row r="1441" spans="2:4" s="173" customFormat="1" ht="18" customHeight="1">
      <c r="B1441" s="189"/>
      <c r="C1441" s="189"/>
      <c r="D1441" s="189"/>
    </row>
    <row r="1442" spans="2:4" s="173" customFormat="1" ht="18" customHeight="1">
      <c r="B1442" s="189"/>
      <c r="C1442" s="189"/>
      <c r="D1442" s="189"/>
    </row>
    <row r="1443" spans="2:4" s="173" customFormat="1" ht="18" customHeight="1">
      <c r="B1443" s="189"/>
      <c r="C1443" s="189"/>
      <c r="D1443" s="189"/>
    </row>
    <row r="1444" spans="2:4" s="173" customFormat="1" ht="18" customHeight="1">
      <c r="B1444" s="189"/>
      <c r="C1444" s="189"/>
      <c r="D1444" s="189"/>
    </row>
    <row r="1445" spans="2:4" s="173" customFormat="1" ht="18" customHeight="1">
      <c r="B1445" s="189"/>
      <c r="C1445" s="189"/>
      <c r="D1445" s="189"/>
    </row>
    <row r="1446" spans="2:4" s="173" customFormat="1" ht="18" customHeight="1">
      <c r="B1446" s="189"/>
      <c r="C1446" s="189"/>
      <c r="D1446" s="189"/>
    </row>
    <row r="1447" spans="2:4" s="173" customFormat="1" ht="18" customHeight="1">
      <c r="B1447" s="189"/>
      <c r="C1447" s="189"/>
      <c r="D1447" s="189"/>
    </row>
    <row r="1448" spans="2:4" s="173" customFormat="1" ht="18" customHeight="1">
      <c r="B1448" s="189"/>
      <c r="C1448" s="189"/>
      <c r="D1448" s="189"/>
    </row>
    <row r="1449" spans="2:4" s="173" customFormat="1" ht="18" customHeight="1">
      <c r="B1449" s="189"/>
      <c r="C1449" s="189"/>
      <c r="D1449" s="189"/>
    </row>
    <row r="1450" spans="2:4" s="173" customFormat="1" ht="18" customHeight="1">
      <c r="B1450" s="189"/>
      <c r="C1450" s="189"/>
      <c r="D1450" s="189"/>
    </row>
    <row r="1451" spans="2:4" s="173" customFormat="1" ht="18" customHeight="1">
      <c r="B1451" s="189"/>
      <c r="C1451" s="189"/>
      <c r="D1451" s="189"/>
    </row>
    <row r="1452" spans="2:4" s="173" customFormat="1" ht="18" customHeight="1">
      <c r="B1452" s="189"/>
      <c r="C1452" s="189"/>
      <c r="D1452" s="189"/>
    </row>
    <row r="1453" spans="2:4" s="173" customFormat="1" ht="18" customHeight="1">
      <c r="B1453" s="189"/>
      <c r="C1453" s="189"/>
      <c r="D1453" s="189"/>
    </row>
    <row r="1454" spans="2:4" s="173" customFormat="1" ht="18" customHeight="1">
      <c r="B1454" s="189"/>
      <c r="C1454" s="189"/>
      <c r="D1454" s="189"/>
    </row>
    <row r="1455" spans="2:4" s="173" customFormat="1" ht="18" customHeight="1">
      <c r="B1455" s="189"/>
      <c r="C1455" s="189"/>
      <c r="D1455" s="189"/>
    </row>
    <row r="1456" spans="2:4" s="173" customFormat="1" ht="18" customHeight="1">
      <c r="B1456" s="189"/>
      <c r="C1456" s="189"/>
      <c r="D1456" s="189"/>
    </row>
    <row r="1457" spans="2:4" s="173" customFormat="1" ht="18" customHeight="1">
      <c r="B1457" s="189"/>
      <c r="C1457" s="189"/>
      <c r="D1457" s="189"/>
    </row>
    <row r="1458" spans="2:4" s="173" customFormat="1" ht="18" customHeight="1">
      <c r="B1458" s="189"/>
      <c r="C1458" s="189"/>
      <c r="D1458" s="189"/>
    </row>
    <row r="1459" spans="2:4" s="173" customFormat="1" ht="18" customHeight="1">
      <c r="B1459" s="189"/>
      <c r="C1459" s="189"/>
      <c r="D1459" s="189"/>
    </row>
    <row r="1460" spans="2:4" s="173" customFormat="1" ht="18" customHeight="1">
      <c r="B1460" s="189"/>
      <c r="C1460" s="189"/>
      <c r="D1460" s="189"/>
    </row>
    <row r="1461" spans="2:4" s="173" customFormat="1" ht="18" customHeight="1">
      <c r="B1461" s="189"/>
      <c r="C1461" s="189"/>
      <c r="D1461" s="189"/>
    </row>
    <row r="1462" spans="2:4" s="173" customFormat="1" ht="18" customHeight="1">
      <c r="B1462" s="189"/>
      <c r="C1462" s="189"/>
      <c r="D1462" s="189"/>
    </row>
    <row r="1463" spans="2:4" s="173" customFormat="1" ht="18" customHeight="1">
      <c r="B1463" s="189"/>
      <c r="C1463" s="189"/>
      <c r="D1463" s="189"/>
    </row>
    <row r="1464" spans="2:4" s="173" customFormat="1" ht="18" customHeight="1">
      <c r="B1464" s="189"/>
      <c r="C1464" s="189"/>
      <c r="D1464" s="189"/>
    </row>
    <row r="1465" spans="2:4" s="173" customFormat="1" ht="18" customHeight="1">
      <c r="B1465" s="189"/>
      <c r="C1465" s="189"/>
      <c r="D1465" s="189"/>
    </row>
    <row r="1466" spans="2:4" s="173" customFormat="1" ht="18" customHeight="1">
      <c r="B1466" s="189"/>
      <c r="C1466" s="189"/>
      <c r="D1466" s="189"/>
    </row>
    <row r="1467" spans="2:4" s="173" customFormat="1" ht="18" customHeight="1">
      <c r="B1467" s="189"/>
      <c r="C1467" s="189"/>
      <c r="D1467" s="189"/>
    </row>
    <row r="1468" spans="2:4" s="173" customFormat="1" ht="18" customHeight="1">
      <c r="B1468" s="189"/>
      <c r="C1468" s="189"/>
      <c r="D1468" s="189"/>
    </row>
    <row r="1469" spans="2:4" s="173" customFormat="1" ht="18" customHeight="1">
      <c r="B1469" s="189"/>
      <c r="C1469" s="189"/>
      <c r="D1469" s="189"/>
    </row>
    <row r="1470" spans="2:4" s="173" customFormat="1" ht="18" customHeight="1">
      <c r="B1470" s="189"/>
      <c r="C1470" s="189"/>
      <c r="D1470" s="189"/>
    </row>
    <row r="1471" spans="2:4" s="173" customFormat="1" ht="18" customHeight="1">
      <c r="B1471" s="189"/>
      <c r="C1471" s="189"/>
      <c r="D1471" s="189"/>
    </row>
    <row r="1472" spans="2:4" s="173" customFormat="1" ht="18" customHeight="1">
      <c r="B1472" s="189"/>
      <c r="C1472" s="189"/>
      <c r="D1472" s="189"/>
    </row>
    <row r="1473" spans="2:4" s="173" customFormat="1" ht="18" customHeight="1">
      <c r="B1473" s="189"/>
      <c r="C1473" s="189"/>
      <c r="D1473" s="189"/>
    </row>
    <row r="1474" spans="2:4" s="173" customFormat="1" ht="18" customHeight="1">
      <c r="B1474" s="189"/>
      <c r="C1474" s="189"/>
      <c r="D1474" s="189"/>
    </row>
    <row r="1475" spans="2:4" s="173" customFormat="1" ht="18" customHeight="1">
      <c r="B1475" s="189"/>
      <c r="C1475" s="189"/>
      <c r="D1475" s="189"/>
    </row>
    <row r="1476" spans="2:4" s="173" customFormat="1" ht="18" customHeight="1">
      <c r="B1476" s="189"/>
      <c r="C1476" s="189"/>
      <c r="D1476" s="189"/>
    </row>
    <row r="1477" spans="2:4" s="173" customFormat="1" ht="18" customHeight="1">
      <c r="B1477" s="189"/>
      <c r="C1477" s="189"/>
      <c r="D1477" s="189"/>
    </row>
    <row r="1478" spans="2:4" s="173" customFormat="1" ht="18" customHeight="1">
      <c r="B1478" s="189"/>
      <c r="C1478" s="189"/>
      <c r="D1478" s="189"/>
    </row>
    <row r="1479" spans="2:4" s="173" customFormat="1" ht="18" customHeight="1">
      <c r="B1479" s="189"/>
      <c r="C1479" s="189"/>
      <c r="D1479" s="189"/>
    </row>
    <row r="1480" spans="2:4" s="173" customFormat="1" ht="18" customHeight="1">
      <c r="B1480" s="189"/>
      <c r="C1480" s="189"/>
      <c r="D1480" s="189"/>
    </row>
    <row r="1481" spans="2:4" s="173" customFormat="1" ht="18" customHeight="1">
      <c r="B1481" s="189"/>
      <c r="C1481" s="189"/>
      <c r="D1481" s="189"/>
    </row>
    <row r="1482" spans="2:4" s="173" customFormat="1" ht="18" customHeight="1">
      <c r="B1482" s="189"/>
      <c r="C1482" s="189"/>
      <c r="D1482" s="189"/>
    </row>
    <row r="1483" spans="2:4" s="173" customFormat="1" ht="18" customHeight="1">
      <c r="B1483" s="189"/>
      <c r="C1483" s="189"/>
      <c r="D1483" s="189"/>
    </row>
    <row r="1484" spans="2:4" s="173" customFormat="1" ht="18" customHeight="1">
      <c r="B1484" s="189"/>
      <c r="C1484" s="189"/>
      <c r="D1484" s="189"/>
    </row>
    <row r="1485" spans="2:4" s="173" customFormat="1" ht="18" customHeight="1">
      <c r="B1485" s="189"/>
      <c r="C1485" s="189"/>
      <c r="D1485" s="189"/>
    </row>
    <row r="1486" spans="2:4" s="173" customFormat="1" ht="18" customHeight="1">
      <c r="B1486" s="189"/>
      <c r="C1486" s="189"/>
      <c r="D1486" s="189"/>
    </row>
    <row r="1487" spans="2:4" s="173" customFormat="1" ht="18" customHeight="1">
      <c r="B1487" s="189"/>
      <c r="C1487" s="189"/>
      <c r="D1487" s="189"/>
    </row>
    <row r="1488" spans="2:4" s="173" customFormat="1" ht="18" customHeight="1">
      <c r="B1488" s="189"/>
      <c r="C1488" s="189"/>
      <c r="D1488" s="189"/>
    </row>
    <row r="1489" spans="2:4" s="173" customFormat="1" ht="18" customHeight="1">
      <c r="B1489" s="189"/>
      <c r="C1489" s="189"/>
      <c r="D1489" s="189"/>
    </row>
    <row r="1490" spans="2:4" s="173" customFormat="1" ht="18" customHeight="1">
      <c r="B1490" s="189"/>
      <c r="C1490" s="189"/>
      <c r="D1490" s="189"/>
    </row>
    <row r="1491" spans="2:4" s="173" customFormat="1" ht="18" customHeight="1">
      <c r="B1491" s="189"/>
      <c r="C1491" s="189"/>
      <c r="D1491" s="189"/>
    </row>
    <row r="1492" spans="2:4" s="173" customFormat="1" ht="18" customHeight="1">
      <c r="B1492" s="189"/>
      <c r="C1492" s="189"/>
      <c r="D1492" s="189"/>
    </row>
    <row r="1493" spans="2:4" s="173" customFormat="1" ht="18" customHeight="1">
      <c r="B1493" s="189"/>
      <c r="C1493" s="189"/>
      <c r="D1493" s="189"/>
    </row>
    <row r="1494" spans="2:4" s="173" customFormat="1" ht="18" customHeight="1">
      <c r="B1494" s="189"/>
      <c r="C1494" s="189"/>
      <c r="D1494" s="189"/>
    </row>
    <row r="1495" spans="2:4" s="173" customFormat="1" ht="18" customHeight="1">
      <c r="B1495" s="189"/>
      <c r="C1495" s="189"/>
      <c r="D1495" s="189"/>
    </row>
    <row r="1496" spans="2:4" s="173" customFormat="1" ht="18" customHeight="1">
      <c r="B1496" s="189"/>
      <c r="C1496" s="189"/>
      <c r="D1496" s="189"/>
    </row>
    <row r="1497" spans="2:4" s="173" customFormat="1" ht="18" customHeight="1">
      <c r="B1497" s="189"/>
      <c r="C1497" s="189"/>
      <c r="D1497" s="189"/>
    </row>
    <row r="1498" spans="2:4" s="173" customFormat="1" ht="18" customHeight="1">
      <c r="B1498" s="189"/>
      <c r="C1498" s="189"/>
      <c r="D1498" s="189"/>
    </row>
    <row r="1499" spans="2:4" s="173" customFormat="1" ht="18" customHeight="1">
      <c r="B1499" s="189"/>
      <c r="C1499" s="189"/>
      <c r="D1499" s="189"/>
    </row>
    <row r="1500" spans="2:4" s="173" customFormat="1" ht="18" customHeight="1">
      <c r="B1500" s="189"/>
      <c r="C1500" s="189"/>
      <c r="D1500" s="189"/>
    </row>
    <row r="1501" spans="2:4" s="173" customFormat="1" ht="18" customHeight="1">
      <c r="B1501" s="189"/>
      <c r="C1501" s="189"/>
      <c r="D1501" s="189"/>
    </row>
    <row r="1502" spans="2:4" s="173" customFormat="1" ht="18" customHeight="1">
      <c r="B1502" s="189"/>
      <c r="C1502" s="189"/>
      <c r="D1502" s="189"/>
    </row>
    <row r="1503" spans="2:4" s="173" customFormat="1" ht="18" customHeight="1">
      <c r="B1503" s="189"/>
      <c r="C1503" s="189"/>
      <c r="D1503" s="189"/>
    </row>
    <row r="1504" spans="2:4" s="173" customFormat="1" ht="18" customHeight="1">
      <c r="B1504" s="189"/>
      <c r="C1504" s="189"/>
      <c r="D1504" s="189"/>
    </row>
    <row r="1505" spans="2:4" s="173" customFormat="1" ht="18" customHeight="1">
      <c r="B1505" s="189"/>
      <c r="C1505" s="189"/>
      <c r="D1505" s="189"/>
    </row>
    <row r="1506" spans="2:4" s="173" customFormat="1" ht="18" customHeight="1">
      <c r="B1506" s="189"/>
      <c r="C1506" s="189"/>
      <c r="D1506" s="189"/>
    </row>
    <row r="1507" spans="2:4" s="173" customFormat="1" ht="18" customHeight="1">
      <c r="B1507" s="189"/>
      <c r="C1507" s="189"/>
      <c r="D1507" s="189"/>
    </row>
    <row r="1508" spans="2:4" s="173" customFormat="1" ht="18" customHeight="1">
      <c r="B1508" s="189"/>
      <c r="C1508" s="189"/>
      <c r="D1508" s="189"/>
    </row>
    <row r="1509" spans="2:4" s="173" customFormat="1" ht="18" customHeight="1">
      <c r="B1509" s="189"/>
      <c r="C1509" s="189"/>
      <c r="D1509" s="189"/>
    </row>
    <row r="1510" spans="2:4" s="173" customFormat="1" ht="18" customHeight="1">
      <c r="B1510" s="189"/>
      <c r="C1510" s="189"/>
      <c r="D1510" s="189"/>
    </row>
    <row r="1511" spans="2:4" s="173" customFormat="1" ht="18" customHeight="1">
      <c r="B1511" s="189"/>
      <c r="C1511" s="189"/>
      <c r="D1511" s="189"/>
    </row>
    <row r="1512" spans="2:4" s="173" customFormat="1" ht="18" customHeight="1">
      <c r="B1512" s="189"/>
      <c r="C1512" s="189"/>
      <c r="D1512" s="189"/>
    </row>
    <row r="1513" spans="2:4" s="173" customFormat="1" ht="18" customHeight="1">
      <c r="B1513" s="189"/>
      <c r="C1513" s="189"/>
      <c r="D1513" s="189"/>
    </row>
    <row r="1514" spans="2:4" s="173" customFormat="1" ht="18" customHeight="1">
      <c r="B1514" s="189"/>
      <c r="C1514" s="189"/>
      <c r="D1514" s="189"/>
    </row>
    <row r="1515" spans="2:4" s="173" customFormat="1" ht="18" customHeight="1">
      <c r="B1515" s="189"/>
      <c r="C1515" s="189"/>
      <c r="D1515" s="189"/>
    </row>
    <row r="1516" spans="2:4" s="173" customFormat="1" ht="18" customHeight="1">
      <c r="B1516" s="189"/>
      <c r="C1516" s="189"/>
      <c r="D1516" s="189"/>
    </row>
    <row r="1517" spans="2:4" s="173" customFormat="1" ht="18" customHeight="1">
      <c r="B1517" s="189"/>
      <c r="C1517" s="189"/>
      <c r="D1517" s="189"/>
    </row>
    <row r="1518" spans="2:4" s="173" customFormat="1" ht="18" customHeight="1">
      <c r="B1518" s="189"/>
      <c r="C1518" s="189"/>
      <c r="D1518" s="189"/>
    </row>
    <row r="1519" spans="2:4" s="173" customFormat="1" ht="18" customHeight="1">
      <c r="B1519" s="189"/>
      <c r="C1519" s="189"/>
      <c r="D1519" s="189"/>
    </row>
    <row r="1520" spans="2:4" s="173" customFormat="1" ht="18" customHeight="1">
      <c r="B1520" s="189"/>
      <c r="C1520" s="189"/>
      <c r="D1520" s="189"/>
    </row>
    <row r="1521" spans="2:4" s="173" customFormat="1" ht="18" customHeight="1">
      <c r="B1521" s="189"/>
      <c r="C1521" s="189"/>
      <c r="D1521" s="189"/>
    </row>
    <row r="1522" spans="2:4" s="173" customFormat="1" ht="18" customHeight="1">
      <c r="B1522" s="189"/>
      <c r="C1522" s="189"/>
      <c r="D1522" s="189"/>
    </row>
    <row r="1523" spans="2:4" s="173" customFormat="1" ht="18" customHeight="1">
      <c r="B1523" s="189"/>
      <c r="C1523" s="189"/>
      <c r="D1523" s="189"/>
    </row>
    <row r="1524" spans="2:4" s="173" customFormat="1" ht="18" customHeight="1">
      <c r="B1524" s="189"/>
      <c r="C1524" s="189"/>
      <c r="D1524" s="189"/>
    </row>
    <row r="1525" spans="2:4" s="173" customFormat="1" ht="18" customHeight="1">
      <c r="B1525" s="189"/>
      <c r="C1525" s="189"/>
      <c r="D1525" s="189"/>
    </row>
    <row r="1526" spans="2:4" s="173" customFormat="1" ht="18" customHeight="1">
      <c r="B1526" s="189"/>
      <c r="C1526" s="189"/>
      <c r="D1526" s="189"/>
    </row>
    <row r="1527" spans="2:4" s="173" customFormat="1" ht="18" customHeight="1">
      <c r="B1527" s="189"/>
      <c r="C1527" s="189"/>
      <c r="D1527" s="189"/>
    </row>
    <row r="1528" spans="2:4" s="173" customFormat="1" ht="18" customHeight="1">
      <c r="B1528" s="189"/>
      <c r="C1528" s="189"/>
      <c r="D1528" s="189"/>
    </row>
    <row r="1529" spans="2:4" s="173" customFormat="1" ht="18" customHeight="1">
      <c r="B1529" s="189"/>
      <c r="C1529" s="189"/>
      <c r="D1529" s="189"/>
    </row>
    <row r="1530" spans="2:4" s="173" customFormat="1" ht="18" customHeight="1">
      <c r="B1530" s="189"/>
      <c r="C1530" s="189"/>
      <c r="D1530" s="189"/>
    </row>
    <row r="1531" spans="2:4" s="173" customFormat="1" ht="18" customHeight="1">
      <c r="B1531" s="189"/>
      <c r="C1531" s="189"/>
      <c r="D1531" s="189"/>
    </row>
    <row r="1532" spans="2:4" s="173" customFormat="1" ht="18" customHeight="1">
      <c r="B1532" s="189"/>
      <c r="C1532" s="189"/>
      <c r="D1532" s="189"/>
    </row>
    <row r="1533" spans="2:4" s="173" customFormat="1" ht="18" customHeight="1">
      <c r="B1533" s="189"/>
      <c r="C1533" s="189"/>
      <c r="D1533" s="189"/>
    </row>
    <row r="1534" spans="2:4" s="173" customFormat="1" ht="18" customHeight="1">
      <c r="B1534" s="189"/>
      <c r="C1534" s="189"/>
      <c r="D1534" s="189"/>
    </row>
    <row r="1535" spans="2:4" s="173" customFormat="1" ht="18" customHeight="1">
      <c r="B1535" s="189"/>
      <c r="C1535" s="189"/>
      <c r="D1535" s="189"/>
    </row>
    <row r="1536" spans="2:4" s="173" customFormat="1" ht="18" customHeight="1">
      <c r="B1536" s="189"/>
      <c r="C1536" s="189"/>
      <c r="D1536" s="189"/>
    </row>
    <row r="1537" spans="2:4" s="173" customFormat="1" ht="18" customHeight="1">
      <c r="B1537" s="189"/>
      <c r="C1537" s="189"/>
      <c r="D1537" s="189"/>
    </row>
    <row r="1538" spans="2:4" s="173" customFormat="1" ht="18" customHeight="1">
      <c r="B1538" s="189"/>
      <c r="C1538" s="189"/>
      <c r="D1538" s="189"/>
    </row>
    <row r="1539" spans="2:4" s="173" customFormat="1" ht="18" customHeight="1">
      <c r="B1539" s="189"/>
      <c r="C1539" s="189"/>
      <c r="D1539" s="189"/>
    </row>
    <row r="1540" spans="2:4" s="173" customFormat="1" ht="18" customHeight="1">
      <c r="B1540" s="189"/>
      <c r="C1540" s="189"/>
      <c r="D1540" s="189"/>
    </row>
    <row r="1541" spans="2:4" s="173" customFormat="1" ht="18" customHeight="1">
      <c r="B1541" s="189"/>
      <c r="C1541" s="189"/>
      <c r="D1541" s="189"/>
    </row>
    <row r="1542" spans="2:4" s="173" customFormat="1" ht="18" customHeight="1">
      <c r="B1542" s="189"/>
      <c r="C1542" s="189"/>
      <c r="D1542" s="189"/>
    </row>
    <row r="1543" spans="2:4" s="173" customFormat="1" ht="18" customHeight="1">
      <c r="B1543" s="189"/>
      <c r="C1543" s="189"/>
      <c r="D1543" s="189"/>
    </row>
    <row r="1544" spans="2:4" s="173" customFormat="1" ht="18" customHeight="1">
      <c r="B1544" s="189"/>
      <c r="C1544" s="189"/>
      <c r="D1544" s="189"/>
    </row>
    <row r="1545" spans="2:4" s="173" customFormat="1" ht="18" customHeight="1">
      <c r="B1545" s="189"/>
      <c r="C1545" s="189"/>
      <c r="D1545" s="189"/>
    </row>
    <row r="1546" spans="2:4" s="173" customFormat="1" ht="18" customHeight="1">
      <c r="B1546" s="189"/>
      <c r="C1546" s="189"/>
      <c r="D1546" s="189"/>
    </row>
    <row r="1547" spans="2:4" s="173" customFormat="1" ht="18" customHeight="1">
      <c r="B1547" s="189"/>
      <c r="C1547" s="189"/>
      <c r="D1547" s="189"/>
    </row>
    <row r="1548" spans="2:4" s="173" customFormat="1" ht="18" customHeight="1">
      <c r="B1548" s="189"/>
      <c r="C1548" s="189"/>
      <c r="D1548" s="189"/>
    </row>
    <row r="1549" spans="2:4" s="173" customFormat="1" ht="18" customHeight="1">
      <c r="B1549" s="189"/>
      <c r="C1549" s="189"/>
      <c r="D1549" s="189"/>
    </row>
    <row r="1550" spans="2:4" s="173" customFormat="1" ht="18" customHeight="1">
      <c r="B1550" s="189"/>
      <c r="C1550" s="189"/>
      <c r="D1550" s="189"/>
    </row>
    <row r="1551" spans="2:4" s="173" customFormat="1" ht="18" customHeight="1">
      <c r="B1551" s="189"/>
      <c r="C1551" s="189"/>
      <c r="D1551" s="189"/>
    </row>
    <row r="1552" spans="2:4" s="173" customFormat="1" ht="18" customHeight="1">
      <c r="B1552" s="189"/>
      <c r="C1552" s="189"/>
      <c r="D1552" s="189"/>
    </row>
    <row r="1553" spans="2:4" s="173" customFormat="1" ht="18" customHeight="1">
      <c r="B1553" s="189"/>
      <c r="C1553" s="189"/>
      <c r="D1553" s="189"/>
    </row>
    <row r="1554" spans="2:4" s="173" customFormat="1" ht="18" customHeight="1">
      <c r="B1554" s="189"/>
      <c r="C1554" s="189"/>
      <c r="D1554" s="189"/>
    </row>
    <row r="1555" spans="2:4" s="173" customFormat="1" ht="18" customHeight="1">
      <c r="B1555" s="189"/>
      <c r="C1555" s="189"/>
      <c r="D1555" s="189"/>
    </row>
    <row r="1556" spans="2:4" s="173" customFormat="1" ht="18" customHeight="1">
      <c r="B1556" s="189"/>
      <c r="C1556" s="189"/>
      <c r="D1556" s="189"/>
    </row>
    <row r="1557" spans="2:4" s="173" customFormat="1" ht="18" customHeight="1">
      <c r="B1557" s="189"/>
      <c r="C1557" s="189"/>
      <c r="D1557" s="189"/>
    </row>
    <row r="1558" spans="2:4" s="173" customFormat="1" ht="18" customHeight="1">
      <c r="B1558" s="189"/>
      <c r="C1558" s="189"/>
      <c r="D1558" s="189"/>
    </row>
    <row r="1559" spans="2:4" s="173" customFormat="1" ht="18" customHeight="1">
      <c r="B1559" s="189"/>
      <c r="C1559" s="189"/>
      <c r="D1559" s="189"/>
    </row>
    <row r="1560" spans="2:4" s="173" customFormat="1" ht="18" customHeight="1">
      <c r="B1560" s="189"/>
      <c r="C1560" s="189"/>
      <c r="D1560" s="189"/>
    </row>
    <row r="1561" spans="2:4" s="173" customFormat="1" ht="18" customHeight="1">
      <c r="B1561" s="189"/>
      <c r="C1561" s="189"/>
      <c r="D1561" s="189"/>
    </row>
    <row r="1562" spans="2:4" s="173" customFormat="1" ht="18" customHeight="1">
      <c r="B1562" s="189"/>
      <c r="C1562" s="189"/>
      <c r="D1562" s="189"/>
    </row>
    <row r="1563" spans="2:4" s="173" customFormat="1" ht="18" customHeight="1">
      <c r="B1563" s="189"/>
      <c r="C1563" s="189"/>
      <c r="D1563" s="189"/>
    </row>
    <row r="1564" spans="2:4" s="173" customFormat="1" ht="18" customHeight="1">
      <c r="B1564" s="189"/>
      <c r="C1564" s="189"/>
      <c r="D1564" s="189"/>
    </row>
    <row r="1565" spans="2:4" s="173" customFormat="1" ht="18" customHeight="1">
      <c r="B1565" s="189"/>
      <c r="C1565" s="189"/>
      <c r="D1565" s="189"/>
    </row>
    <row r="1566" spans="2:4" s="173" customFormat="1" ht="18" customHeight="1">
      <c r="B1566" s="189"/>
      <c r="C1566" s="189"/>
      <c r="D1566" s="189"/>
    </row>
    <row r="1567" spans="2:4" s="173" customFormat="1" ht="18" customHeight="1">
      <c r="B1567" s="189"/>
      <c r="C1567" s="189"/>
      <c r="D1567" s="189"/>
    </row>
    <row r="1568" spans="2:4" s="173" customFormat="1" ht="18" customHeight="1">
      <c r="B1568" s="189"/>
      <c r="C1568" s="189"/>
      <c r="D1568" s="189"/>
    </row>
    <row r="1569" spans="2:4" s="173" customFormat="1" ht="18" customHeight="1">
      <c r="B1569" s="189"/>
      <c r="C1569" s="189"/>
      <c r="D1569" s="189"/>
    </row>
    <row r="1570" spans="2:4" s="173" customFormat="1" ht="18" customHeight="1">
      <c r="B1570" s="189"/>
      <c r="C1570" s="189"/>
      <c r="D1570" s="189"/>
    </row>
    <row r="1571" spans="2:4" s="173" customFormat="1" ht="18" customHeight="1">
      <c r="B1571" s="189"/>
      <c r="C1571" s="189"/>
      <c r="D1571" s="189"/>
    </row>
    <row r="1572" spans="2:4" s="173" customFormat="1" ht="18" customHeight="1">
      <c r="B1572" s="189"/>
      <c r="C1572" s="189"/>
      <c r="D1572" s="189"/>
    </row>
    <row r="1573" spans="2:4" s="173" customFormat="1" ht="18" customHeight="1">
      <c r="B1573" s="189"/>
      <c r="C1573" s="189"/>
      <c r="D1573" s="189"/>
    </row>
    <row r="1574" spans="2:4" s="173" customFormat="1" ht="18" customHeight="1">
      <c r="B1574" s="189"/>
      <c r="C1574" s="189"/>
      <c r="D1574" s="189"/>
    </row>
    <row r="1575" spans="2:4" s="173" customFormat="1" ht="18" customHeight="1">
      <c r="B1575" s="189"/>
      <c r="C1575" s="189"/>
      <c r="D1575" s="189"/>
    </row>
    <row r="1576" spans="2:4" s="173" customFormat="1" ht="18" customHeight="1">
      <c r="B1576" s="189"/>
      <c r="C1576" s="189"/>
      <c r="D1576" s="189"/>
    </row>
    <row r="1577" spans="2:4" s="173" customFormat="1" ht="18" customHeight="1">
      <c r="B1577" s="189"/>
      <c r="C1577" s="189"/>
      <c r="D1577" s="189"/>
    </row>
    <row r="1578" spans="2:4" s="173" customFormat="1" ht="18" customHeight="1">
      <c r="B1578" s="189"/>
      <c r="C1578" s="189"/>
      <c r="D1578" s="189"/>
    </row>
    <row r="1579" spans="2:4" s="173" customFormat="1" ht="18" customHeight="1">
      <c r="B1579" s="189"/>
      <c r="C1579" s="189"/>
      <c r="D1579" s="189"/>
    </row>
    <row r="1580" spans="2:4" s="173" customFormat="1" ht="18" customHeight="1">
      <c r="B1580" s="189"/>
      <c r="C1580" s="189"/>
      <c r="D1580" s="189"/>
    </row>
    <row r="1581" spans="2:4" s="173" customFormat="1" ht="18" customHeight="1">
      <c r="B1581" s="189"/>
      <c r="C1581" s="189"/>
      <c r="D1581" s="189"/>
    </row>
    <row r="1582" spans="2:4" s="173" customFormat="1" ht="18" customHeight="1">
      <c r="B1582" s="189"/>
      <c r="C1582" s="189"/>
      <c r="D1582" s="189"/>
    </row>
    <row r="1583" spans="2:4" s="173" customFormat="1" ht="18" customHeight="1">
      <c r="B1583" s="189"/>
      <c r="C1583" s="189"/>
      <c r="D1583" s="189"/>
    </row>
    <row r="1584" spans="2:4" s="173" customFormat="1" ht="18" customHeight="1">
      <c r="B1584" s="189"/>
      <c r="C1584" s="189"/>
      <c r="D1584" s="189"/>
    </row>
    <row r="1585" spans="2:4" s="173" customFormat="1" ht="18" customHeight="1">
      <c r="B1585" s="189"/>
      <c r="C1585" s="189"/>
      <c r="D1585" s="189"/>
    </row>
    <row r="1586" spans="2:4" s="173" customFormat="1" ht="18" customHeight="1">
      <c r="B1586" s="189"/>
      <c r="C1586" s="189"/>
      <c r="D1586" s="189"/>
    </row>
    <row r="1587" spans="2:4" s="173" customFormat="1" ht="18" customHeight="1">
      <c r="B1587" s="189"/>
      <c r="C1587" s="189"/>
      <c r="D1587" s="189"/>
    </row>
    <row r="1588" spans="2:4" s="173" customFormat="1" ht="18" customHeight="1">
      <c r="B1588" s="189"/>
      <c r="C1588" s="189"/>
      <c r="D1588" s="189"/>
    </row>
    <row r="1589" spans="2:4" s="173" customFormat="1" ht="18" customHeight="1">
      <c r="B1589" s="189"/>
      <c r="C1589" s="189"/>
      <c r="D1589" s="189"/>
    </row>
    <row r="1590" spans="2:4" s="173" customFormat="1" ht="18" customHeight="1">
      <c r="B1590" s="189"/>
      <c r="C1590" s="189"/>
      <c r="D1590" s="189"/>
    </row>
    <row r="1591" spans="2:4" s="173" customFormat="1" ht="18" customHeight="1">
      <c r="B1591" s="189"/>
      <c r="C1591" s="189"/>
      <c r="D1591" s="189"/>
    </row>
    <row r="1592" spans="2:4" s="173" customFormat="1" ht="18" customHeight="1">
      <c r="B1592" s="189"/>
      <c r="C1592" s="189"/>
      <c r="D1592" s="189"/>
    </row>
    <row r="1593" spans="2:4" s="173" customFormat="1" ht="18" customHeight="1">
      <c r="B1593" s="189"/>
      <c r="C1593" s="189"/>
      <c r="D1593" s="189"/>
    </row>
    <row r="1594" spans="2:4" s="173" customFormat="1" ht="18" customHeight="1">
      <c r="B1594" s="189"/>
      <c r="C1594" s="189"/>
      <c r="D1594" s="189"/>
    </row>
    <row r="1595" spans="2:4" s="173" customFormat="1" ht="18" customHeight="1">
      <c r="B1595" s="189"/>
      <c r="C1595" s="189"/>
      <c r="D1595" s="189"/>
    </row>
    <row r="1596" spans="2:4" s="173" customFormat="1" ht="18" customHeight="1">
      <c r="B1596" s="189"/>
      <c r="C1596" s="189"/>
      <c r="D1596" s="189"/>
    </row>
    <row r="1597" spans="2:4" s="173" customFormat="1" ht="18" customHeight="1">
      <c r="B1597" s="189"/>
      <c r="C1597" s="189"/>
      <c r="D1597" s="189"/>
    </row>
    <row r="1598" spans="2:4" s="173" customFormat="1" ht="18" customHeight="1">
      <c r="B1598" s="189"/>
      <c r="C1598" s="189"/>
      <c r="D1598" s="189"/>
    </row>
    <row r="1599" spans="2:4" s="173" customFormat="1" ht="18" customHeight="1">
      <c r="B1599" s="189"/>
      <c r="C1599" s="189"/>
      <c r="D1599" s="189"/>
    </row>
    <row r="1600" spans="2:4" s="173" customFormat="1" ht="18" customHeight="1">
      <c r="B1600" s="189"/>
      <c r="C1600" s="189"/>
      <c r="D1600" s="189"/>
    </row>
    <row r="1601" spans="2:4" s="173" customFormat="1" ht="18" customHeight="1">
      <c r="B1601" s="189"/>
      <c r="C1601" s="189"/>
      <c r="D1601" s="189"/>
    </row>
    <row r="1602" spans="2:4" s="173" customFormat="1" ht="18" customHeight="1">
      <c r="B1602" s="189"/>
      <c r="C1602" s="189"/>
      <c r="D1602" s="189"/>
    </row>
    <row r="1603" spans="2:4" s="173" customFormat="1" ht="18" customHeight="1">
      <c r="B1603" s="189"/>
      <c r="C1603" s="189"/>
      <c r="D1603" s="189"/>
    </row>
    <row r="1604" spans="2:4" s="173" customFormat="1" ht="18" customHeight="1">
      <c r="B1604" s="189"/>
      <c r="C1604" s="189"/>
      <c r="D1604" s="189"/>
    </row>
    <row r="1605" spans="2:4" s="173" customFormat="1" ht="18" customHeight="1">
      <c r="B1605" s="189"/>
      <c r="C1605" s="189"/>
      <c r="D1605" s="189"/>
    </row>
    <row r="1606" spans="2:4" s="173" customFormat="1" ht="18" customHeight="1">
      <c r="B1606" s="189"/>
      <c r="C1606" s="189"/>
      <c r="D1606" s="189"/>
    </row>
    <row r="1607" spans="2:4" s="173" customFormat="1" ht="18" customHeight="1">
      <c r="B1607" s="189"/>
      <c r="C1607" s="189"/>
      <c r="D1607" s="189"/>
    </row>
    <row r="1608" spans="2:4" s="173" customFormat="1" ht="18" customHeight="1">
      <c r="B1608" s="189"/>
      <c r="C1608" s="189"/>
      <c r="D1608" s="189"/>
    </row>
    <row r="1609" spans="2:4" s="173" customFormat="1" ht="18" customHeight="1">
      <c r="B1609" s="189"/>
      <c r="C1609" s="189"/>
      <c r="D1609" s="189"/>
    </row>
    <row r="1610" spans="2:4" s="173" customFormat="1" ht="18" customHeight="1">
      <c r="B1610" s="189"/>
      <c r="C1610" s="189"/>
      <c r="D1610" s="189"/>
    </row>
    <row r="1611" spans="2:4" s="173" customFormat="1" ht="18" customHeight="1">
      <c r="B1611" s="189"/>
      <c r="C1611" s="189"/>
      <c r="D1611" s="189"/>
    </row>
    <row r="1612" spans="2:4" s="173" customFormat="1" ht="18" customHeight="1">
      <c r="B1612" s="189"/>
      <c r="C1612" s="189"/>
      <c r="D1612" s="189"/>
    </row>
    <row r="1613" spans="2:4" s="173" customFormat="1" ht="18" customHeight="1">
      <c r="B1613" s="189"/>
      <c r="C1613" s="189"/>
      <c r="D1613" s="189"/>
    </row>
    <row r="1614" spans="2:4" s="173" customFormat="1" ht="18" customHeight="1">
      <c r="B1614" s="189"/>
      <c r="C1614" s="189"/>
      <c r="D1614" s="189"/>
    </row>
    <row r="1615" spans="2:4" s="173" customFormat="1" ht="18" customHeight="1">
      <c r="B1615" s="189"/>
      <c r="C1615" s="189"/>
      <c r="D1615" s="189"/>
    </row>
    <row r="1616" spans="2:4" s="173" customFormat="1" ht="18" customHeight="1">
      <c r="B1616" s="189"/>
      <c r="C1616" s="189"/>
      <c r="D1616" s="189"/>
    </row>
    <row r="1617" spans="2:4" s="173" customFormat="1" ht="18" customHeight="1">
      <c r="B1617" s="189"/>
      <c r="C1617" s="189"/>
      <c r="D1617" s="189"/>
    </row>
    <row r="1618" spans="2:4" s="173" customFormat="1" ht="18" customHeight="1">
      <c r="B1618" s="189"/>
      <c r="C1618" s="189"/>
      <c r="D1618" s="189"/>
    </row>
    <row r="1619" spans="2:4" s="173" customFormat="1" ht="18" customHeight="1">
      <c r="B1619" s="189"/>
      <c r="C1619" s="189"/>
      <c r="D1619" s="189"/>
    </row>
    <row r="1620" spans="2:4" s="173" customFormat="1" ht="18" customHeight="1">
      <c r="B1620" s="189"/>
      <c r="C1620" s="189"/>
      <c r="D1620" s="189"/>
    </row>
    <row r="1621" spans="2:4" s="173" customFormat="1" ht="18" customHeight="1">
      <c r="B1621" s="189"/>
      <c r="C1621" s="189"/>
      <c r="D1621" s="189"/>
    </row>
    <row r="1622" spans="2:4" s="173" customFormat="1" ht="18" customHeight="1">
      <c r="B1622" s="189"/>
      <c r="C1622" s="189"/>
      <c r="D1622" s="189"/>
    </row>
    <row r="1623" spans="2:4" s="173" customFormat="1" ht="18" customHeight="1">
      <c r="B1623" s="189"/>
      <c r="C1623" s="189"/>
      <c r="D1623" s="189"/>
    </row>
    <row r="1624" spans="2:4" s="173" customFormat="1" ht="18" customHeight="1">
      <c r="B1624" s="189"/>
      <c r="C1624" s="189"/>
      <c r="D1624" s="189"/>
    </row>
    <row r="1625" spans="2:4" s="173" customFormat="1" ht="18" customHeight="1">
      <c r="B1625" s="189"/>
      <c r="C1625" s="189"/>
      <c r="D1625" s="189"/>
    </row>
    <row r="1626" spans="2:4" s="173" customFormat="1" ht="18" customHeight="1">
      <c r="B1626" s="189"/>
      <c r="C1626" s="189"/>
      <c r="D1626" s="189"/>
    </row>
    <row r="1627" spans="2:4" s="173" customFormat="1" ht="18" customHeight="1">
      <c r="B1627" s="189"/>
      <c r="C1627" s="189"/>
      <c r="D1627" s="189"/>
    </row>
    <row r="1628" spans="2:4" s="173" customFormat="1" ht="18" customHeight="1">
      <c r="B1628" s="189"/>
      <c r="C1628" s="189"/>
      <c r="D1628" s="189"/>
    </row>
    <row r="1629" spans="2:4" s="173" customFormat="1" ht="18" customHeight="1">
      <c r="B1629" s="189"/>
      <c r="C1629" s="189"/>
      <c r="D1629" s="189"/>
    </row>
    <row r="1630" spans="2:4" s="173" customFormat="1" ht="18" customHeight="1">
      <c r="B1630" s="189"/>
      <c r="C1630" s="189"/>
      <c r="D1630" s="189"/>
    </row>
    <row r="1631" spans="2:4" s="173" customFormat="1" ht="18" customHeight="1">
      <c r="B1631" s="189"/>
      <c r="C1631" s="189"/>
      <c r="D1631" s="189"/>
    </row>
    <row r="1632" spans="2:4" s="173" customFormat="1" ht="18" customHeight="1">
      <c r="B1632" s="189"/>
      <c r="C1632" s="189"/>
      <c r="D1632" s="189"/>
    </row>
    <row r="1633" spans="2:4" s="173" customFormat="1" ht="18" customHeight="1">
      <c r="B1633" s="189"/>
      <c r="C1633" s="189"/>
      <c r="D1633" s="189"/>
    </row>
    <row r="1634" spans="2:4" s="173" customFormat="1" ht="18" customHeight="1">
      <c r="B1634" s="189"/>
      <c r="C1634" s="189"/>
      <c r="D1634" s="189"/>
    </row>
    <row r="1635" spans="2:4" s="173" customFormat="1" ht="18" customHeight="1">
      <c r="B1635" s="189"/>
      <c r="C1635" s="189"/>
      <c r="D1635" s="189"/>
    </row>
    <row r="1636" spans="2:4" s="173" customFormat="1" ht="18" customHeight="1">
      <c r="B1636" s="189"/>
      <c r="C1636" s="189"/>
      <c r="D1636" s="189"/>
    </row>
    <row r="1637" spans="2:4" s="173" customFormat="1" ht="18" customHeight="1">
      <c r="B1637" s="189"/>
      <c r="C1637" s="189"/>
      <c r="D1637" s="189"/>
    </row>
    <row r="1638" spans="2:4" s="173" customFormat="1" ht="18" customHeight="1">
      <c r="B1638" s="189"/>
      <c r="C1638" s="189"/>
      <c r="D1638" s="189"/>
    </row>
    <row r="1639" spans="2:4" s="173" customFormat="1" ht="18" customHeight="1">
      <c r="B1639" s="189"/>
      <c r="C1639" s="189"/>
      <c r="D1639" s="189"/>
    </row>
    <row r="1640" spans="2:4" s="173" customFormat="1" ht="18" customHeight="1">
      <c r="B1640" s="189"/>
      <c r="C1640" s="189"/>
      <c r="D1640" s="189"/>
    </row>
    <row r="1641" spans="2:4" s="173" customFormat="1" ht="18" customHeight="1">
      <c r="B1641" s="189"/>
      <c r="C1641" s="189"/>
      <c r="D1641" s="189"/>
    </row>
    <row r="1642" spans="2:4" s="173" customFormat="1" ht="18" customHeight="1">
      <c r="B1642" s="189"/>
      <c r="C1642" s="189"/>
      <c r="D1642" s="189"/>
    </row>
    <row r="1643" spans="2:4" s="173" customFormat="1" ht="18" customHeight="1">
      <c r="B1643" s="189"/>
      <c r="C1643" s="189"/>
      <c r="D1643" s="189"/>
    </row>
    <row r="1644" spans="2:4" s="173" customFormat="1" ht="18" customHeight="1">
      <c r="B1644" s="189"/>
      <c r="C1644" s="189"/>
      <c r="D1644" s="189"/>
    </row>
    <row r="1645" spans="2:4" s="173" customFormat="1" ht="18" customHeight="1">
      <c r="B1645" s="189"/>
      <c r="C1645" s="189"/>
      <c r="D1645" s="189"/>
    </row>
    <row r="1646" spans="2:4" s="173" customFormat="1" ht="18" customHeight="1">
      <c r="B1646" s="189"/>
      <c r="C1646" s="189"/>
      <c r="D1646" s="189"/>
    </row>
    <row r="1647" spans="2:4" s="173" customFormat="1" ht="18" customHeight="1">
      <c r="B1647" s="189"/>
      <c r="C1647" s="189"/>
      <c r="D1647" s="189"/>
    </row>
    <row r="1648" spans="2:4" s="173" customFormat="1" ht="18" customHeight="1">
      <c r="B1648" s="189"/>
      <c r="C1648" s="189"/>
      <c r="D1648" s="189"/>
    </row>
    <row r="1649" spans="2:4" s="173" customFormat="1" ht="18" customHeight="1">
      <c r="B1649" s="189"/>
      <c r="C1649" s="189"/>
      <c r="D1649" s="189"/>
    </row>
    <row r="1650" spans="2:4" s="173" customFormat="1" ht="18" customHeight="1">
      <c r="B1650" s="189"/>
      <c r="C1650" s="189"/>
      <c r="D1650" s="189"/>
    </row>
    <row r="1651" spans="2:4" s="173" customFormat="1" ht="18" customHeight="1">
      <c r="B1651" s="189"/>
      <c r="C1651" s="189"/>
      <c r="D1651" s="189"/>
    </row>
    <row r="1652" spans="2:4" s="173" customFormat="1" ht="18" customHeight="1">
      <c r="B1652" s="189"/>
      <c r="C1652" s="189"/>
      <c r="D1652" s="189"/>
    </row>
    <row r="1653" spans="2:4" s="173" customFormat="1" ht="18" customHeight="1">
      <c r="B1653" s="189"/>
      <c r="C1653" s="189"/>
      <c r="D1653" s="189"/>
    </row>
    <row r="1654" spans="2:4" s="173" customFormat="1" ht="18" customHeight="1">
      <c r="B1654" s="189"/>
      <c r="C1654" s="189"/>
      <c r="D1654" s="189"/>
    </row>
    <row r="1655" spans="2:4" s="173" customFormat="1" ht="18" customHeight="1">
      <c r="B1655" s="189"/>
      <c r="C1655" s="189"/>
      <c r="D1655" s="189"/>
    </row>
    <row r="1656" spans="2:4" s="173" customFormat="1" ht="18" customHeight="1">
      <c r="B1656" s="189"/>
      <c r="C1656" s="189"/>
      <c r="D1656" s="189"/>
    </row>
    <row r="1657" spans="2:4" s="173" customFormat="1" ht="18" customHeight="1">
      <c r="B1657" s="189"/>
      <c r="C1657" s="189"/>
      <c r="D1657" s="189"/>
    </row>
    <row r="1658" spans="2:4" s="173" customFormat="1" ht="18" customHeight="1">
      <c r="B1658" s="189"/>
      <c r="C1658" s="189"/>
      <c r="D1658" s="189"/>
    </row>
    <row r="1659" spans="2:4" s="173" customFormat="1" ht="18" customHeight="1">
      <c r="B1659" s="189"/>
      <c r="C1659" s="189"/>
      <c r="D1659" s="189"/>
    </row>
    <row r="1660" spans="2:4" s="173" customFormat="1" ht="18" customHeight="1">
      <c r="B1660" s="189"/>
      <c r="C1660" s="189"/>
      <c r="D1660" s="189"/>
    </row>
    <row r="1661" spans="2:4" s="173" customFormat="1" ht="18" customHeight="1">
      <c r="B1661" s="189"/>
      <c r="C1661" s="189"/>
      <c r="D1661" s="189"/>
    </row>
    <row r="1662" spans="2:4" s="173" customFormat="1" ht="18" customHeight="1">
      <c r="B1662" s="189"/>
      <c r="C1662" s="189"/>
      <c r="D1662" s="189"/>
    </row>
    <row r="1663" spans="2:4" s="173" customFormat="1" ht="18" customHeight="1">
      <c r="B1663" s="189"/>
      <c r="C1663" s="189"/>
      <c r="D1663" s="189"/>
    </row>
    <row r="1664" spans="2:4" s="173" customFormat="1" ht="18" customHeight="1">
      <c r="B1664" s="189"/>
      <c r="C1664" s="189"/>
      <c r="D1664" s="189"/>
    </row>
    <row r="1665" spans="2:4" s="173" customFormat="1" ht="18" customHeight="1">
      <c r="B1665" s="189"/>
      <c r="C1665" s="189"/>
      <c r="D1665" s="189"/>
    </row>
    <row r="1666" spans="2:4" s="173" customFormat="1" ht="18" customHeight="1">
      <c r="B1666" s="189"/>
      <c r="C1666" s="189"/>
      <c r="D1666" s="189"/>
    </row>
    <row r="1667" spans="2:4" s="173" customFormat="1" ht="18" customHeight="1">
      <c r="B1667" s="189"/>
      <c r="C1667" s="189"/>
      <c r="D1667" s="189"/>
    </row>
    <row r="1668" spans="2:4" s="173" customFormat="1" ht="18" customHeight="1">
      <c r="B1668" s="189"/>
      <c r="C1668" s="189"/>
      <c r="D1668" s="189"/>
    </row>
    <row r="1669" spans="2:4" s="173" customFormat="1" ht="18" customHeight="1">
      <c r="B1669" s="189"/>
      <c r="C1669" s="189"/>
      <c r="D1669" s="189"/>
    </row>
    <row r="1670" spans="2:4" s="173" customFormat="1" ht="18" customHeight="1">
      <c r="B1670" s="189"/>
      <c r="C1670" s="189"/>
      <c r="D1670" s="189"/>
    </row>
    <row r="1671" spans="2:4" s="173" customFormat="1" ht="18" customHeight="1">
      <c r="B1671" s="189"/>
      <c r="C1671" s="189"/>
      <c r="D1671" s="189"/>
    </row>
    <row r="1672" spans="2:4" s="173" customFormat="1" ht="18" customHeight="1">
      <c r="B1672" s="189"/>
      <c r="C1672" s="189"/>
      <c r="D1672" s="189"/>
    </row>
    <row r="1673" spans="2:4" s="173" customFormat="1" ht="18" customHeight="1">
      <c r="B1673" s="189"/>
      <c r="C1673" s="189"/>
      <c r="D1673" s="189"/>
    </row>
    <row r="1674" spans="2:4" s="173" customFormat="1" ht="18" customHeight="1">
      <c r="B1674" s="189"/>
      <c r="C1674" s="189"/>
      <c r="D1674" s="189"/>
    </row>
    <row r="1675" spans="2:4" s="173" customFormat="1" ht="18" customHeight="1">
      <c r="B1675" s="189"/>
      <c r="C1675" s="189"/>
      <c r="D1675" s="189"/>
    </row>
    <row r="1676" spans="2:4" s="173" customFormat="1" ht="18" customHeight="1">
      <c r="B1676" s="189"/>
      <c r="C1676" s="189"/>
      <c r="D1676" s="189"/>
    </row>
    <row r="1677" spans="2:4" s="173" customFormat="1" ht="18" customHeight="1">
      <c r="B1677" s="189"/>
      <c r="C1677" s="189"/>
      <c r="D1677" s="189"/>
    </row>
    <row r="1678" spans="2:4" s="173" customFormat="1" ht="18" customHeight="1">
      <c r="B1678" s="189"/>
      <c r="C1678" s="189"/>
      <c r="D1678" s="189"/>
    </row>
    <row r="1679" spans="2:4" s="173" customFormat="1" ht="18" customHeight="1">
      <c r="B1679" s="189"/>
      <c r="C1679" s="189"/>
      <c r="D1679" s="189"/>
    </row>
    <row r="1680" spans="2:4" s="173" customFormat="1" ht="18" customHeight="1">
      <c r="B1680" s="189"/>
      <c r="C1680" s="189"/>
      <c r="D1680" s="189"/>
    </row>
    <row r="1681" spans="2:4" s="173" customFormat="1" ht="18" customHeight="1">
      <c r="B1681" s="189"/>
      <c r="C1681" s="189"/>
      <c r="D1681" s="189"/>
    </row>
    <row r="1682" spans="2:4" s="173" customFormat="1" ht="18" customHeight="1">
      <c r="B1682" s="189"/>
      <c r="C1682" s="189"/>
      <c r="D1682" s="189"/>
    </row>
    <row r="1683" spans="2:4" s="173" customFormat="1" ht="18" customHeight="1">
      <c r="B1683" s="189"/>
      <c r="C1683" s="189"/>
      <c r="D1683" s="189"/>
    </row>
    <row r="1684" spans="2:4" s="173" customFormat="1" ht="18" customHeight="1">
      <c r="B1684" s="189"/>
      <c r="C1684" s="189"/>
      <c r="D1684" s="189"/>
    </row>
    <row r="1685" spans="2:4" s="173" customFormat="1" ht="18" customHeight="1">
      <c r="B1685" s="189"/>
      <c r="C1685" s="189"/>
      <c r="D1685" s="189"/>
    </row>
    <row r="1686" spans="2:4" s="173" customFormat="1" ht="18" customHeight="1">
      <c r="B1686" s="189"/>
      <c r="C1686" s="189"/>
      <c r="D1686" s="189"/>
    </row>
    <row r="1687" spans="2:4" s="173" customFormat="1" ht="18" customHeight="1">
      <c r="B1687" s="189"/>
      <c r="C1687" s="189"/>
      <c r="D1687" s="189"/>
    </row>
    <row r="1688" spans="2:4" s="173" customFormat="1" ht="18" customHeight="1">
      <c r="B1688" s="189"/>
      <c r="C1688" s="189"/>
      <c r="D1688" s="189"/>
    </row>
    <row r="1689" spans="2:4" s="173" customFormat="1" ht="18" customHeight="1">
      <c r="B1689" s="189"/>
      <c r="C1689" s="189"/>
      <c r="D1689" s="189"/>
    </row>
    <row r="1690" spans="2:4" s="173" customFormat="1" ht="18" customHeight="1">
      <c r="B1690" s="189"/>
      <c r="C1690" s="189"/>
      <c r="D1690" s="189"/>
    </row>
    <row r="1691" spans="2:4" s="173" customFormat="1" ht="18" customHeight="1">
      <c r="B1691" s="189"/>
      <c r="C1691" s="189"/>
      <c r="D1691" s="189"/>
    </row>
    <row r="1692" spans="2:4" s="173" customFormat="1" ht="18" customHeight="1">
      <c r="B1692" s="189"/>
      <c r="C1692" s="189"/>
      <c r="D1692" s="189"/>
    </row>
    <row r="1693" spans="2:4" s="173" customFormat="1" ht="18" customHeight="1">
      <c r="B1693" s="189"/>
      <c r="C1693" s="189"/>
      <c r="D1693" s="189"/>
    </row>
    <row r="1694" spans="2:4" s="173" customFormat="1" ht="18" customHeight="1">
      <c r="B1694" s="189"/>
      <c r="C1694" s="189"/>
      <c r="D1694" s="189"/>
    </row>
    <row r="1695" spans="2:4" s="173" customFormat="1" ht="18" customHeight="1">
      <c r="B1695" s="189"/>
      <c r="C1695" s="189"/>
      <c r="D1695" s="189"/>
    </row>
    <row r="1696" spans="2:4" s="173" customFormat="1" ht="18" customHeight="1">
      <c r="B1696" s="189"/>
      <c r="C1696" s="189"/>
      <c r="D1696" s="189"/>
    </row>
    <row r="1697" spans="2:4" s="173" customFormat="1" ht="18" customHeight="1">
      <c r="B1697" s="189"/>
      <c r="C1697" s="189"/>
      <c r="D1697" s="189"/>
    </row>
    <row r="1698" spans="2:4" s="173" customFormat="1" ht="18" customHeight="1">
      <c r="B1698" s="189"/>
      <c r="C1698" s="189"/>
      <c r="D1698" s="189"/>
    </row>
    <row r="1699" spans="2:4" s="173" customFormat="1" ht="18" customHeight="1">
      <c r="B1699" s="189"/>
      <c r="C1699" s="189"/>
      <c r="D1699" s="189"/>
    </row>
    <row r="1700" spans="2:4" s="173" customFormat="1" ht="18" customHeight="1">
      <c r="B1700" s="189"/>
      <c r="C1700" s="189"/>
      <c r="D1700" s="189"/>
    </row>
    <row r="1701" spans="2:4" s="173" customFormat="1" ht="18" customHeight="1">
      <c r="B1701" s="189"/>
      <c r="C1701" s="189"/>
      <c r="D1701" s="189"/>
    </row>
    <row r="1702" spans="2:4" s="173" customFormat="1" ht="18" customHeight="1">
      <c r="B1702" s="189"/>
      <c r="C1702" s="189"/>
      <c r="D1702" s="189"/>
    </row>
    <row r="1703" spans="2:4" s="173" customFormat="1" ht="18" customHeight="1">
      <c r="B1703" s="189"/>
      <c r="C1703" s="189"/>
      <c r="D1703" s="189"/>
    </row>
    <row r="1704" spans="2:4" s="173" customFormat="1" ht="18" customHeight="1">
      <c r="B1704" s="189"/>
      <c r="C1704" s="189"/>
      <c r="D1704" s="189"/>
    </row>
    <row r="1705" spans="2:4" s="173" customFormat="1" ht="18" customHeight="1">
      <c r="B1705" s="189"/>
      <c r="C1705" s="189"/>
      <c r="D1705" s="189"/>
    </row>
    <row r="1706" spans="2:4" s="173" customFormat="1" ht="18" customHeight="1">
      <c r="B1706" s="189"/>
      <c r="C1706" s="189"/>
      <c r="D1706" s="189"/>
    </row>
    <row r="1707" spans="2:4" s="173" customFormat="1" ht="18" customHeight="1">
      <c r="B1707" s="189"/>
      <c r="C1707" s="189"/>
      <c r="D1707" s="189"/>
    </row>
    <row r="1708" spans="2:4" s="173" customFormat="1" ht="18" customHeight="1">
      <c r="B1708" s="189"/>
      <c r="C1708" s="189"/>
      <c r="D1708" s="189"/>
    </row>
    <row r="1709" spans="2:4" s="173" customFormat="1" ht="18" customHeight="1">
      <c r="B1709" s="189"/>
      <c r="C1709" s="189"/>
      <c r="D1709" s="189"/>
    </row>
    <row r="1710" spans="2:4" s="173" customFormat="1" ht="18" customHeight="1">
      <c r="B1710" s="189"/>
      <c r="C1710" s="189"/>
      <c r="D1710" s="189"/>
    </row>
    <row r="1711" spans="2:4" s="173" customFormat="1" ht="18" customHeight="1">
      <c r="B1711" s="189"/>
      <c r="C1711" s="189"/>
      <c r="D1711" s="189"/>
    </row>
    <row r="1712" spans="2:4" s="173" customFormat="1" ht="18" customHeight="1">
      <c r="B1712" s="189"/>
      <c r="C1712" s="189"/>
      <c r="D1712" s="189"/>
    </row>
    <row r="1713" spans="2:4" s="173" customFormat="1" ht="18" customHeight="1">
      <c r="B1713" s="189"/>
      <c r="C1713" s="189"/>
      <c r="D1713" s="189"/>
    </row>
    <row r="1714" spans="2:4" s="173" customFormat="1" ht="18" customHeight="1">
      <c r="B1714" s="189"/>
      <c r="C1714" s="189"/>
      <c r="D1714" s="189"/>
    </row>
    <row r="1715" spans="2:4" s="173" customFormat="1" ht="18" customHeight="1">
      <c r="B1715" s="189"/>
      <c r="C1715" s="189"/>
      <c r="D1715" s="189"/>
    </row>
    <row r="1716" spans="2:4" s="173" customFormat="1" ht="18" customHeight="1">
      <c r="B1716" s="189"/>
      <c r="C1716" s="189"/>
      <c r="D1716" s="189"/>
    </row>
    <row r="1717" spans="2:4" s="173" customFormat="1" ht="18" customHeight="1">
      <c r="B1717" s="189"/>
      <c r="C1717" s="189"/>
      <c r="D1717" s="189"/>
    </row>
    <row r="1718" spans="2:4" s="173" customFormat="1" ht="18" customHeight="1">
      <c r="B1718" s="189"/>
      <c r="C1718" s="189"/>
      <c r="D1718" s="189"/>
    </row>
    <row r="1719" spans="2:4" s="173" customFormat="1" ht="18" customHeight="1">
      <c r="B1719" s="189"/>
      <c r="C1719" s="189"/>
      <c r="D1719" s="189"/>
    </row>
    <row r="1720" spans="2:4" s="173" customFormat="1" ht="18" customHeight="1">
      <c r="B1720" s="189"/>
      <c r="C1720" s="189"/>
      <c r="D1720" s="189"/>
    </row>
    <row r="1721" spans="2:4" s="173" customFormat="1" ht="18" customHeight="1">
      <c r="B1721" s="189"/>
      <c r="C1721" s="189"/>
      <c r="D1721" s="189"/>
    </row>
    <row r="1722" spans="2:4" s="173" customFormat="1" ht="18" customHeight="1">
      <c r="B1722" s="189"/>
      <c r="C1722" s="189"/>
      <c r="D1722" s="189"/>
    </row>
    <row r="1723" spans="2:4" s="173" customFormat="1" ht="18" customHeight="1">
      <c r="B1723" s="189"/>
      <c r="C1723" s="189"/>
      <c r="D1723" s="189"/>
    </row>
    <row r="1724" spans="2:4" s="173" customFormat="1" ht="18" customHeight="1">
      <c r="B1724" s="189"/>
      <c r="C1724" s="189"/>
      <c r="D1724" s="189"/>
    </row>
    <row r="1725" spans="2:4" s="173" customFormat="1" ht="18" customHeight="1">
      <c r="B1725" s="189"/>
      <c r="C1725" s="189"/>
      <c r="D1725" s="189"/>
    </row>
    <row r="1726" spans="2:4" s="173" customFormat="1" ht="18" customHeight="1">
      <c r="B1726" s="189"/>
      <c r="C1726" s="189"/>
      <c r="D1726" s="189"/>
    </row>
    <row r="1727" spans="2:4" s="173" customFormat="1" ht="18" customHeight="1">
      <c r="B1727" s="189"/>
      <c r="C1727" s="189"/>
      <c r="D1727" s="189"/>
    </row>
    <row r="1728" spans="2:4" s="173" customFormat="1" ht="18" customHeight="1">
      <c r="B1728" s="189"/>
      <c r="C1728" s="189"/>
      <c r="D1728" s="189"/>
    </row>
    <row r="1729" spans="2:4" s="173" customFormat="1" ht="18" customHeight="1">
      <c r="B1729" s="189"/>
      <c r="C1729" s="189"/>
      <c r="D1729" s="189"/>
    </row>
    <row r="1730" spans="2:4" s="173" customFormat="1" ht="18" customHeight="1">
      <c r="B1730" s="189"/>
      <c r="C1730" s="189"/>
      <c r="D1730" s="189"/>
    </row>
    <row r="1731" spans="2:4" s="173" customFormat="1" ht="18" customHeight="1">
      <c r="B1731" s="189"/>
      <c r="C1731" s="189"/>
      <c r="D1731" s="189"/>
    </row>
    <row r="1732" spans="2:4" s="173" customFormat="1" ht="18" customHeight="1">
      <c r="B1732" s="189"/>
      <c r="C1732" s="189"/>
      <c r="D1732" s="189"/>
    </row>
    <row r="1733" spans="2:4" s="173" customFormat="1" ht="18" customHeight="1">
      <c r="B1733" s="189"/>
      <c r="C1733" s="189"/>
      <c r="D1733" s="189"/>
    </row>
    <row r="1734" spans="2:4" s="173" customFormat="1" ht="18" customHeight="1">
      <c r="B1734" s="189"/>
      <c r="C1734" s="189"/>
      <c r="D1734" s="189"/>
    </row>
    <row r="1735" spans="2:4" s="173" customFormat="1" ht="18" customHeight="1">
      <c r="B1735" s="189"/>
      <c r="C1735" s="189"/>
      <c r="D1735" s="189"/>
    </row>
    <row r="1736" spans="2:4" s="173" customFormat="1" ht="18" customHeight="1">
      <c r="B1736" s="189"/>
      <c r="C1736" s="189"/>
      <c r="D1736" s="189"/>
    </row>
    <row r="1737" spans="2:4" s="173" customFormat="1" ht="18" customHeight="1">
      <c r="B1737" s="189"/>
      <c r="C1737" s="189"/>
      <c r="D1737" s="189"/>
    </row>
    <row r="1738" spans="2:4" s="173" customFormat="1" ht="18" customHeight="1">
      <c r="B1738" s="189"/>
      <c r="C1738" s="189"/>
      <c r="D1738" s="189"/>
    </row>
    <row r="1739" spans="2:4" s="173" customFormat="1" ht="18" customHeight="1">
      <c r="B1739" s="189"/>
      <c r="C1739" s="189"/>
      <c r="D1739" s="189"/>
    </row>
    <row r="1740" spans="2:4" s="173" customFormat="1" ht="18" customHeight="1">
      <c r="B1740" s="189"/>
      <c r="C1740" s="189"/>
      <c r="D1740" s="189"/>
    </row>
    <row r="1741" spans="2:4" s="173" customFormat="1" ht="18" customHeight="1">
      <c r="B1741" s="189"/>
      <c r="C1741" s="189"/>
      <c r="D1741" s="189"/>
    </row>
    <row r="1742" spans="2:4" s="173" customFormat="1" ht="18" customHeight="1">
      <c r="B1742" s="189"/>
      <c r="C1742" s="189"/>
      <c r="D1742" s="189"/>
    </row>
    <row r="1743" spans="2:4" s="173" customFormat="1" ht="18" customHeight="1">
      <c r="B1743" s="189"/>
      <c r="C1743" s="189"/>
      <c r="D1743" s="189"/>
    </row>
    <row r="1744" spans="2:4" s="173" customFormat="1" ht="18" customHeight="1">
      <c r="B1744" s="189"/>
      <c r="C1744" s="189"/>
      <c r="D1744" s="189"/>
    </row>
    <row r="1745" spans="2:4" s="173" customFormat="1" ht="18" customHeight="1">
      <c r="B1745" s="189"/>
      <c r="C1745" s="189"/>
      <c r="D1745" s="189"/>
    </row>
    <row r="1746" spans="2:4" s="173" customFormat="1" ht="18" customHeight="1">
      <c r="B1746" s="189"/>
      <c r="C1746" s="189"/>
      <c r="D1746" s="189"/>
    </row>
    <row r="1747" spans="2:4" s="173" customFormat="1" ht="18" customHeight="1">
      <c r="B1747" s="189"/>
      <c r="C1747" s="189"/>
      <c r="D1747" s="189"/>
    </row>
    <row r="1748" spans="2:4" s="173" customFormat="1" ht="18" customHeight="1">
      <c r="B1748" s="189"/>
      <c r="C1748" s="189"/>
      <c r="D1748" s="189"/>
    </row>
    <row r="1749" spans="2:4" s="173" customFormat="1" ht="18" customHeight="1">
      <c r="B1749" s="189"/>
      <c r="C1749" s="189"/>
      <c r="D1749" s="189"/>
    </row>
    <row r="1750" spans="2:4" s="173" customFormat="1" ht="18" customHeight="1">
      <c r="B1750" s="189"/>
      <c r="C1750" s="189"/>
      <c r="D1750" s="189"/>
    </row>
    <row r="1751" spans="2:4" s="173" customFormat="1" ht="18" customHeight="1">
      <c r="B1751" s="189"/>
      <c r="C1751" s="189"/>
      <c r="D1751" s="189"/>
    </row>
    <row r="1752" spans="2:4" s="173" customFormat="1" ht="18" customHeight="1">
      <c r="B1752" s="189"/>
      <c r="C1752" s="189"/>
      <c r="D1752" s="189"/>
    </row>
    <row r="1753" spans="2:4" s="173" customFormat="1" ht="18" customHeight="1">
      <c r="B1753" s="189"/>
      <c r="C1753" s="189"/>
      <c r="D1753" s="189"/>
    </row>
    <row r="1754" spans="2:4" s="173" customFormat="1" ht="18" customHeight="1">
      <c r="B1754" s="189"/>
      <c r="C1754" s="189"/>
      <c r="D1754" s="189"/>
    </row>
    <row r="1755" spans="2:4" s="173" customFormat="1" ht="18" customHeight="1">
      <c r="B1755" s="189"/>
      <c r="C1755" s="189"/>
      <c r="D1755" s="189"/>
    </row>
    <row r="1756" spans="2:4" s="173" customFormat="1" ht="18" customHeight="1">
      <c r="B1756" s="189"/>
      <c r="C1756" s="189"/>
      <c r="D1756" s="189"/>
    </row>
    <row r="1757" spans="2:4" s="173" customFormat="1" ht="18" customHeight="1">
      <c r="B1757" s="189"/>
      <c r="C1757" s="189"/>
      <c r="D1757" s="189"/>
    </row>
    <row r="1758" spans="2:4" s="173" customFormat="1" ht="18" customHeight="1">
      <c r="B1758" s="189"/>
      <c r="C1758" s="189"/>
      <c r="D1758" s="189"/>
    </row>
    <row r="1759" spans="2:4" s="173" customFormat="1" ht="18" customHeight="1">
      <c r="B1759" s="189"/>
      <c r="C1759" s="189"/>
      <c r="D1759" s="189"/>
    </row>
    <row r="1760" spans="2:4" s="173" customFormat="1" ht="18" customHeight="1">
      <c r="B1760" s="189"/>
      <c r="C1760" s="189"/>
      <c r="D1760" s="189"/>
    </row>
    <row r="1761" spans="2:4" s="173" customFormat="1" ht="18" customHeight="1">
      <c r="B1761" s="189"/>
      <c r="C1761" s="189"/>
      <c r="D1761" s="189"/>
    </row>
    <row r="1762" spans="2:4" s="173" customFormat="1" ht="18" customHeight="1">
      <c r="B1762" s="189"/>
      <c r="C1762" s="189"/>
      <c r="D1762" s="189"/>
    </row>
    <row r="1763" spans="2:4" s="173" customFormat="1" ht="18" customHeight="1">
      <c r="B1763" s="189"/>
      <c r="C1763" s="189"/>
      <c r="D1763" s="189"/>
    </row>
    <row r="1764" spans="2:4" s="173" customFormat="1" ht="18" customHeight="1">
      <c r="B1764" s="189"/>
      <c r="C1764" s="189"/>
      <c r="D1764" s="189"/>
    </row>
    <row r="1765" spans="2:4" s="173" customFormat="1" ht="18" customHeight="1">
      <c r="B1765" s="189"/>
      <c r="C1765" s="189"/>
      <c r="D1765" s="189"/>
    </row>
    <row r="1766" spans="2:4" s="173" customFormat="1" ht="18" customHeight="1">
      <c r="B1766" s="189"/>
      <c r="C1766" s="189"/>
      <c r="D1766" s="189"/>
    </row>
    <row r="1767" spans="2:4" s="173" customFormat="1" ht="18" customHeight="1">
      <c r="B1767" s="189"/>
      <c r="C1767" s="189"/>
      <c r="D1767" s="189"/>
    </row>
    <row r="1768" spans="2:4" s="173" customFormat="1" ht="18" customHeight="1">
      <c r="B1768" s="189"/>
      <c r="C1768" s="189"/>
      <c r="D1768" s="189"/>
    </row>
    <row r="1769" spans="2:4" s="173" customFormat="1" ht="18" customHeight="1">
      <c r="B1769" s="189"/>
      <c r="C1769" s="189"/>
      <c r="D1769" s="189"/>
    </row>
    <row r="1770" spans="2:4" s="173" customFormat="1" ht="18" customHeight="1">
      <c r="B1770" s="189"/>
      <c r="C1770" s="189"/>
      <c r="D1770" s="189"/>
    </row>
    <row r="1771" spans="2:4" s="173" customFormat="1" ht="18" customHeight="1">
      <c r="B1771" s="189"/>
      <c r="C1771" s="189"/>
      <c r="D1771" s="189"/>
    </row>
    <row r="1772" spans="2:4" s="173" customFormat="1" ht="18" customHeight="1">
      <c r="B1772" s="189"/>
      <c r="C1772" s="189"/>
      <c r="D1772" s="189"/>
    </row>
    <row r="1773" spans="2:4" s="173" customFormat="1" ht="18" customHeight="1">
      <c r="B1773" s="189"/>
      <c r="C1773" s="189"/>
      <c r="D1773" s="189"/>
    </row>
    <row r="1774" spans="2:4" s="173" customFormat="1" ht="18" customHeight="1">
      <c r="B1774" s="189"/>
      <c r="C1774" s="189"/>
      <c r="D1774" s="189"/>
    </row>
    <row r="1775" spans="2:4" s="173" customFormat="1" ht="18" customHeight="1">
      <c r="B1775" s="189"/>
      <c r="C1775" s="189"/>
      <c r="D1775" s="189"/>
    </row>
    <row r="1776" spans="2:4" s="173" customFormat="1" ht="18" customHeight="1">
      <c r="B1776" s="189"/>
      <c r="C1776" s="189"/>
      <c r="D1776" s="189"/>
    </row>
    <row r="1777" spans="2:4" s="173" customFormat="1" ht="18" customHeight="1">
      <c r="B1777" s="189"/>
      <c r="C1777" s="189"/>
      <c r="D1777" s="189"/>
    </row>
    <row r="1778" spans="2:4" s="173" customFormat="1" ht="18" customHeight="1">
      <c r="B1778" s="189"/>
      <c r="C1778" s="189"/>
      <c r="D1778" s="189"/>
    </row>
    <row r="1779" spans="2:4" s="173" customFormat="1" ht="18" customHeight="1">
      <c r="B1779" s="189"/>
      <c r="C1779" s="189"/>
      <c r="D1779" s="189"/>
    </row>
    <row r="1780" spans="2:4" s="173" customFormat="1" ht="18" customHeight="1">
      <c r="B1780" s="189"/>
      <c r="C1780" s="189"/>
      <c r="D1780" s="189"/>
    </row>
    <row r="1781" spans="2:4" s="173" customFormat="1" ht="18" customHeight="1">
      <c r="B1781" s="189"/>
      <c r="C1781" s="189"/>
      <c r="D1781" s="189"/>
    </row>
    <row r="1782" spans="2:4" s="173" customFormat="1" ht="18" customHeight="1">
      <c r="B1782" s="189"/>
      <c r="C1782" s="189"/>
      <c r="D1782" s="189"/>
    </row>
    <row r="1783" spans="2:4" s="173" customFormat="1" ht="18" customHeight="1">
      <c r="B1783" s="189"/>
      <c r="C1783" s="189"/>
      <c r="D1783" s="189"/>
    </row>
    <row r="1784" spans="2:4" s="173" customFormat="1" ht="18" customHeight="1">
      <c r="B1784" s="189"/>
      <c r="C1784" s="189"/>
      <c r="D1784" s="189"/>
    </row>
    <row r="1785" spans="2:4" s="173" customFormat="1" ht="18" customHeight="1">
      <c r="B1785" s="189"/>
      <c r="C1785" s="189"/>
      <c r="D1785" s="189"/>
    </row>
    <row r="1786" spans="2:4" s="173" customFormat="1" ht="18" customHeight="1">
      <c r="B1786" s="189"/>
      <c r="C1786" s="189"/>
      <c r="D1786" s="189"/>
    </row>
    <row r="1787" spans="2:4" s="173" customFormat="1" ht="18" customHeight="1">
      <c r="B1787" s="189"/>
      <c r="C1787" s="189"/>
      <c r="D1787" s="189"/>
    </row>
    <row r="1788" spans="2:4" s="173" customFormat="1" ht="18" customHeight="1">
      <c r="B1788" s="189"/>
      <c r="C1788" s="189"/>
      <c r="D1788" s="189"/>
    </row>
    <row r="1789" spans="2:4" s="173" customFormat="1" ht="18" customHeight="1">
      <c r="B1789" s="189"/>
      <c r="C1789" s="189"/>
      <c r="D1789" s="189"/>
    </row>
    <row r="1790" spans="2:4" s="173" customFormat="1" ht="18" customHeight="1">
      <c r="B1790" s="189"/>
      <c r="C1790" s="189"/>
      <c r="D1790" s="189"/>
    </row>
    <row r="1791" spans="2:4" s="173" customFormat="1" ht="18" customHeight="1">
      <c r="B1791" s="189"/>
      <c r="C1791" s="189"/>
      <c r="D1791" s="189"/>
    </row>
    <row r="1792" spans="2:4" s="173" customFormat="1" ht="18" customHeight="1">
      <c r="B1792" s="189"/>
      <c r="C1792" s="189"/>
      <c r="D1792" s="189"/>
    </row>
    <row r="1793" spans="2:4" s="173" customFormat="1" ht="18" customHeight="1">
      <c r="B1793" s="189"/>
      <c r="C1793" s="189"/>
      <c r="D1793" s="189"/>
    </row>
    <row r="1794" spans="2:4" s="173" customFormat="1" ht="18" customHeight="1">
      <c r="B1794" s="189"/>
      <c r="C1794" s="189"/>
      <c r="D1794" s="189"/>
    </row>
    <row r="1795" spans="2:4" s="173" customFormat="1" ht="18" customHeight="1">
      <c r="B1795" s="189"/>
      <c r="C1795" s="189"/>
      <c r="D1795" s="189"/>
    </row>
    <row r="1796" spans="2:4" s="173" customFormat="1" ht="18" customHeight="1">
      <c r="B1796" s="189"/>
      <c r="C1796" s="189"/>
      <c r="D1796" s="189"/>
    </row>
    <row r="1797" spans="2:4" s="173" customFormat="1" ht="18" customHeight="1">
      <c r="B1797" s="189"/>
      <c r="C1797" s="189"/>
      <c r="D1797" s="189"/>
    </row>
    <row r="1798" spans="2:4" s="173" customFormat="1" ht="18" customHeight="1">
      <c r="B1798" s="189"/>
      <c r="C1798" s="189"/>
      <c r="D1798" s="189"/>
    </row>
    <row r="1799" spans="2:4" s="173" customFormat="1" ht="18" customHeight="1">
      <c r="B1799" s="189"/>
      <c r="C1799" s="189"/>
      <c r="D1799" s="189"/>
    </row>
    <row r="1800" spans="2:4" s="173" customFormat="1" ht="18" customHeight="1">
      <c r="B1800" s="189"/>
      <c r="C1800" s="189"/>
      <c r="D1800" s="189"/>
    </row>
    <row r="1801" spans="2:4" s="173" customFormat="1" ht="18" customHeight="1">
      <c r="B1801" s="189"/>
      <c r="C1801" s="189"/>
      <c r="D1801" s="189"/>
    </row>
    <row r="1802" spans="2:4" s="173" customFormat="1" ht="18" customHeight="1">
      <c r="B1802" s="189"/>
      <c r="C1802" s="189"/>
      <c r="D1802" s="189"/>
    </row>
    <row r="1803" spans="2:4" s="173" customFormat="1" ht="18" customHeight="1">
      <c r="B1803" s="189"/>
      <c r="C1803" s="189"/>
      <c r="D1803" s="189"/>
    </row>
    <row r="1804" spans="2:4" s="173" customFormat="1" ht="18" customHeight="1">
      <c r="B1804" s="189"/>
      <c r="C1804" s="189"/>
      <c r="D1804" s="189"/>
    </row>
    <row r="1805" spans="2:4" s="173" customFormat="1" ht="18" customHeight="1">
      <c r="B1805" s="189"/>
      <c r="C1805" s="189"/>
      <c r="D1805" s="189"/>
    </row>
    <row r="1806" spans="2:4" s="173" customFormat="1" ht="18" customHeight="1">
      <c r="B1806" s="189"/>
      <c r="C1806" s="189"/>
      <c r="D1806" s="189"/>
    </row>
    <row r="1807" spans="2:4" s="173" customFormat="1" ht="18" customHeight="1">
      <c r="B1807" s="189"/>
      <c r="C1807" s="189"/>
      <c r="D1807" s="189"/>
    </row>
    <row r="1808" spans="2:4" s="173" customFormat="1" ht="18" customHeight="1">
      <c r="B1808" s="189"/>
      <c r="C1808" s="189"/>
      <c r="D1808" s="189"/>
    </row>
    <row r="1809" spans="2:4" s="173" customFormat="1" ht="18" customHeight="1">
      <c r="B1809" s="189"/>
      <c r="C1809" s="189"/>
      <c r="D1809" s="189"/>
    </row>
    <row r="1810" spans="2:4" s="173" customFormat="1" ht="18" customHeight="1">
      <c r="B1810" s="189"/>
      <c r="C1810" s="189"/>
      <c r="D1810" s="189"/>
    </row>
    <row r="1811" spans="2:4" s="173" customFormat="1" ht="18" customHeight="1">
      <c r="B1811" s="189"/>
      <c r="C1811" s="189"/>
      <c r="D1811" s="189"/>
    </row>
    <row r="1812" spans="2:4" s="173" customFormat="1" ht="18" customHeight="1">
      <c r="B1812" s="189"/>
      <c r="C1812" s="189"/>
      <c r="D1812" s="189"/>
    </row>
    <row r="1813" spans="2:4" s="173" customFormat="1" ht="18" customHeight="1">
      <c r="B1813" s="189"/>
      <c r="C1813" s="189"/>
      <c r="D1813" s="189"/>
    </row>
    <row r="1814" spans="2:4" s="173" customFormat="1" ht="18" customHeight="1">
      <c r="B1814" s="189"/>
      <c r="C1814" s="189"/>
      <c r="D1814" s="189"/>
    </row>
    <row r="1815" spans="2:4" s="173" customFormat="1" ht="18" customHeight="1">
      <c r="B1815" s="189"/>
      <c r="C1815" s="189"/>
      <c r="D1815" s="189"/>
    </row>
    <row r="1816" spans="2:4" s="173" customFormat="1" ht="18" customHeight="1">
      <c r="B1816" s="189"/>
      <c r="C1816" s="189"/>
      <c r="D1816" s="189"/>
    </row>
    <row r="1817" spans="2:4" s="173" customFormat="1" ht="18" customHeight="1">
      <c r="B1817" s="189"/>
      <c r="C1817" s="189"/>
      <c r="D1817" s="189"/>
    </row>
    <row r="1818" spans="2:4" s="173" customFormat="1" ht="18" customHeight="1">
      <c r="B1818" s="189"/>
      <c r="C1818" s="189"/>
      <c r="D1818" s="189"/>
    </row>
    <row r="1819" spans="2:4" s="173" customFormat="1" ht="18" customHeight="1">
      <c r="B1819" s="189"/>
      <c r="C1819" s="189"/>
      <c r="D1819" s="189"/>
    </row>
    <row r="1820" spans="2:4" s="173" customFormat="1" ht="18" customHeight="1">
      <c r="B1820" s="189"/>
      <c r="C1820" s="189"/>
      <c r="D1820" s="189"/>
    </row>
    <row r="1821" spans="2:4" s="173" customFormat="1" ht="18" customHeight="1">
      <c r="B1821" s="189"/>
      <c r="C1821" s="189"/>
      <c r="D1821" s="189"/>
    </row>
    <row r="1822" spans="2:4" s="173" customFormat="1" ht="18" customHeight="1">
      <c r="B1822" s="189"/>
      <c r="C1822" s="189"/>
      <c r="D1822" s="189"/>
    </row>
    <row r="1823" spans="2:4" s="173" customFormat="1" ht="18" customHeight="1">
      <c r="B1823" s="189"/>
      <c r="C1823" s="189"/>
      <c r="D1823" s="189"/>
    </row>
    <row r="1824" spans="2:4" s="173" customFormat="1" ht="18" customHeight="1">
      <c r="B1824" s="189"/>
      <c r="C1824" s="189"/>
      <c r="D1824" s="189"/>
    </row>
    <row r="1825" spans="2:4" s="173" customFormat="1" ht="18" customHeight="1">
      <c r="B1825" s="189"/>
      <c r="C1825" s="189"/>
      <c r="D1825" s="189"/>
    </row>
    <row r="1826" spans="2:4" s="173" customFormat="1" ht="18" customHeight="1">
      <c r="B1826" s="189"/>
      <c r="C1826" s="189"/>
      <c r="D1826" s="189"/>
    </row>
    <row r="1827" spans="2:4" s="173" customFormat="1" ht="18" customHeight="1">
      <c r="B1827" s="189"/>
      <c r="C1827" s="189"/>
      <c r="D1827" s="189"/>
    </row>
    <row r="1828" spans="2:4" s="173" customFormat="1" ht="18" customHeight="1">
      <c r="B1828" s="189"/>
      <c r="C1828" s="189"/>
      <c r="D1828" s="189"/>
    </row>
    <row r="1829" spans="2:4" s="173" customFormat="1" ht="18" customHeight="1">
      <c r="B1829" s="189"/>
      <c r="C1829" s="189"/>
      <c r="D1829" s="189"/>
    </row>
    <row r="1830" spans="2:4" s="173" customFormat="1" ht="18" customHeight="1">
      <c r="B1830" s="189"/>
      <c r="C1830" s="189"/>
      <c r="D1830" s="189"/>
    </row>
    <row r="1831" spans="2:4" s="173" customFormat="1" ht="18" customHeight="1">
      <c r="B1831" s="189"/>
      <c r="C1831" s="189"/>
      <c r="D1831" s="189"/>
    </row>
    <row r="1832" spans="2:4" s="173" customFormat="1" ht="18" customHeight="1">
      <c r="B1832" s="189"/>
      <c r="C1832" s="189"/>
      <c r="D1832" s="189"/>
    </row>
    <row r="1833" spans="2:4" s="173" customFormat="1" ht="18" customHeight="1">
      <c r="B1833" s="189"/>
      <c r="C1833" s="189"/>
      <c r="D1833" s="189"/>
    </row>
    <row r="1834" spans="2:4" s="173" customFormat="1" ht="18" customHeight="1">
      <c r="B1834" s="189"/>
      <c r="C1834" s="189"/>
      <c r="D1834" s="189"/>
    </row>
    <row r="1835" spans="2:4" s="173" customFormat="1" ht="18" customHeight="1">
      <c r="B1835" s="189"/>
      <c r="C1835" s="189"/>
      <c r="D1835" s="189"/>
    </row>
    <row r="1836" spans="2:4" s="173" customFormat="1" ht="18" customHeight="1">
      <c r="B1836" s="189"/>
      <c r="C1836" s="189"/>
      <c r="D1836" s="189"/>
    </row>
    <row r="1837" spans="2:4" s="173" customFormat="1" ht="18" customHeight="1">
      <c r="B1837" s="189"/>
      <c r="C1837" s="189"/>
      <c r="D1837" s="189"/>
    </row>
    <row r="1838" spans="2:4" s="173" customFormat="1" ht="18" customHeight="1">
      <c r="B1838" s="189"/>
      <c r="C1838" s="189"/>
      <c r="D1838" s="189"/>
    </row>
    <row r="1839" spans="2:4" s="173" customFormat="1" ht="18" customHeight="1">
      <c r="B1839" s="189"/>
      <c r="C1839" s="189"/>
      <c r="D1839" s="189"/>
    </row>
    <row r="1840" spans="2:4" s="173" customFormat="1" ht="18" customHeight="1">
      <c r="B1840" s="189"/>
      <c r="C1840" s="189"/>
      <c r="D1840" s="189"/>
    </row>
    <row r="1841" spans="2:4" s="173" customFormat="1" ht="18" customHeight="1">
      <c r="B1841" s="189"/>
      <c r="C1841" s="189"/>
      <c r="D1841" s="189"/>
    </row>
    <row r="1842" spans="2:4" s="173" customFormat="1" ht="18" customHeight="1">
      <c r="B1842" s="189"/>
      <c r="C1842" s="189"/>
      <c r="D1842" s="189"/>
    </row>
    <row r="1843" spans="2:4" s="173" customFormat="1" ht="18" customHeight="1">
      <c r="B1843" s="189"/>
      <c r="C1843" s="189"/>
      <c r="D1843" s="189"/>
    </row>
    <row r="1844" spans="2:4" s="173" customFormat="1" ht="18" customHeight="1">
      <c r="B1844" s="189"/>
      <c r="C1844" s="189"/>
      <c r="D1844" s="189"/>
    </row>
    <row r="1845" spans="2:4" s="173" customFormat="1" ht="18" customHeight="1">
      <c r="B1845" s="189"/>
      <c r="C1845" s="189"/>
      <c r="D1845" s="189"/>
    </row>
    <row r="1846" spans="2:4" s="173" customFormat="1" ht="18" customHeight="1">
      <c r="B1846" s="189"/>
      <c r="C1846" s="189"/>
      <c r="D1846" s="189"/>
    </row>
    <row r="1847" spans="2:4" s="173" customFormat="1" ht="18" customHeight="1">
      <c r="B1847" s="189"/>
      <c r="C1847" s="189"/>
      <c r="D1847" s="189"/>
    </row>
    <row r="1848" spans="2:4" s="173" customFormat="1" ht="18" customHeight="1">
      <c r="B1848" s="189"/>
      <c r="C1848" s="189"/>
      <c r="D1848" s="189"/>
    </row>
    <row r="1849" spans="2:4" s="173" customFormat="1" ht="18" customHeight="1">
      <c r="B1849" s="189"/>
      <c r="C1849" s="189"/>
      <c r="D1849" s="189"/>
    </row>
    <row r="1850" spans="2:4" s="173" customFormat="1" ht="18" customHeight="1">
      <c r="B1850" s="189"/>
      <c r="C1850" s="189"/>
      <c r="D1850" s="189"/>
    </row>
    <row r="1851" spans="2:4" s="173" customFormat="1" ht="18" customHeight="1">
      <c r="B1851" s="189"/>
      <c r="C1851" s="189"/>
      <c r="D1851" s="189"/>
    </row>
    <row r="1852" spans="2:4" s="173" customFormat="1" ht="18" customHeight="1">
      <c r="B1852" s="189"/>
      <c r="C1852" s="189"/>
      <c r="D1852" s="189"/>
    </row>
    <row r="1853" spans="2:4" s="173" customFormat="1" ht="18" customHeight="1">
      <c r="B1853" s="189"/>
      <c r="C1853" s="189"/>
      <c r="D1853" s="189"/>
    </row>
    <row r="1854" spans="2:4" s="173" customFormat="1" ht="18" customHeight="1">
      <c r="B1854" s="189"/>
      <c r="C1854" s="189"/>
      <c r="D1854" s="189"/>
    </row>
    <row r="1855" spans="2:4" s="173" customFormat="1" ht="18" customHeight="1">
      <c r="B1855" s="189"/>
      <c r="C1855" s="189"/>
      <c r="D1855" s="189"/>
    </row>
    <row r="1856" spans="2:4" s="173" customFormat="1" ht="18" customHeight="1">
      <c r="B1856" s="189"/>
      <c r="C1856" s="189"/>
      <c r="D1856" s="189"/>
    </row>
    <row r="1857" spans="2:4" s="173" customFormat="1" ht="18" customHeight="1">
      <c r="B1857" s="189"/>
      <c r="C1857" s="189"/>
      <c r="D1857" s="189"/>
    </row>
    <row r="1858" spans="2:4" s="173" customFormat="1" ht="18" customHeight="1">
      <c r="B1858" s="189"/>
      <c r="C1858" s="189"/>
      <c r="D1858" s="189"/>
    </row>
    <row r="1859" spans="2:4" s="173" customFormat="1" ht="18" customHeight="1">
      <c r="B1859" s="189"/>
      <c r="C1859" s="189"/>
      <c r="D1859" s="189"/>
    </row>
    <row r="1860" spans="2:4" s="173" customFormat="1" ht="18" customHeight="1">
      <c r="B1860" s="189"/>
      <c r="C1860" s="189"/>
      <c r="D1860" s="189"/>
    </row>
    <row r="1861" spans="2:4" s="173" customFormat="1" ht="18" customHeight="1">
      <c r="B1861" s="189"/>
      <c r="C1861" s="189"/>
      <c r="D1861" s="189"/>
    </row>
    <row r="1862" spans="2:4" s="173" customFormat="1" ht="18" customHeight="1">
      <c r="B1862" s="189"/>
      <c r="C1862" s="189"/>
      <c r="D1862" s="189"/>
    </row>
    <row r="1863" spans="2:4" s="173" customFormat="1" ht="18" customHeight="1">
      <c r="B1863" s="189"/>
      <c r="C1863" s="189"/>
      <c r="D1863" s="189"/>
    </row>
    <row r="1864" spans="2:4" s="173" customFormat="1" ht="18" customHeight="1">
      <c r="B1864" s="189"/>
      <c r="C1864" s="189"/>
      <c r="D1864" s="189"/>
    </row>
    <row r="1865" spans="2:4" s="173" customFormat="1" ht="18" customHeight="1">
      <c r="B1865" s="189"/>
      <c r="C1865" s="189"/>
      <c r="D1865" s="189"/>
    </row>
    <row r="1866" spans="2:4" s="173" customFormat="1" ht="18" customHeight="1">
      <c r="B1866" s="189"/>
      <c r="C1866" s="189"/>
      <c r="D1866" s="189"/>
    </row>
    <row r="1867" spans="2:4" s="173" customFormat="1" ht="18" customHeight="1">
      <c r="B1867" s="189"/>
      <c r="C1867" s="189"/>
      <c r="D1867" s="189"/>
    </row>
    <row r="1868" spans="2:4" s="173" customFormat="1" ht="18" customHeight="1">
      <c r="B1868" s="189"/>
      <c r="C1868" s="189"/>
      <c r="D1868" s="189"/>
    </row>
    <row r="1869" spans="2:4" s="173" customFormat="1" ht="18" customHeight="1">
      <c r="B1869" s="189"/>
      <c r="C1869" s="189"/>
      <c r="D1869" s="189"/>
    </row>
    <row r="1870" spans="2:4" s="173" customFormat="1" ht="18" customHeight="1">
      <c r="B1870" s="189"/>
      <c r="C1870" s="189"/>
      <c r="D1870" s="189"/>
    </row>
    <row r="1871" spans="2:4" s="173" customFormat="1" ht="18" customHeight="1">
      <c r="B1871" s="189"/>
      <c r="C1871" s="189"/>
      <c r="D1871" s="189"/>
    </row>
    <row r="1872" spans="2:4" s="173" customFormat="1" ht="18" customHeight="1">
      <c r="B1872" s="189"/>
      <c r="C1872" s="189"/>
      <c r="D1872" s="189"/>
    </row>
    <row r="1873" spans="2:4" s="173" customFormat="1" ht="18" customHeight="1">
      <c r="B1873" s="189"/>
      <c r="C1873" s="189"/>
      <c r="D1873" s="189"/>
    </row>
    <row r="1874" spans="2:4" s="173" customFormat="1" ht="18" customHeight="1">
      <c r="B1874" s="189"/>
      <c r="C1874" s="189"/>
      <c r="D1874" s="189"/>
    </row>
    <row r="1875" spans="2:4" s="173" customFormat="1" ht="18" customHeight="1">
      <c r="B1875" s="189"/>
      <c r="C1875" s="189"/>
      <c r="D1875" s="189"/>
    </row>
    <row r="1876" spans="2:4" s="173" customFormat="1" ht="18" customHeight="1">
      <c r="B1876" s="189"/>
      <c r="C1876" s="189"/>
      <c r="D1876" s="189"/>
    </row>
    <row r="1877" spans="2:4" s="173" customFormat="1" ht="18" customHeight="1">
      <c r="B1877" s="189"/>
      <c r="C1877" s="189"/>
      <c r="D1877" s="189"/>
    </row>
    <row r="1878" spans="2:4" s="173" customFormat="1" ht="18" customHeight="1">
      <c r="B1878" s="189"/>
      <c r="C1878" s="189"/>
      <c r="D1878" s="189"/>
    </row>
    <row r="1879" spans="2:4" s="173" customFormat="1" ht="18" customHeight="1">
      <c r="B1879" s="189"/>
      <c r="C1879" s="189"/>
      <c r="D1879" s="189"/>
    </row>
    <row r="1880" spans="2:4" s="173" customFormat="1" ht="18" customHeight="1">
      <c r="B1880" s="189"/>
      <c r="C1880" s="189"/>
      <c r="D1880" s="189"/>
    </row>
    <row r="1881" spans="2:4" s="173" customFormat="1" ht="18" customHeight="1">
      <c r="B1881" s="189"/>
      <c r="C1881" s="189"/>
      <c r="D1881" s="189"/>
    </row>
    <row r="1882" spans="2:4" s="173" customFormat="1" ht="18" customHeight="1">
      <c r="B1882" s="189"/>
      <c r="C1882" s="189"/>
      <c r="D1882" s="189"/>
    </row>
    <row r="1883" spans="2:4" s="173" customFormat="1" ht="18" customHeight="1">
      <c r="B1883" s="189"/>
      <c r="C1883" s="189"/>
      <c r="D1883" s="189"/>
    </row>
    <row r="1884" spans="2:4" s="173" customFormat="1" ht="18" customHeight="1">
      <c r="B1884" s="189"/>
      <c r="C1884" s="189"/>
      <c r="D1884" s="189"/>
    </row>
    <row r="1885" spans="2:4" s="173" customFormat="1" ht="18" customHeight="1">
      <c r="B1885" s="189"/>
      <c r="C1885" s="189"/>
      <c r="D1885" s="189"/>
    </row>
    <row r="1886" spans="2:4" s="173" customFormat="1" ht="18" customHeight="1">
      <c r="B1886" s="189"/>
      <c r="C1886" s="189"/>
      <c r="D1886" s="189"/>
    </row>
    <row r="1887" spans="2:4" s="173" customFormat="1" ht="18" customHeight="1">
      <c r="B1887" s="189"/>
      <c r="C1887" s="189"/>
      <c r="D1887" s="189"/>
    </row>
    <row r="1888" spans="2:4" s="173" customFormat="1" ht="18" customHeight="1">
      <c r="B1888" s="189"/>
      <c r="C1888" s="189"/>
      <c r="D1888" s="189"/>
    </row>
    <row r="1889" spans="2:4" s="173" customFormat="1" ht="18" customHeight="1">
      <c r="B1889" s="189"/>
      <c r="C1889" s="189"/>
      <c r="D1889" s="189"/>
    </row>
    <row r="1890" spans="2:4" s="173" customFormat="1" ht="18" customHeight="1">
      <c r="B1890" s="189"/>
      <c r="C1890" s="189"/>
      <c r="D1890" s="189"/>
    </row>
    <row r="1891" spans="2:4" s="173" customFormat="1" ht="18" customHeight="1">
      <c r="B1891" s="189"/>
      <c r="C1891" s="189"/>
      <c r="D1891" s="189"/>
    </row>
    <row r="1892" spans="2:4" s="173" customFormat="1" ht="18" customHeight="1">
      <c r="B1892" s="189"/>
      <c r="C1892" s="189"/>
      <c r="D1892" s="189"/>
    </row>
    <row r="1893" spans="2:4" s="173" customFormat="1" ht="18" customHeight="1">
      <c r="B1893" s="189"/>
      <c r="C1893" s="189"/>
      <c r="D1893" s="189"/>
    </row>
    <row r="1894" spans="2:4" s="173" customFormat="1" ht="18" customHeight="1">
      <c r="B1894" s="189"/>
      <c r="C1894" s="189"/>
      <c r="D1894" s="189"/>
    </row>
    <row r="1895" spans="2:4" s="173" customFormat="1" ht="18" customHeight="1">
      <c r="B1895" s="189"/>
      <c r="C1895" s="189"/>
      <c r="D1895" s="189"/>
    </row>
    <row r="1896" spans="2:4" s="173" customFormat="1" ht="18" customHeight="1">
      <c r="B1896" s="189"/>
      <c r="C1896" s="189"/>
      <c r="D1896" s="189"/>
    </row>
    <row r="1897" spans="2:4" s="173" customFormat="1" ht="18" customHeight="1">
      <c r="B1897" s="189"/>
      <c r="C1897" s="189"/>
      <c r="D1897" s="189"/>
    </row>
    <row r="1898" spans="2:4" s="173" customFormat="1" ht="18" customHeight="1">
      <c r="B1898" s="189"/>
      <c r="C1898" s="189"/>
      <c r="D1898" s="189"/>
    </row>
    <row r="1899" spans="2:4" s="173" customFormat="1" ht="18" customHeight="1">
      <c r="B1899" s="189"/>
      <c r="C1899" s="189"/>
      <c r="D1899" s="189"/>
    </row>
    <row r="1900" spans="2:4" s="173" customFormat="1" ht="18" customHeight="1">
      <c r="B1900" s="189"/>
      <c r="C1900" s="189"/>
      <c r="D1900" s="189"/>
    </row>
    <row r="1901" spans="2:4" s="173" customFormat="1" ht="18" customHeight="1">
      <c r="B1901" s="189"/>
      <c r="C1901" s="189"/>
      <c r="D1901" s="189"/>
    </row>
    <row r="1902" spans="2:4" s="173" customFormat="1" ht="18" customHeight="1">
      <c r="B1902" s="189"/>
      <c r="C1902" s="189"/>
      <c r="D1902" s="189"/>
    </row>
    <row r="1903" spans="2:4" s="173" customFormat="1" ht="18" customHeight="1">
      <c r="B1903" s="189"/>
      <c r="C1903" s="189"/>
      <c r="D1903" s="189"/>
    </row>
    <row r="1904" spans="2:4" s="173" customFormat="1" ht="18" customHeight="1">
      <c r="B1904" s="189"/>
      <c r="C1904" s="189"/>
      <c r="D1904" s="189"/>
    </row>
    <row r="1905" spans="2:4" s="173" customFormat="1" ht="18" customHeight="1">
      <c r="B1905" s="189"/>
      <c r="C1905" s="189"/>
      <c r="D1905" s="189"/>
    </row>
    <row r="1906" spans="2:4" s="173" customFormat="1" ht="18" customHeight="1">
      <c r="B1906" s="189"/>
      <c r="C1906" s="189"/>
      <c r="D1906" s="189"/>
    </row>
    <row r="1907" spans="2:4" s="173" customFormat="1" ht="18" customHeight="1">
      <c r="B1907" s="189"/>
      <c r="C1907" s="189"/>
      <c r="D1907" s="189"/>
    </row>
    <row r="1908" spans="2:4" s="173" customFormat="1" ht="18" customHeight="1">
      <c r="B1908" s="189"/>
      <c r="C1908" s="189"/>
      <c r="D1908" s="189"/>
    </row>
    <row r="1909" spans="2:4" s="173" customFormat="1" ht="18" customHeight="1">
      <c r="B1909" s="189"/>
      <c r="C1909" s="189"/>
      <c r="D1909" s="189"/>
    </row>
    <row r="1910" spans="2:4" s="173" customFormat="1" ht="18" customHeight="1">
      <c r="B1910" s="189"/>
      <c r="C1910" s="189"/>
      <c r="D1910" s="189"/>
    </row>
    <row r="1911" spans="2:4" s="173" customFormat="1" ht="18" customHeight="1">
      <c r="B1911" s="189"/>
      <c r="C1911" s="189"/>
      <c r="D1911" s="189"/>
    </row>
    <row r="1912" spans="2:4" s="173" customFormat="1" ht="18" customHeight="1">
      <c r="B1912" s="189"/>
      <c r="C1912" s="189"/>
      <c r="D1912" s="189"/>
    </row>
    <row r="1913" spans="2:4" s="173" customFormat="1" ht="18" customHeight="1">
      <c r="B1913" s="189"/>
      <c r="C1913" s="189"/>
      <c r="D1913" s="189"/>
    </row>
    <row r="1914" spans="2:4" s="173" customFormat="1" ht="18" customHeight="1">
      <c r="B1914" s="189"/>
      <c r="C1914" s="189"/>
      <c r="D1914" s="189"/>
    </row>
    <row r="1915" spans="2:4" s="173" customFormat="1" ht="18" customHeight="1">
      <c r="B1915" s="189"/>
      <c r="C1915" s="189"/>
      <c r="D1915" s="189"/>
    </row>
    <row r="1916" spans="2:4" s="173" customFormat="1" ht="18" customHeight="1">
      <c r="B1916" s="189"/>
      <c r="C1916" s="189"/>
      <c r="D1916" s="189"/>
    </row>
    <row r="1917" spans="2:4" s="173" customFormat="1" ht="18" customHeight="1">
      <c r="B1917" s="189"/>
      <c r="C1917" s="189"/>
      <c r="D1917" s="189"/>
    </row>
    <row r="1918" spans="2:4" s="173" customFormat="1" ht="18" customHeight="1">
      <c r="B1918" s="189"/>
      <c r="C1918" s="189"/>
      <c r="D1918" s="189"/>
    </row>
    <row r="1919" spans="2:4" s="173" customFormat="1" ht="18" customHeight="1">
      <c r="B1919" s="189"/>
      <c r="C1919" s="189"/>
      <c r="D1919" s="189"/>
    </row>
    <row r="1920" spans="2:4" s="173" customFormat="1" ht="18" customHeight="1">
      <c r="B1920" s="189"/>
      <c r="C1920" s="189"/>
      <c r="D1920" s="189"/>
    </row>
    <row r="1921" spans="2:4" s="173" customFormat="1" ht="18" customHeight="1">
      <c r="B1921" s="189"/>
      <c r="C1921" s="189"/>
      <c r="D1921" s="189"/>
    </row>
    <row r="1922" spans="2:4" s="173" customFormat="1" ht="18" customHeight="1">
      <c r="B1922" s="189"/>
      <c r="C1922" s="189"/>
      <c r="D1922" s="189"/>
    </row>
    <row r="1923" spans="2:4" s="173" customFormat="1" ht="18" customHeight="1">
      <c r="B1923" s="189"/>
      <c r="C1923" s="189"/>
      <c r="D1923" s="189"/>
    </row>
    <row r="1924" spans="2:4" s="173" customFormat="1" ht="18" customHeight="1">
      <c r="B1924" s="189"/>
      <c r="C1924" s="189"/>
      <c r="D1924" s="189"/>
    </row>
    <row r="1925" spans="2:4" s="173" customFormat="1" ht="18" customHeight="1">
      <c r="B1925" s="189"/>
      <c r="C1925" s="189"/>
      <c r="D1925" s="189"/>
    </row>
    <row r="1926" spans="2:4" s="173" customFormat="1" ht="18" customHeight="1">
      <c r="B1926" s="189"/>
      <c r="C1926" s="189"/>
      <c r="D1926" s="189"/>
    </row>
    <row r="1927" spans="2:4" s="173" customFormat="1" ht="18" customHeight="1">
      <c r="B1927" s="189"/>
      <c r="C1927" s="189"/>
      <c r="D1927" s="189"/>
    </row>
    <row r="1928" spans="2:4" s="173" customFormat="1" ht="18" customHeight="1">
      <c r="B1928" s="189"/>
      <c r="C1928" s="189"/>
      <c r="D1928" s="189"/>
    </row>
    <row r="1929" spans="2:4" s="173" customFormat="1" ht="18" customHeight="1">
      <c r="B1929" s="189"/>
      <c r="C1929" s="189"/>
      <c r="D1929" s="189"/>
    </row>
    <row r="1930" spans="2:4" s="173" customFormat="1" ht="18" customHeight="1">
      <c r="B1930" s="189"/>
      <c r="C1930" s="189"/>
      <c r="D1930" s="189"/>
    </row>
    <row r="1931" spans="2:4" s="173" customFormat="1" ht="18" customHeight="1">
      <c r="B1931" s="189"/>
      <c r="C1931" s="189"/>
      <c r="D1931" s="189"/>
    </row>
    <row r="1932" spans="2:4" s="173" customFormat="1" ht="18" customHeight="1">
      <c r="B1932" s="189"/>
      <c r="C1932" s="189"/>
      <c r="D1932" s="189"/>
    </row>
    <row r="1933" spans="2:4" s="173" customFormat="1" ht="18" customHeight="1">
      <c r="B1933" s="189"/>
      <c r="C1933" s="189"/>
      <c r="D1933" s="189"/>
    </row>
    <row r="1934" spans="2:4" s="173" customFormat="1" ht="18" customHeight="1">
      <c r="B1934" s="189"/>
      <c r="C1934" s="189"/>
      <c r="D1934" s="189"/>
    </row>
    <row r="1935" spans="2:4" s="173" customFormat="1" ht="18" customHeight="1">
      <c r="B1935" s="189"/>
      <c r="C1935" s="189"/>
      <c r="D1935" s="189"/>
    </row>
    <row r="1936" spans="2:4" s="173" customFormat="1" ht="18" customHeight="1">
      <c r="B1936" s="189"/>
      <c r="C1936" s="189"/>
      <c r="D1936" s="189"/>
    </row>
    <row r="1937" spans="2:4" s="173" customFormat="1" ht="18" customHeight="1">
      <c r="B1937" s="189"/>
      <c r="C1937" s="189"/>
      <c r="D1937" s="189"/>
    </row>
    <row r="1938" spans="2:4" s="173" customFormat="1" ht="18" customHeight="1">
      <c r="B1938" s="189"/>
      <c r="C1938" s="189"/>
      <c r="D1938" s="189"/>
    </row>
    <row r="1939" spans="2:4" s="173" customFormat="1" ht="18" customHeight="1">
      <c r="B1939" s="189"/>
      <c r="C1939" s="189"/>
      <c r="D1939" s="189"/>
    </row>
    <row r="1940" spans="2:4" s="173" customFormat="1" ht="18" customHeight="1">
      <c r="B1940" s="189"/>
      <c r="C1940" s="189"/>
      <c r="D1940" s="189"/>
    </row>
    <row r="1941" spans="2:4" s="173" customFormat="1" ht="18" customHeight="1">
      <c r="B1941" s="189"/>
      <c r="C1941" s="189"/>
      <c r="D1941" s="189"/>
    </row>
    <row r="1942" spans="2:4" s="173" customFormat="1" ht="18" customHeight="1">
      <c r="B1942" s="189"/>
      <c r="C1942" s="189"/>
      <c r="D1942" s="189"/>
    </row>
    <row r="1943" spans="2:4" s="173" customFormat="1" ht="18" customHeight="1">
      <c r="B1943" s="189"/>
      <c r="C1943" s="189"/>
      <c r="D1943" s="189"/>
    </row>
    <row r="1944" spans="2:4" s="173" customFormat="1" ht="18" customHeight="1">
      <c r="B1944" s="189"/>
      <c r="C1944" s="189"/>
      <c r="D1944" s="189"/>
    </row>
    <row r="1945" spans="2:4" s="173" customFormat="1" ht="18" customHeight="1">
      <c r="B1945" s="189"/>
      <c r="C1945" s="189"/>
      <c r="D1945" s="189"/>
    </row>
    <row r="1946" spans="2:4" s="173" customFormat="1" ht="18" customHeight="1">
      <c r="B1946" s="189"/>
      <c r="C1946" s="189"/>
      <c r="D1946" s="189"/>
    </row>
    <row r="1947" spans="2:4" s="173" customFormat="1" ht="18" customHeight="1">
      <c r="B1947" s="189"/>
      <c r="C1947" s="189"/>
      <c r="D1947" s="189"/>
    </row>
    <row r="1948" spans="2:4" s="173" customFormat="1" ht="18" customHeight="1">
      <c r="B1948" s="189"/>
      <c r="C1948" s="189"/>
      <c r="D1948" s="189"/>
    </row>
    <row r="1949" spans="2:4" s="173" customFormat="1" ht="18" customHeight="1">
      <c r="B1949" s="189"/>
      <c r="C1949" s="189"/>
      <c r="D1949" s="189"/>
    </row>
    <row r="1950" spans="2:4" s="173" customFormat="1" ht="18" customHeight="1">
      <c r="B1950" s="189"/>
      <c r="C1950" s="189"/>
      <c r="D1950" s="189"/>
    </row>
    <row r="1951" spans="2:4" s="173" customFormat="1" ht="18" customHeight="1">
      <c r="B1951" s="189"/>
      <c r="C1951" s="189"/>
      <c r="D1951" s="189"/>
    </row>
    <row r="1952" spans="2:4" s="173" customFormat="1" ht="18" customHeight="1">
      <c r="B1952" s="189"/>
      <c r="C1952" s="189"/>
      <c r="D1952" s="189"/>
    </row>
    <row r="1953" spans="2:4" s="173" customFormat="1" ht="18" customHeight="1">
      <c r="B1953" s="189"/>
      <c r="C1953" s="189"/>
      <c r="D1953" s="189"/>
    </row>
    <row r="1954" spans="2:4" s="173" customFormat="1" ht="18" customHeight="1">
      <c r="B1954" s="189"/>
      <c r="C1954" s="189"/>
      <c r="D1954" s="189"/>
    </row>
    <row r="1955" spans="2:4" s="173" customFormat="1" ht="18" customHeight="1">
      <c r="B1955" s="189"/>
      <c r="C1955" s="189"/>
      <c r="D1955" s="189"/>
    </row>
    <row r="1956" spans="2:4" s="173" customFormat="1" ht="18" customHeight="1">
      <c r="B1956" s="189"/>
      <c r="C1956" s="189"/>
      <c r="D1956" s="189"/>
    </row>
    <row r="1957" spans="2:4" s="173" customFormat="1" ht="18" customHeight="1">
      <c r="B1957" s="189"/>
      <c r="C1957" s="189"/>
      <c r="D1957" s="189"/>
    </row>
    <row r="1958" spans="2:4" s="173" customFormat="1" ht="18" customHeight="1">
      <c r="B1958" s="189"/>
      <c r="C1958" s="189"/>
      <c r="D1958" s="189"/>
    </row>
    <row r="1959" spans="2:4" s="173" customFormat="1" ht="18" customHeight="1">
      <c r="B1959" s="189"/>
      <c r="C1959" s="189"/>
      <c r="D1959" s="189"/>
    </row>
    <row r="1960" spans="2:4" s="173" customFormat="1" ht="18" customHeight="1">
      <c r="B1960" s="189"/>
      <c r="C1960" s="189"/>
      <c r="D1960" s="189"/>
    </row>
    <row r="1961" spans="2:4" s="173" customFormat="1" ht="18" customHeight="1">
      <c r="B1961" s="189"/>
      <c r="C1961" s="189"/>
      <c r="D1961" s="189"/>
    </row>
    <row r="1962" spans="2:4" s="173" customFormat="1" ht="18" customHeight="1">
      <c r="B1962" s="189"/>
      <c r="C1962" s="189"/>
      <c r="D1962" s="189"/>
    </row>
    <row r="1963" spans="2:4" s="173" customFormat="1" ht="18" customHeight="1">
      <c r="B1963" s="189"/>
      <c r="C1963" s="189"/>
      <c r="D1963" s="189"/>
    </row>
    <row r="1964" spans="2:4" s="173" customFormat="1" ht="18" customHeight="1">
      <c r="B1964" s="189"/>
      <c r="C1964" s="189"/>
      <c r="D1964" s="189"/>
    </row>
    <row r="1965" spans="2:4" s="173" customFormat="1" ht="18" customHeight="1">
      <c r="B1965" s="189"/>
      <c r="C1965" s="189"/>
      <c r="D1965" s="189"/>
    </row>
    <row r="1966" spans="2:4" s="173" customFormat="1" ht="18" customHeight="1">
      <c r="B1966" s="189"/>
      <c r="C1966" s="189"/>
      <c r="D1966" s="189"/>
    </row>
    <row r="1967" spans="2:4" s="173" customFormat="1" ht="18" customHeight="1">
      <c r="B1967" s="189"/>
      <c r="C1967" s="189"/>
      <c r="D1967" s="189"/>
    </row>
    <row r="1968" spans="2:4" s="173" customFormat="1" ht="18" customHeight="1">
      <c r="B1968" s="189"/>
      <c r="C1968" s="189"/>
      <c r="D1968" s="189"/>
    </row>
    <row r="1969" spans="2:4" s="173" customFormat="1" ht="18" customHeight="1">
      <c r="B1969" s="189"/>
      <c r="C1969" s="189"/>
      <c r="D1969" s="189"/>
    </row>
    <row r="1970" spans="2:4" s="173" customFormat="1" ht="18" customHeight="1">
      <c r="B1970" s="189"/>
      <c r="C1970" s="189"/>
      <c r="D1970" s="189"/>
    </row>
    <row r="1971" spans="2:4" s="173" customFormat="1" ht="18" customHeight="1">
      <c r="B1971" s="189"/>
      <c r="C1971" s="189"/>
      <c r="D1971" s="189"/>
    </row>
    <row r="1972" spans="2:4" s="173" customFormat="1" ht="18" customHeight="1">
      <c r="B1972" s="189"/>
      <c r="C1972" s="189"/>
      <c r="D1972" s="189"/>
    </row>
    <row r="1973" spans="2:4" s="173" customFormat="1" ht="18" customHeight="1">
      <c r="B1973" s="189"/>
      <c r="C1973" s="189"/>
      <c r="D1973" s="189"/>
    </row>
    <row r="1974" spans="2:4" s="173" customFormat="1" ht="18" customHeight="1">
      <c r="B1974" s="189"/>
      <c r="C1974" s="189"/>
      <c r="D1974" s="189"/>
    </row>
    <row r="1975" spans="2:4" s="173" customFormat="1" ht="18" customHeight="1">
      <c r="B1975" s="189"/>
      <c r="C1975" s="189"/>
      <c r="D1975" s="189"/>
    </row>
    <row r="1976" spans="2:4" s="173" customFormat="1" ht="18" customHeight="1">
      <c r="B1976" s="189"/>
      <c r="C1976" s="189"/>
      <c r="D1976" s="189"/>
    </row>
    <row r="1977" spans="2:4" s="173" customFormat="1" ht="18" customHeight="1">
      <c r="B1977" s="189"/>
      <c r="C1977" s="189"/>
      <c r="D1977" s="189"/>
    </row>
    <row r="1978" spans="2:4" s="173" customFormat="1" ht="18" customHeight="1">
      <c r="B1978" s="189"/>
      <c r="C1978" s="189"/>
      <c r="D1978" s="189"/>
    </row>
    <row r="1979" spans="2:4" s="173" customFormat="1" ht="18" customHeight="1">
      <c r="B1979" s="189"/>
      <c r="C1979" s="189"/>
      <c r="D1979" s="189"/>
    </row>
    <row r="1980" spans="2:4" s="173" customFormat="1" ht="18" customHeight="1">
      <c r="B1980" s="189"/>
      <c r="C1980" s="189"/>
      <c r="D1980" s="189"/>
    </row>
    <row r="1981" spans="2:4" s="173" customFormat="1" ht="18" customHeight="1">
      <c r="B1981" s="189"/>
      <c r="C1981" s="189"/>
      <c r="D1981" s="189"/>
    </row>
    <row r="1982" spans="2:4" s="173" customFormat="1" ht="18" customHeight="1">
      <c r="B1982" s="189"/>
      <c r="C1982" s="189"/>
      <c r="D1982" s="189"/>
    </row>
    <row r="1983" spans="2:4" s="173" customFormat="1" ht="18" customHeight="1">
      <c r="B1983" s="189"/>
      <c r="C1983" s="189"/>
      <c r="D1983" s="189"/>
    </row>
    <row r="1984" spans="2:4" s="173" customFormat="1" ht="18" customHeight="1">
      <c r="B1984" s="189"/>
      <c r="C1984" s="189"/>
      <c r="D1984" s="189"/>
    </row>
    <row r="1985" spans="2:4" s="173" customFormat="1" ht="18" customHeight="1">
      <c r="B1985" s="189"/>
      <c r="C1985" s="189"/>
      <c r="D1985" s="189"/>
    </row>
    <row r="1986" spans="2:4" s="173" customFormat="1" ht="18" customHeight="1">
      <c r="B1986" s="189"/>
      <c r="C1986" s="189"/>
      <c r="D1986" s="189"/>
    </row>
    <row r="1987" spans="2:4" s="173" customFormat="1" ht="18" customHeight="1">
      <c r="B1987" s="189"/>
      <c r="C1987" s="189"/>
      <c r="D1987" s="189"/>
    </row>
    <row r="1988" spans="2:4" s="173" customFormat="1" ht="18" customHeight="1">
      <c r="B1988" s="189"/>
      <c r="C1988" s="189"/>
      <c r="D1988" s="189"/>
    </row>
    <row r="1989" spans="2:4" s="173" customFormat="1" ht="18" customHeight="1">
      <c r="B1989" s="189"/>
      <c r="C1989" s="189"/>
      <c r="D1989" s="189"/>
    </row>
    <row r="1990" spans="2:4" s="173" customFormat="1" ht="18" customHeight="1">
      <c r="B1990" s="189"/>
      <c r="C1990" s="189"/>
      <c r="D1990" s="189"/>
    </row>
    <row r="1991" spans="2:4" s="173" customFormat="1" ht="18" customHeight="1">
      <c r="B1991" s="189"/>
      <c r="C1991" s="189"/>
      <c r="D1991" s="189"/>
    </row>
    <row r="1992" spans="2:4" s="173" customFormat="1" ht="18" customHeight="1">
      <c r="B1992" s="189"/>
      <c r="C1992" s="189"/>
      <c r="D1992" s="189"/>
    </row>
    <row r="1993" spans="2:4" s="173" customFormat="1" ht="18" customHeight="1">
      <c r="B1993" s="189"/>
      <c r="C1993" s="189"/>
      <c r="D1993" s="189"/>
    </row>
    <row r="1994" spans="2:4" s="173" customFormat="1" ht="18" customHeight="1">
      <c r="B1994" s="189"/>
      <c r="C1994" s="189"/>
      <c r="D1994" s="189"/>
    </row>
    <row r="1995" spans="2:4" s="173" customFormat="1" ht="18" customHeight="1">
      <c r="B1995" s="189"/>
      <c r="C1995" s="189"/>
      <c r="D1995" s="189"/>
    </row>
    <row r="1996" spans="2:4" s="173" customFormat="1" ht="18" customHeight="1">
      <c r="B1996" s="189"/>
      <c r="C1996" s="189"/>
      <c r="D1996" s="189"/>
    </row>
    <row r="1997" spans="2:4" s="173" customFormat="1" ht="18" customHeight="1">
      <c r="B1997" s="189"/>
      <c r="C1997" s="189"/>
      <c r="D1997" s="189"/>
    </row>
    <row r="1998" spans="2:4" s="173" customFormat="1" ht="18" customHeight="1">
      <c r="B1998" s="189"/>
      <c r="C1998" s="189"/>
      <c r="D1998" s="189"/>
    </row>
    <row r="1999" spans="2:4" s="173" customFormat="1" ht="18" customHeight="1">
      <c r="B1999" s="189"/>
      <c r="C1999" s="189"/>
      <c r="D1999" s="189"/>
    </row>
    <row r="2000" spans="2:4" s="173" customFormat="1" ht="18" customHeight="1">
      <c r="B2000" s="189"/>
      <c r="C2000" s="189"/>
      <c r="D2000" s="189"/>
    </row>
    <row r="2001" spans="2:4" s="173" customFormat="1" ht="18" customHeight="1">
      <c r="B2001" s="189"/>
      <c r="C2001" s="189"/>
      <c r="D2001" s="189"/>
    </row>
    <row r="2002" spans="2:4" s="173" customFormat="1" ht="18" customHeight="1">
      <c r="B2002" s="189"/>
      <c r="C2002" s="189"/>
      <c r="D2002" s="189"/>
    </row>
    <row r="2003" spans="2:4" s="173" customFormat="1" ht="18" customHeight="1">
      <c r="B2003" s="189"/>
      <c r="C2003" s="189"/>
      <c r="D2003" s="189"/>
    </row>
    <row r="2004" spans="2:4" s="173" customFormat="1" ht="18" customHeight="1">
      <c r="B2004" s="189"/>
      <c r="C2004" s="189"/>
      <c r="D2004" s="189"/>
    </row>
    <row r="2005" spans="2:4" s="173" customFormat="1" ht="18" customHeight="1">
      <c r="B2005" s="189"/>
      <c r="C2005" s="189"/>
      <c r="D2005" s="189"/>
    </row>
    <row r="2006" spans="2:4" s="173" customFormat="1" ht="18" customHeight="1">
      <c r="B2006" s="189"/>
      <c r="C2006" s="189"/>
      <c r="D2006" s="189"/>
    </row>
    <row r="2007" spans="2:4" s="173" customFormat="1" ht="18" customHeight="1">
      <c r="B2007" s="189"/>
      <c r="C2007" s="189"/>
      <c r="D2007" s="189"/>
    </row>
    <row r="2008" spans="2:4" s="173" customFormat="1" ht="18" customHeight="1">
      <c r="B2008" s="189"/>
      <c r="C2008" s="189"/>
      <c r="D2008" s="189"/>
    </row>
    <row r="2009" spans="2:4" s="173" customFormat="1" ht="18" customHeight="1">
      <c r="B2009" s="189"/>
      <c r="C2009" s="189"/>
      <c r="D2009" s="189"/>
    </row>
    <row r="2010" spans="2:4" s="173" customFormat="1" ht="18" customHeight="1">
      <c r="B2010" s="189"/>
      <c r="C2010" s="189"/>
      <c r="D2010" s="189"/>
    </row>
    <row r="2011" spans="2:4" s="173" customFormat="1" ht="18" customHeight="1">
      <c r="B2011" s="189"/>
      <c r="C2011" s="189"/>
      <c r="D2011" s="189"/>
    </row>
    <row r="2012" spans="2:4" s="173" customFormat="1" ht="18" customHeight="1">
      <c r="B2012" s="189"/>
      <c r="C2012" s="189"/>
      <c r="D2012" s="189"/>
    </row>
    <row r="2013" spans="2:4" s="173" customFormat="1" ht="18" customHeight="1">
      <c r="B2013" s="189"/>
      <c r="C2013" s="189"/>
      <c r="D2013" s="189"/>
    </row>
    <row r="2014" spans="2:4" s="173" customFormat="1" ht="18" customHeight="1">
      <c r="B2014" s="189"/>
      <c r="C2014" s="189"/>
      <c r="D2014" s="189"/>
    </row>
    <row r="2015" spans="2:4" s="173" customFormat="1" ht="18" customHeight="1">
      <c r="B2015" s="189"/>
      <c r="C2015" s="189"/>
      <c r="D2015" s="189"/>
    </row>
    <row r="2016" spans="2:4" s="173" customFormat="1" ht="18" customHeight="1">
      <c r="B2016" s="189"/>
      <c r="C2016" s="189"/>
      <c r="D2016" s="189"/>
    </row>
    <row r="2017" spans="2:4" s="173" customFormat="1" ht="18" customHeight="1">
      <c r="B2017" s="189"/>
      <c r="C2017" s="189"/>
      <c r="D2017" s="189"/>
    </row>
    <row r="2018" spans="2:4" s="173" customFormat="1" ht="18" customHeight="1">
      <c r="B2018" s="189"/>
      <c r="C2018" s="189"/>
      <c r="D2018" s="189"/>
    </row>
    <row r="2019" spans="2:4" s="173" customFormat="1" ht="18" customHeight="1">
      <c r="B2019" s="189"/>
      <c r="C2019" s="189"/>
      <c r="D2019" s="189"/>
    </row>
    <row r="2020" spans="2:4" s="173" customFormat="1" ht="18" customHeight="1">
      <c r="B2020" s="189"/>
      <c r="C2020" s="189"/>
      <c r="D2020" s="189"/>
    </row>
    <row r="2021" spans="2:4" s="173" customFormat="1" ht="18" customHeight="1">
      <c r="B2021" s="189"/>
      <c r="C2021" s="189"/>
      <c r="D2021" s="189"/>
    </row>
    <row r="2022" spans="2:4" s="173" customFormat="1" ht="18" customHeight="1">
      <c r="B2022" s="189"/>
      <c r="C2022" s="189"/>
      <c r="D2022" s="189"/>
    </row>
    <row r="2023" spans="2:4" s="173" customFormat="1" ht="18" customHeight="1">
      <c r="B2023" s="189"/>
      <c r="C2023" s="189"/>
      <c r="D2023" s="189"/>
    </row>
    <row r="2024" spans="2:4" s="173" customFormat="1" ht="18" customHeight="1">
      <c r="B2024" s="189"/>
      <c r="C2024" s="189"/>
      <c r="D2024" s="189"/>
    </row>
    <row r="2025" spans="2:4" s="173" customFormat="1" ht="18" customHeight="1">
      <c r="B2025" s="189"/>
      <c r="C2025" s="189"/>
      <c r="D2025" s="189"/>
    </row>
    <row r="2026" spans="2:4" s="173" customFormat="1" ht="18" customHeight="1">
      <c r="B2026" s="189"/>
      <c r="C2026" s="189"/>
      <c r="D2026" s="189"/>
    </row>
    <row r="2027" spans="2:4" s="173" customFormat="1" ht="18" customHeight="1">
      <c r="B2027" s="189"/>
      <c r="C2027" s="189"/>
      <c r="D2027" s="189"/>
    </row>
    <row r="2028" spans="2:4" s="173" customFormat="1" ht="18" customHeight="1">
      <c r="B2028" s="189"/>
      <c r="C2028" s="189"/>
      <c r="D2028" s="189"/>
    </row>
    <row r="2029" spans="2:4" s="173" customFormat="1" ht="18" customHeight="1">
      <c r="B2029" s="189"/>
      <c r="C2029" s="189"/>
      <c r="D2029" s="189"/>
    </row>
    <row r="2030" spans="2:4" s="173" customFormat="1" ht="18" customHeight="1">
      <c r="B2030" s="189"/>
      <c r="C2030" s="189"/>
      <c r="D2030" s="189"/>
    </row>
    <row r="2031" spans="2:4" s="173" customFormat="1" ht="18" customHeight="1">
      <c r="B2031" s="189"/>
      <c r="C2031" s="189"/>
      <c r="D2031" s="189"/>
    </row>
    <row r="2032" spans="2:4" s="173" customFormat="1" ht="18" customHeight="1">
      <c r="B2032" s="189"/>
      <c r="C2032" s="189"/>
      <c r="D2032" s="189"/>
    </row>
    <row r="2033" spans="2:4" s="173" customFormat="1" ht="18" customHeight="1">
      <c r="B2033" s="189"/>
      <c r="C2033" s="189"/>
      <c r="D2033" s="189"/>
    </row>
    <row r="2034" spans="2:4" s="173" customFormat="1" ht="18" customHeight="1">
      <c r="B2034" s="189"/>
      <c r="C2034" s="189"/>
      <c r="D2034" s="189"/>
    </row>
    <row r="2035" spans="2:4" s="173" customFormat="1" ht="18" customHeight="1">
      <c r="B2035" s="189"/>
      <c r="C2035" s="189"/>
      <c r="D2035" s="189"/>
    </row>
    <row r="2036" spans="2:4" s="173" customFormat="1" ht="18" customHeight="1">
      <c r="B2036" s="189"/>
      <c r="C2036" s="189"/>
      <c r="D2036" s="189"/>
    </row>
    <row r="2037" spans="2:4" s="173" customFormat="1" ht="18" customHeight="1">
      <c r="B2037" s="189"/>
      <c r="C2037" s="189"/>
      <c r="D2037" s="189"/>
    </row>
    <row r="2038" spans="2:4" s="173" customFormat="1" ht="18" customHeight="1">
      <c r="B2038" s="189"/>
      <c r="C2038" s="189"/>
      <c r="D2038" s="189"/>
    </row>
    <row r="2039" spans="2:4" s="173" customFormat="1" ht="18" customHeight="1">
      <c r="B2039" s="189"/>
      <c r="C2039" s="189"/>
      <c r="D2039" s="189"/>
    </row>
    <row r="2040" spans="2:4" s="173" customFormat="1" ht="18" customHeight="1">
      <c r="B2040" s="189"/>
      <c r="C2040" s="189"/>
      <c r="D2040" s="189"/>
    </row>
    <row r="2041" spans="2:4" s="173" customFormat="1" ht="18" customHeight="1">
      <c r="B2041" s="189"/>
      <c r="C2041" s="189"/>
      <c r="D2041" s="189"/>
    </row>
    <row r="2042" spans="2:4" s="173" customFormat="1" ht="18" customHeight="1">
      <c r="B2042" s="189"/>
      <c r="C2042" s="189"/>
      <c r="D2042" s="189"/>
    </row>
    <row r="2043" spans="2:4" s="173" customFormat="1" ht="18" customHeight="1">
      <c r="B2043" s="189"/>
      <c r="C2043" s="189"/>
      <c r="D2043" s="189"/>
    </row>
    <row r="2044" spans="2:4" s="173" customFormat="1" ht="18" customHeight="1">
      <c r="B2044" s="189"/>
      <c r="C2044" s="189"/>
      <c r="D2044" s="189"/>
    </row>
    <row r="2045" spans="2:4" s="173" customFormat="1" ht="18" customHeight="1">
      <c r="B2045" s="189"/>
      <c r="C2045" s="189"/>
      <c r="D2045" s="189"/>
    </row>
    <row r="2046" spans="2:4" s="173" customFormat="1" ht="18" customHeight="1">
      <c r="B2046" s="189"/>
      <c r="C2046" s="189"/>
      <c r="D2046" s="189"/>
    </row>
    <row r="2047" spans="2:4" s="173" customFormat="1" ht="18" customHeight="1">
      <c r="B2047" s="189"/>
      <c r="C2047" s="189"/>
      <c r="D2047" s="189"/>
    </row>
    <row r="2048" spans="2:4" s="173" customFormat="1" ht="18" customHeight="1">
      <c r="B2048" s="189"/>
      <c r="C2048" s="189"/>
      <c r="D2048" s="189"/>
    </row>
    <row r="2049" spans="2:4" s="173" customFormat="1" ht="18" customHeight="1">
      <c r="B2049" s="189"/>
      <c r="C2049" s="189"/>
      <c r="D2049" s="189"/>
    </row>
    <row r="2050" spans="2:4" s="173" customFormat="1" ht="18" customHeight="1">
      <c r="B2050" s="189"/>
      <c r="C2050" s="189"/>
      <c r="D2050" s="189"/>
    </row>
    <row r="2051" spans="2:4" s="173" customFormat="1" ht="18" customHeight="1">
      <c r="B2051" s="189"/>
      <c r="C2051" s="189"/>
      <c r="D2051" s="189"/>
    </row>
    <row r="2052" spans="2:4" s="173" customFormat="1" ht="18" customHeight="1">
      <c r="B2052" s="189"/>
      <c r="C2052" s="189"/>
      <c r="D2052" s="189"/>
    </row>
    <row r="2053" spans="2:4" s="173" customFormat="1" ht="18" customHeight="1">
      <c r="B2053" s="189"/>
      <c r="C2053" s="189"/>
      <c r="D2053" s="189"/>
    </row>
    <row r="2054" spans="2:4" s="173" customFormat="1" ht="18" customHeight="1">
      <c r="B2054" s="189"/>
      <c r="C2054" s="189"/>
      <c r="D2054" s="189"/>
    </row>
    <row r="2055" spans="2:4" s="173" customFormat="1" ht="18" customHeight="1">
      <c r="B2055" s="189"/>
      <c r="C2055" s="189"/>
      <c r="D2055" s="189"/>
    </row>
    <row r="2056" spans="2:4" s="173" customFormat="1" ht="18" customHeight="1">
      <c r="B2056" s="189"/>
      <c r="C2056" s="189"/>
      <c r="D2056" s="189"/>
    </row>
    <row r="2057" spans="2:4" s="173" customFormat="1" ht="18" customHeight="1">
      <c r="B2057" s="189"/>
      <c r="C2057" s="189"/>
      <c r="D2057" s="189"/>
    </row>
    <row r="2058" spans="2:4" s="173" customFormat="1" ht="18" customHeight="1">
      <c r="B2058" s="189"/>
      <c r="C2058" s="189"/>
      <c r="D2058" s="189"/>
    </row>
    <row r="2059" spans="2:4" s="173" customFormat="1" ht="18" customHeight="1">
      <c r="B2059" s="189"/>
      <c r="C2059" s="189"/>
      <c r="D2059" s="189"/>
    </row>
    <row r="2060" spans="2:4" s="173" customFormat="1" ht="18" customHeight="1">
      <c r="B2060" s="189"/>
      <c r="C2060" s="189"/>
      <c r="D2060" s="189"/>
    </row>
    <row r="2061" spans="2:4" s="173" customFormat="1" ht="18" customHeight="1">
      <c r="B2061" s="189"/>
      <c r="C2061" s="189"/>
      <c r="D2061" s="189"/>
    </row>
    <row r="2062" spans="2:4" s="173" customFormat="1" ht="18" customHeight="1">
      <c r="B2062" s="189"/>
      <c r="C2062" s="189"/>
      <c r="D2062" s="189"/>
    </row>
    <row r="2063" spans="2:4" s="173" customFormat="1" ht="18" customHeight="1">
      <c r="B2063" s="189"/>
      <c r="C2063" s="189"/>
      <c r="D2063" s="189"/>
    </row>
    <row r="2064" spans="2:4" s="173" customFormat="1" ht="18" customHeight="1">
      <c r="B2064" s="189"/>
      <c r="C2064" s="189"/>
      <c r="D2064" s="189"/>
    </row>
    <row r="2065" spans="2:4" s="173" customFormat="1" ht="18" customHeight="1">
      <c r="B2065" s="189"/>
      <c r="C2065" s="189"/>
      <c r="D2065" s="189"/>
    </row>
    <row r="2066" spans="2:4" s="173" customFormat="1" ht="18" customHeight="1">
      <c r="B2066" s="189"/>
      <c r="C2066" s="189"/>
      <c r="D2066" s="189"/>
    </row>
    <row r="2067" spans="2:4" s="173" customFormat="1" ht="18" customHeight="1">
      <c r="B2067" s="189"/>
      <c r="C2067" s="189"/>
      <c r="D2067" s="189"/>
    </row>
    <row r="2068" spans="2:4" s="173" customFormat="1" ht="18" customHeight="1">
      <c r="B2068" s="189"/>
      <c r="C2068" s="189"/>
      <c r="D2068" s="189"/>
    </row>
    <row r="2069" spans="2:4" s="173" customFormat="1" ht="18" customHeight="1">
      <c r="B2069" s="189"/>
      <c r="C2069" s="189"/>
      <c r="D2069" s="189"/>
    </row>
    <row r="2070" spans="2:4" s="173" customFormat="1" ht="18" customHeight="1">
      <c r="B2070" s="189"/>
      <c r="C2070" s="189"/>
      <c r="D2070" s="189"/>
    </row>
    <row r="2071" spans="2:4" s="173" customFormat="1" ht="18" customHeight="1">
      <c r="B2071" s="189"/>
      <c r="C2071" s="189"/>
      <c r="D2071" s="189"/>
    </row>
    <row r="2072" spans="2:4" s="173" customFormat="1" ht="18" customHeight="1">
      <c r="B2072" s="189"/>
      <c r="C2072" s="189"/>
      <c r="D2072" s="189"/>
    </row>
    <row r="2073" spans="2:4" s="173" customFormat="1" ht="18" customHeight="1">
      <c r="B2073" s="189"/>
      <c r="C2073" s="189"/>
      <c r="D2073" s="189"/>
    </row>
    <row r="2074" spans="2:4" s="173" customFormat="1" ht="18" customHeight="1">
      <c r="B2074" s="189"/>
      <c r="C2074" s="189"/>
      <c r="D2074" s="189"/>
    </row>
    <row r="2075" spans="2:4" s="173" customFormat="1" ht="18" customHeight="1">
      <c r="B2075" s="189"/>
      <c r="C2075" s="189"/>
      <c r="D2075" s="189"/>
    </row>
    <row r="2076" spans="2:4" s="173" customFormat="1" ht="18" customHeight="1">
      <c r="B2076" s="189"/>
      <c r="C2076" s="189"/>
      <c r="D2076" s="189"/>
    </row>
    <row r="2077" spans="2:4" s="173" customFormat="1" ht="18" customHeight="1">
      <c r="B2077" s="189"/>
      <c r="C2077" s="189"/>
      <c r="D2077" s="189"/>
    </row>
    <row r="2078" spans="2:4" s="173" customFormat="1" ht="18" customHeight="1">
      <c r="B2078" s="189"/>
      <c r="C2078" s="189"/>
      <c r="D2078" s="189"/>
    </row>
    <row r="2079" spans="2:4" s="173" customFormat="1" ht="18" customHeight="1">
      <c r="B2079" s="189"/>
      <c r="C2079" s="189"/>
      <c r="D2079" s="189"/>
    </row>
    <row r="2080" spans="2:4" s="173" customFormat="1" ht="18" customHeight="1">
      <c r="B2080" s="189"/>
      <c r="C2080" s="189"/>
      <c r="D2080" s="189"/>
    </row>
    <row r="2081" spans="2:4" s="173" customFormat="1" ht="18" customHeight="1">
      <c r="B2081" s="189"/>
      <c r="C2081" s="189"/>
      <c r="D2081" s="189"/>
    </row>
    <row r="2082" spans="2:4" s="173" customFormat="1" ht="18" customHeight="1">
      <c r="B2082" s="189"/>
      <c r="C2082" s="189"/>
      <c r="D2082" s="189"/>
    </row>
    <row r="2083" spans="2:4" s="173" customFormat="1" ht="18" customHeight="1">
      <c r="B2083" s="189"/>
      <c r="C2083" s="189"/>
      <c r="D2083" s="189"/>
    </row>
    <row r="2084" spans="2:4" s="173" customFormat="1" ht="18" customHeight="1">
      <c r="B2084" s="189"/>
      <c r="C2084" s="189"/>
      <c r="D2084" s="189"/>
    </row>
    <row r="2085" spans="2:4" s="173" customFormat="1" ht="18" customHeight="1">
      <c r="B2085" s="189"/>
      <c r="C2085" s="189"/>
      <c r="D2085" s="189"/>
    </row>
    <row r="2086" spans="2:4" s="173" customFormat="1" ht="18" customHeight="1">
      <c r="B2086" s="189"/>
      <c r="C2086" s="189"/>
      <c r="D2086" s="189"/>
    </row>
    <row r="2087" spans="2:4" s="173" customFormat="1" ht="18" customHeight="1">
      <c r="B2087" s="189"/>
      <c r="C2087" s="189"/>
      <c r="D2087" s="189"/>
    </row>
    <row r="2088" spans="2:4" s="173" customFormat="1" ht="18" customHeight="1">
      <c r="B2088" s="189"/>
      <c r="C2088" s="189"/>
      <c r="D2088" s="189"/>
    </row>
    <row r="2089" spans="2:4" s="173" customFormat="1" ht="18" customHeight="1">
      <c r="B2089" s="189"/>
      <c r="C2089" s="189"/>
      <c r="D2089" s="189"/>
    </row>
    <row r="2090" spans="2:4" s="173" customFormat="1" ht="18" customHeight="1">
      <c r="B2090" s="189"/>
      <c r="C2090" s="189"/>
      <c r="D2090" s="189"/>
    </row>
    <row r="2091" spans="2:4" s="173" customFormat="1" ht="18" customHeight="1">
      <c r="B2091" s="189"/>
      <c r="C2091" s="189"/>
      <c r="D2091" s="189"/>
    </row>
    <row r="2092" spans="2:4" s="173" customFormat="1" ht="18" customHeight="1">
      <c r="B2092" s="189"/>
      <c r="C2092" s="189"/>
      <c r="D2092" s="189"/>
    </row>
    <row r="2093" spans="2:4" s="173" customFormat="1" ht="18" customHeight="1">
      <c r="B2093" s="189"/>
      <c r="C2093" s="189"/>
      <c r="D2093" s="189"/>
    </row>
    <row r="2094" spans="2:4" s="173" customFormat="1" ht="18" customHeight="1">
      <c r="B2094" s="189"/>
      <c r="C2094" s="189"/>
      <c r="D2094" s="189"/>
    </row>
    <row r="2095" spans="2:4" s="173" customFormat="1" ht="18" customHeight="1">
      <c r="B2095" s="189"/>
      <c r="C2095" s="189"/>
      <c r="D2095" s="189"/>
    </row>
    <row r="2096" spans="2:4" s="173" customFormat="1" ht="18" customHeight="1">
      <c r="B2096" s="189"/>
      <c r="C2096" s="189"/>
      <c r="D2096" s="189"/>
    </row>
    <row r="2097" spans="2:4" s="173" customFormat="1" ht="18" customHeight="1">
      <c r="B2097" s="189"/>
      <c r="C2097" s="189"/>
      <c r="D2097" s="189"/>
    </row>
    <row r="2098" spans="2:4" s="173" customFormat="1" ht="18" customHeight="1">
      <c r="B2098" s="189"/>
      <c r="C2098" s="189"/>
      <c r="D2098" s="189"/>
    </row>
    <row r="2099" spans="2:4" s="173" customFormat="1" ht="18" customHeight="1">
      <c r="B2099" s="189"/>
      <c r="C2099" s="189"/>
      <c r="D2099" s="189"/>
    </row>
    <row r="2100" spans="2:4" s="173" customFormat="1" ht="18" customHeight="1">
      <c r="B2100" s="189"/>
      <c r="C2100" s="189"/>
      <c r="D2100" s="189"/>
    </row>
    <row r="2101" spans="2:4" s="173" customFormat="1" ht="18" customHeight="1">
      <c r="B2101" s="189"/>
      <c r="C2101" s="189"/>
      <c r="D2101" s="189"/>
    </row>
    <row r="2102" spans="2:4" s="173" customFormat="1" ht="18" customHeight="1">
      <c r="B2102" s="189"/>
      <c r="C2102" s="189"/>
      <c r="D2102" s="189"/>
    </row>
    <row r="2103" spans="2:4" s="173" customFormat="1" ht="18" customHeight="1">
      <c r="B2103" s="189"/>
      <c r="C2103" s="189"/>
      <c r="D2103" s="189"/>
    </row>
    <row r="2104" spans="2:4" s="173" customFormat="1" ht="18" customHeight="1">
      <c r="B2104" s="189"/>
      <c r="C2104" s="189"/>
      <c r="D2104" s="189"/>
    </row>
    <row r="2105" spans="2:4" s="173" customFormat="1" ht="18" customHeight="1">
      <c r="B2105" s="189"/>
      <c r="C2105" s="189"/>
      <c r="D2105" s="189"/>
    </row>
    <row r="2106" spans="2:4" s="173" customFormat="1" ht="18" customHeight="1">
      <c r="B2106" s="189"/>
      <c r="C2106" s="189"/>
      <c r="D2106" s="189"/>
    </row>
    <row r="2107" spans="2:4" s="173" customFormat="1" ht="18" customHeight="1">
      <c r="B2107" s="189"/>
      <c r="C2107" s="189"/>
      <c r="D2107" s="189"/>
    </row>
    <row r="2108" spans="2:4" s="173" customFormat="1" ht="18" customHeight="1">
      <c r="B2108" s="189"/>
      <c r="C2108" s="189"/>
      <c r="D2108" s="189"/>
    </row>
    <row r="2109" spans="2:4" s="173" customFormat="1" ht="18" customHeight="1">
      <c r="B2109" s="189"/>
      <c r="C2109" s="189"/>
      <c r="D2109" s="189"/>
    </row>
    <row r="2110" spans="2:4" s="173" customFormat="1" ht="18" customHeight="1">
      <c r="B2110" s="189"/>
      <c r="C2110" s="189"/>
      <c r="D2110" s="189"/>
    </row>
    <row r="2111" spans="2:4" s="173" customFormat="1" ht="18" customHeight="1">
      <c r="B2111" s="189"/>
      <c r="C2111" s="189"/>
      <c r="D2111" s="189"/>
    </row>
    <row r="2112" spans="2:4" s="173" customFormat="1" ht="18" customHeight="1">
      <c r="B2112" s="189"/>
      <c r="C2112" s="189"/>
      <c r="D2112" s="189"/>
    </row>
    <row r="2113" spans="2:4" s="173" customFormat="1" ht="18" customHeight="1">
      <c r="B2113" s="189"/>
      <c r="C2113" s="189"/>
      <c r="D2113" s="189"/>
    </row>
    <row r="2114" spans="2:4" s="173" customFormat="1" ht="18" customHeight="1">
      <c r="B2114" s="189"/>
      <c r="C2114" s="189"/>
      <c r="D2114" s="189"/>
    </row>
    <row r="2115" spans="2:4" s="173" customFormat="1" ht="18" customHeight="1">
      <c r="B2115" s="189"/>
      <c r="C2115" s="189"/>
      <c r="D2115" s="189"/>
    </row>
    <row r="2116" spans="2:4" s="173" customFormat="1" ht="18" customHeight="1">
      <c r="B2116" s="189"/>
      <c r="C2116" s="189"/>
      <c r="D2116" s="189"/>
    </row>
    <row r="2117" spans="2:4" s="173" customFormat="1" ht="18" customHeight="1">
      <c r="B2117" s="189"/>
      <c r="C2117" s="189"/>
      <c r="D2117" s="189"/>
    </row>
    <row r="2118" spans="2:4" s="173" customFormat="1" ht="18" customHeight="1">
      <c r="B2118" s="189"/>
      <c r="C2118" s="189"/>
      <c r="D2118" s="189"/>
    </row>
    <row r="2119" spans="2:4" s="173" customFormat="1" ht="18" customHeight="1">
      <c r="B2119" s="189"/>
      <c r="C2119" s="189"/>
      <c r="D2119" s="189"/>
    </row>
    <row r="2120" spans="2:4" s="173" customFormat="1" ht="18" customHeight="1">
      <c r="B2120" s="189"/>
      <c r="C2120" s="189"/>
      <c r="D2120" s="189"/>
    </row>
    <row r="2121" spans="2:4" s="173" customFormat="1" ht="18" customHeight="1">
      <c r="B2121" s="189"/>
      <c r="C2121" s="189"/>
      <c r="D2121" s="189"/>
    </row>
    <row r="2122" spans="2:4" s="173" customFormat="1" ht="18" customHeight="1">
      <c r="B2122" s="189"/>
      <c r="C2122" s="189"/>
      <c r="D2122" s="189"/>
    </row>
    <row r="2123" spans="2:4" s="173" customFormat="1" ht="18" customHeight="1">
      <c r="B2123" s="189"/>
      <c r="C2123" s="189"/>
      <c r="D2123" s="189"/>
    </row>
    <row r="2124" spans="2:4" s="173" customFormat="1" ht="18" customHeight="1">
      <c r="B2124" s="189"/>
      <c r="C2124" s="189"/>
      <c r="D2124" s="189"/>
    </row>
    <row r="2125" spans="2:4" s="173" customFormat="1" ht="18" customHeight="1">
      <c r="B2125" s="189"/>
      <c r="C2125" s="189"/>
      <c r="D2125" s="189"/>
    </row>
    <row r="2126" spans="2:4" s="173" customFormat="1" ht="18" customHeight="1">
      <c r="B2126" s="189"/>
      <c r="C2126" s="189"/>
      <c r="D2126" s="189"/>
    </row>
    <row r="2127" spans="2:4" s="173" customFormat="1" ht="18" customHeight="1">
      <c r="B2127" s="189"/>
      <c r="C2127" s="189"/>
      <c r="D2127" s="189"/>
    </row>
    <row r="2128" spans="2:4" s="173" customFormat="1" ht="18" customHeight="1">
      <c r="B2128" s="189"/>
      <c r="C2128" s="189"/>
      <c r="D2128" s="189"/>
    </row>
    <row r="2129" spans="2:4" s="173" customFormat="1" ht="18" customHeight="1">
      <c r="B2129" s="189"/>
      <c r="C2129" s="189"/>
      <c r="D2129" s="189"/>
    </row>
    <row r="2130" spans="2:4" s="173" customFormat="1" ht="18" customHeight="1">
      <c r="B2130" s="189"/>
      <c r="C2130" s="189"/>
      <c r="D2130" s="189"/>
    </row>
    <row r="2131" spans="2:4" s="173" customFormat="1" ht="18" customHeight="1">
      <c r="B2131" s="189"/>
      <c r="C2131" s="189"/>
      <c r="D2131" s="189"/>
    </row>
    <row r="2132" spans="2:4" s="173" customFormat="1" ht="18" customHeight="1">
      <c r="B2132" s="189"/>
      <c r="C2132" s="189"/>
      <c r="D2132" s="189"/>
    </row>
    <row r="2133" spans="2:4" s="173" customFormat="1" ht="18" customHeight="1">
      <c r="B2133" s="189"/>
      <c r="C2133" s="189"/>
      <c r="D2133" s="189"/>
    </row>
    <row r="2134" spans="2:4" s="173" customFormat="1" ht="18" customHeight="1">
      <c r="B2134" s="189"/>
      <c r="C2134" s="189"/>
      <c r="D2134" s="189"/>
    </row>
    <row r="2135" spans="2:4" s="173" customFormat="1" ht="18" customHeight="1">
      <c r="B2135" s="189"/>
      <c r="C2135" s="189"/>
      <c r="D2135" s="189"/>
    </row>
    <row r="2136" spans="2:4" s="173" customFormat="1" ht="18" customHeight="1">
      <c r="B2136" s="189"/>
      <c r="C2136" s="189"/>
      <c r="D2136" s="189"/>
    </row>
    <row r="2137" spans="2:4" s="173" customFormat="1" ht="18" customHeight="1">
      <c r="B2137" s="189"/>
      <c r="C2137" s="189"/>
      <c r="D2137" s="189"/>
    </row>
    <row r="2138" spans="2:4" s="173" customFormat="1" ht="18" customHeight="1">
      <c r="B2138" s="189"/>
      <c r="C2138" s="189"/>
      <c r="D2138" s="189"/>
    </row>
    <row r="2139" spans="2:4" s="173" customFormat="1" ht="18" customHeight="1">
      <c r="B2139" s="189"/>
      <c r="C2139" s="189"/>
      <c r="D2139" s="189"/>
    </row>
    <row r="2140" spans="2:4" s="173" customFormat="1" ht="18" customHeight="1">
      <c r="B2140" s="189"/>
      <c r="C2140" s="189"/>
      <c r="D2140" s="189"/>
    </row>
    <row r="2141" spans="2:4" s="173" customFormat="1" ht="18" customHeight="1">
      <c r="B2141" s="189"/>
      <c r="C2141" s="189"/>
      <c r="D2141" s="189"/>
    </row>
    <row r="2142" spans="2:4" s="173" customFormat="1" ht="18" customHeight="1">
      <c r="B2142" s="189"/>
      <c r="C2142" s="189"/>
      <c r="D2142" s="189"/>
    </row>
    <row r="2143" spans="2:4" s="173" customFormat="1" ht="18" customHeight="1">
      <c r="B2143" s="189"/>
      <c r="C2143" s="189"/>
      <c r="D2143" s="189"/>
    </row>
    <row r="2144" spans="2:4" s="173" customFormat="1" ht="18" customHeight="1">
      <c r="B2144" s="189"/>
      <c r="C2144" s="189"/>
      <c r="D2144" s="189"/>
    </row>
    <row r="2145" spans="2:4" s="173" customFormat="1" ht="18" customHeight="1">
      <c r="B2145" s="189"/>
      <c r="C2145" s="189"/>
      <c r="D2145" s="189"/>
    </row>
    <row r="2146" spans="2:4" s="173" customFormat="1" ht="18" customHeight="1">
      <c r="B2146" s="189"/>
      <c r="C2146" s="189"/>
      <c r="D2146" s="189"/>
    </row>
    <row r="2147" spans="2:4" s="173" customFormat="1" ht="18" customHeight="1">
      <c r="B2147" s="189"/>
      <c r="C2147" s="189"/>
      <c r="D2147" s="189"/>
    </row>
    <row r="2148" spans="2:4" s="173" customFormat="1" ht="18" customHeight="1">
      <c r="B2148" s="189"/>
      <c r="C2148" s="189"/>
      <c r="D2148" s="189"/>
    </row>
    <row r="2149" spans="2:4" s="173" customFormat="1" ht="18" customHeight="1">
      <c r="B2149" s="189"/>
      <c r="C2149" s="189"/>
      <c r="D2149" s="189"/>
    </row>
    <row r="2150" spans="2:4" s="173" customFormat="1" ht="18" customHeight="1">
      <c r="B2150" s="189"/>
      <c r="C2150" s="189"/>
      <c r="D2150" s="189"/>
    </row>
    <row r="2151" spans="2:4" s="173" customFormat="1" ht="18" customHeight="1">
      <c r="B2151" s="189"/>
      <c r="C2151" s="189"/>
      <c r="D2151" s="189"/>
    </row>
    <row r="2152" spans="2:4" s="173" customFormat="1" ht="18" customHeight="1">
      <c r="B2152" s="189"/>
      <c r="C2152" s="189"/>
      <c r="D2152" s="189"/>
    </row>
    <row r="2153" spans="2:4" s="173" customFormat="1" ht="18" customHeight="1">
      <c r="B2153" s="189"/>
      <c r="C2153" s="189"/>
      <c r="D2153" s="189"/>
    </row>
    <row r="2154" spans="2:4" s="173" customFormat="1" ht="18" customHeight="1">
      <c r="B2154" s="189"/>
      <c r="C2154" s="189"/>
      <c r="D2154" s="189"/>
    </row>
    <row r="2155" spans="2:4" s="173" customFormat="1" ht="18" customHeight="1">
      <c r="B2155" s="189"/>
      <c r="C2155" s="189"/>
      <c r="D2155" s="189"/>
    </row>
    <row r="2156" spans="2:4" s="173" customFormat="1" ht="18" customHeight="1">
      <c r="B2156" s="189"/>
      <c r="C2156" s="189"/>
      <c r="D2156" s="189"/>
    </row>
    <row r="2157" spans="2:4" s="173" customFormat="1" ht="18" customHeight="1">
      <c r="B2157" s="189"/>
      <c r="C2157" s="189"/>
      <c r="D2157" s="189"/>
    </row>
    <row r="2158" spans="2:4" s="173" customFormat="1" ht="18" customHeight="1">
      <c r="B2158" s="189"/>
      <c r="C2158" s="189"/>
      <c r="D2158" s="189"/>
    </row>
    <row r="2159" spans="2:4" s="173" customFormat="1" ht="18" customHeight="1">
      <c r="B2159" s="189"/>
      <c r="C2159" s="189"/>
      <c r="D2159" s="189"/>
    </row>
    <row r="2160" spans="2:4" s="173" customFormat="1" ht="18" customHeight="1">
      <c r="B2160" s="189"/>
      <c r="C2160" s="189"/>
      <c r="D2160" s="189"/>
    </row>
    <row r="2161" spans="2:4" s="173" customFormat="1" ht="18" customHeight="1">
      <c r="B2161" s="189"/>
      <c r="C2161" s="189"/>
      <c r="D2161" s="189"/>
    </row>
    <row r="2162" spans="2:4" s="173" customFormat="1" ht="18" customHeight="1">
      <c r="B2162" s="189"/>
      <c r="C2162" s="189"/>
      <c r="D2162" s="189"/>
    </row>
    <row r="2163" spans="2:4" s="173" customFormat="1" ht="18" customHeight="1">
      <c r="B2163" s="189"/>
      <c r="C2163" s="189"/>
      <c r="D2163" s="189"/>
    </row>
    <row r="2164" spans="2:4" s="173" customFormat="1" ht="18" customHeight="1">
      <c r="B2164" s="189"/>
      <c r="C2164" s="189"/>
      <c r="D2164" s="189"/>
    </row>
    <row r="2165" spans="2:4" s="173" customFormat="1" ht="18" customHeight="1">
      <c r="B2165" s="189"/>
      <c r="C2165" s="189"/>
      <c r="D2165" s="189"/>
    </row>
    <row r="2166" spans="2:4" s="173" customFormat="1" ht="18" customHeight="1">
      <c r="B2166" s="189"/>
      <c r="C2166" s="189"/>
      <c r="D2166" s="189"/>
    </row>
    <row r="2167" spans="2:4" s="173" customFormat="1" ht="18" customHeight="1">
      <c r="B2167" s="189"/>
      <c r="C2167" s="189"/>
      <c r="D2167" s="189"/>
    </row>
    <row r="2168" spans="2:4" s="173" customFormat="1" ht="18" customHeight="1">
      <c r="B2168" s="189"/>
      <c r="C2168" s="189"/>
      <c r="D2168" s="189"/>
    </row>
    <row r="2169" spans="2:4" s="173" customFormat="1" ht="18" customHeight="1">
      <c r="B2169" s="189"/>
      <c r="C2169" s="189"/>
      <c r="D2169" s="189"/>
    </row>
    <row r="2170" spans="2:4" s="173" customFormat="1" ht="18" customHeight="1">
      <c r="B2170" s="189"/>
      <c r="C2170" s="189"/>
      <c r="D2170" s="189"/>
    </row>
    <row r="2171" spans="2:4" s="173" customFormat="1" ht="18" customHeight="1">
      <c r="B2171" s="189"/>
      <c r="C2171" s="189"/>
      <c r="D2171" s="189"/>
    </row>
    <row r="2172" spans="2:4" s="173" customFormat="1" ht="18" customHeight="1">
      <c r="B2172" s="189"/>
      <c r="C2172" s="189"/>
      <c r="D2172" s="189"/>
    </row>
    <row r="2173" spans="2:4" s="173" customFormat="1" ht="18" customHeight="1">
      <c r="B2173" s="189"/>
      <c r="C2173" s="189"/>
      <c r="D2173" s="189"/>
    </row>
    <row r="2174" spans="2:4" s="173" customFormat="1" ht="18" customHeight="1">
      <c r="B2174" s="189"/>
      <c r="C2174" s="189"/>
      <c r="D2174" s="189"/>
    </row>
    <row r="2175" spans="2:4" s="173" customFormat="1" ht="18" customHeight="1">
      <c r="B2175" s="189"/>
      <c r="C2175" s="189"/>
      <c r="D2175" s="189"/>
    </row>
    <row r="2176" spans="2:4" s="173" customFormat="1" ht="18" customHeight="1">
      <c r="B2176" s="189"/>
      <c r="C2176" s="189"/>
      <c r="D2176" s="189"/>
    </row>
    <row r="2177" spans="1:6" s="173" customFormat="1" ht="18" customHeight="1">
      <c r="B2177" s="189"/>
      <c r="C2177" s="189"/>
      <c r="D2177" s="189"/>
    </row>
    <row r="2178" spans="1:6" s="173" customFormat="1" ht="18" customHeight="1">
      <c r="B2178" s="189"/>
      <c r="C2178" s="189"/>
      <c r="D2178" s="189"/>
    </row>
    <row r="2179" spans="1:6" s="173" customFormat="1" ht="18" customHeight="1">
      <c r="B2179" s="189"/>
      <c r="C2179" s="189"/>
      <c r="D2179" s="189"/>
    </row>
    <row r="2180" spans="1:6" s="173" customFormat="1" ht="18" customHeight="1">
      <c r="B2180" s="189"/>
      <c r="C2180" s="189"/>
      <c r="D2180" s="189"/>
    </row>
    <row r="2181" spans="1:6" s="173" customFormat="1" ht="18" customHeight="1">
      <c r="B2181" s="189"/>
      <c r="C2181" s="189"/>
      <c r="D2181" s="189"/>
    </row>
    <row r="2182" spans="1:6" s="173" customFormat="1" ht="18" customHeight="1">
      <c r="B2182" s="189"/>
      <c r="C2182" s="189"/>
      <c r="D2182" s="189"/>
    </row>
    <row r="2183" spans="1:6" s="173" customFormat="1" ht="18" customHeight="1">
      <c r="B2183" s="189"/>
      <c r="C2183" s="189"/>
      <c r="D2183" s="189"/>
      <c r="E2183" s="174"/>
      <c r="F2183" s="174"/>
    </row>
    <row r="2184" spans="1:6" s="173" customFormat="1" ht="18" customHeight="1">
      <c r="B2184" s="189"/>
      <c r="C2184" s="189"/>
      <c r="D2184" s="189"/>
      <c r="E2184" s="174"/>
      <c r="F2184" s="174"/>
    </row>
    <row r="2185" spans="1:6" s="173" customFormat="1" ht="18" customHeight="1">
      <c r="B2185" s="189"/>
      <c r="C2185" s="189"/>
      <c r="D2185" s="189"/>
      <c r="E2185" s="174"/>
      <c r="F2185" s="174"/>
    </row>
    <row r="2186" spans="1:6" s="173" customFormat="1" ht="18" customHeight="1">
      <c r="B2186" s="189"/>
      <c r="C2186" s="189"/>
      <c r="D2186" s="189"/>
      <c r="E2186" s="174"/>
      <c r="F2186" s="174"/>
    </row>
    <row r="2187" spans="1:6" ht="18" customHeight="1">
      <c r="A2187" s="173"/>
      <c r="B2187" s="189"/>
      <c r="C2187" s="189"/>
      <c r="D2187" s="189"/>
    </row>
    <row r="2188" spans="1:6" ht="18" customHeight="1">
      <c r="A2188" s="173"/>
      <c r="B2188" s="189"/>
      <c r="C2188" s="189"/>
      <c r="D2188" s="189"/>
    </row>
    <row r="2189" spans="1:6" ht="18" customHeight="1">
      <c r="A2189" s="173"/>
      <c r="B2189" s="189"/>
      <c r="C2189" s="189"/>
      <c r="D2189" s="189"/>
    </row>
    <row r="2190" spans="1:6" ht="18" customHeight="1">
      <c r="A2190" s="173"/>
      <c r="B2190" s="189"/>
      <c r="C2190" s="189"/>
      <c r="D2190" s="189"/>
    </row>
    <row r="2191" spans="1:6" ht="18" customHeight="1">
      <c r="A2191" s="173"/>
      <c r="B2191" s="189"/>
      <c r="C2191" s="189"/>
      <c r="D2191" s="189"/>
    </row>
    <row r="2192" spans="1:6" ht="18" customHeight="1">
      <c r="A2192" s="173"/>
      <c r="B2192" s="189"/>
      <c r="C2192" s="189"/>
      <c r="D2192" s="189"/>
    </row>
    <row r="2193" spans="1:4" ht="18" customHeight="1">
      <c r="A2193" s="173"/>
      <c r="B2193" s="189"/>
      <c r="C2193" s="189"/>
      <c r="D2193" s="189"/>
    </row>
    <row r="2194" spans="1:4" ht="18" customHeight="1">
      <c r="A2194" s="173"/>
      <c r="B2194" s="189"/>
      <c r="C2194" s="189"/>
      <c r="D2194" s="189"/>
    </row>
    <row r="2195" spans="1:4" ht="18" customHeight="1">
      <c r="A2195" s="173"/>
      <c r="B2195" s="189"/>
      <c r="C2195" s="189"/>
      <c r="D2195" s="189"/>
    </row>
    <row r="2196" spans="1:4" ht="18" customHeight="1">
      <c r="A2196" s="173"/>
      <c r="B2196" s="189"/>
      <c r="C2196" s="189"/>
      <c r="D2196" s="189"/>
    </row>
    <row r="2197" spans="1:4" ht="18" customHeight="1">
      <c r="A2197" s="173"/>
      <c r="B2197" s="189"/>
      <c r="C2197" s="189"/>
      <c r="D2197" s="189"/>
    </row>
    <row r="2198" spans="1:4" ht="18" customHeight="1">
      <c r="A2198" s="173"/>
      <c r="B2198" s="189"/>
      <c r="C2198" s="189"/>
      <c r="D2198" s="189"/>
    </row>
    <row r="2199" spans="1:4" ht="18" customHeight="1">
      <c r="A2199" s="173"/>
      <c r="B2199" s="189"/>
      <c r="C2199" s="189"/>
      <c r="D2199" s="189"/>
    </row>
    <row r="2200" spans="1:4" ht="18" customHeight="1">
      <c r="A2200" s="173"/>
      <c r="B2200" s="189"/>
      <c r="C2200" s="189"/>
      <c r="D2200" s="189"/>
    </row>
    <row r="2201" spans="1:4" ht="18" customHeight="1">
      <c r="A2201" s="173"/>
      <c r="B2201" s="189"/>
      <c r="C2201" s="189"/>
      <c r="D2201" s="189"/>
    </row>
    <row r="2202" spans="1:4" ht="18" customHeight="1">
      <c r="A2202" s="173"/>
      <c r="B2202" s="189"/>
      <c r="C2202" s="189"/>
      <c r="D2202" s="189"/>
    </row>
    <row r="2203" spans="1:4" ht="18" customHeight="1">
      <c r="A2203" s="173"/>
      <c r="B2203" s="189"/>
      <c r="C2203" s="189"/>
      <c r="D2203" s="189"/>
    </row>
    <row r="2204" spans="1:4" ht="18" customHeight="1">
      <c r="A2204" s="173"/>
      <c r="B2204" s="189"/>
      <c r="C2204" s="189"/>
      <c r="D2204" s="189"/>
    </row>
    <row r="2205" spans="1:4" ht="18" customHeight="1">
      <c r="A2205" s="173"/>
      <c r="B2205" s="189"/>
      <c r="C2205" s="189"/>
      <c r="D2205" s="189"/>
    </row>
    <row r="2206" spans="1:4" ht="18" customHeight="1">
      <c r="A2206" s="173"/>
      <c r="B2206" s="189"/>
      <c r="C2206" s="189"/>
      <c r="D2206" s="189"/>
    </row>
    <row r="2207" spans="1:4" ht="18" customHeight="1">
      <c r="A2207" s="173"/>
      <c r="B2207" s="189"/>
      <c r="C2207" s="189"/>
      <c r="D2207" s="189"/>
    </row>
    <row r="2208" spans="1:4" ht="18" customHeight="1">
      <c r="A2208" s="173"/>
      <c r="B2208" s="189"/>
      <c r="C2208" s="189"/>
      <c r="D2208" s="189"/>
    </row>
    <row r="2209" spans="1:4" ht="18" customHeight="1">
      <c r="A2209" s="173"/>
      <c r="B2209" s="189"/>
      <c r="C2209" s="189"/>
      <c r="D2209" s="189"/>
    </row>
    <row r="2210" spans="1:4" ht="18" customHeight="1">
      <c r="A2210" s="173"/>
      <c r="B2210" s="189"/>
      <c r="C2210" s="189"/>
      <c r="D2210" s="189"/>
    </row>
    <row r="2211" spans="1:4" ht="18" customHeight="1">
      <c r="A2211" s="173"/>
      <c r="B2211" s="189"/>
      <c r="C2211" s="189"/>
      <c r="D2211" s="189"/>
    </row>
    <row r="2212" spans="1:4" ht="18" customHeight="1">
      <c r="A2212" s="173"/>
      <c r="B2212" s="189"/>
      <c r="C2212" s="189"/>
      <c r="D2212" s="189"/>
    </row>
    <row r="2213" spans="1:4" ht="18" customHeight="1">
      <c r="A2213" s="173"/>
      <c r="B2213" s="189"/>
      <c r="C2213" s="189"/>
      <c r="D2213" s="189"/>
    </row>
    <row r="2214" spans="1:4" ht="18" customHeight="1">
      <c r="A2214" s="173"/>
      <c r="B2214" s="189"/>
      <c r="C2214" s="189"/>
      <c r="D2214" s="189"/>
    </row>
    <row r="2215" spans="1:4" ht="18" customHeight="1">
      <c r="A2215" s="173"/>
      <c r="B2215" s="189"/>
      <c r="C2215" s="189"/>
      <c r="D2215" s="189"/>
    </row>
    <row r="2216" spans="1:4" ht="18" customHeight="1">
      <c r="A2216" s="173"/>
      <c r="B2216" s="189"/>
      <c r="C2216" s="189"/>
      <c r="D2216" s="189"/>
    </row>
    <row r="2217" spans="1:4" ht="18" customHeight="1">
      <c r="A2217" s="173"/>
      <c r="B2217" s="189"/>
      <c r="C2217" s="189"/>
      <c r="D2217" s="189"/>
    </row>
    <row r="2218" spans="1:4" ht="18" customHeight="1">
      <c r="A2218" s="173"/>
      <c r="B2218" s="189"/>
      <c r="C2218" s="189"/>
      <c r="D2218" s="189"/>
    </row>
    <row r="2219" spans="1:4" ht="18" customHeight="1">
      <c r="A2219" s="173"/>
      <c r="B2219" s="189"/>
      <c r="C2219" s="189"/>
      <c r="D2219" s="189"/>
    </row>
    <row r="2220" spans="1:4" ht="18" customHeight="1">
      <c r="A2220" s="173"/>
      <c r="B2220" s="189"/>
      <c r="C2220" s="189"/>
      <c r="D2220" s="189"/>
    </row>
    <row r="2221" spans="1:4" ht="18" customHeight="1">
      <c r="A2221" s="173"/>
      <c r="B2221" s="189"/>
      <c r="C2221" s="189"/>
      <c r="D2221" s="189"/>
    </row>
    <row r="2222" spans="1:4" ht="18" customHeight="1">
      <c r="A2222" s="173"/>
      <c r="B2222" s="189"/>
      <c r="C2222" s="189"/>
      <c r="D2222" s="189"/>
    </row>
    <row r="2223" spans="1:4" ht="18" customHeight="1">
      <c r="A2223" s="173"/>
      <c r="B2223" s="189"/>
      <c r="C2223" s="189"/>
      <c r="D2223" s="189"/>
    </row>
    <row r="2224" spans="1:4" ht="18" customHeight="1">
      <c r="A2224" s="173"/>
      <c r="B2224" s="189"/>
      <c r="C2224" s="189"/>
      <c r="D2224" s="189"/>
    </row>
    <row r="2225" spans="1:4" ht="18" customHeight="1">
      <c r="A2225" s="173"/>
      <c r="B2225" s="189"/>
      <c r="C2225" s="189"/>
      <c r="D2225" s="189"/>
    </row>
    <row r="2226" spans="1:4" ht="18" customHeight="1">
      <c r="A2226" s="173"/>
      <c r="B2226" s="189"/>
      <c r="C2226" s="189"/>
      <c r="D2226" s="189"/>
    </row>
    <row r="2227" spans="1:4" ht="18" customHeight="1">
      <c r="A2227" s="173"/>
      <c r="B2227" s="189"/>
      <c r="C2227" s="189"/>
      <c r="D2227" s="189"/>
    </row>
    <row r="2228" spans="1:4" ht="18" customHeight="1">
      <c r="A2228" s="173"/>
      <c r="B2228" s="189"/>
      <c r="C2228" s="189"/>
      <c r="D2228" s="189"/>
    </row>
    <row r="2229" spans="1:4" ht="18" customHeight="1">
      <c r="A2229" s="173"/>
      <c r="B2229" s="189"/>
      <c r="C2229" s="189"/>
      <c r="D2229" s="189"/>
    </row>
    <row r="2230" spans="1:4" ht="18" customHeight="1">
      <c r="A2230" s="173"/>
      <c r="B2230" s="189"/>
      <c r="C2230" s="189"/>
      <c r="D2230" s="189"/>
    </row>
    <row r="2231" spans="1:4" ht="18" customHeight="1">
      <c r="A2231" s="173"/>
      <c r="B2231" s="189"/>
      <c r="C2231" s="189"/>
      <c r="D2231" s="189"/>
    </row>
    <row r="2232" spans="1:4" ht="18" customHeight="1">
      <c r="A2232" s="173"/>
      <c r="B2232" s="189"/>
      <c r="C2232" s="189"/>
      <c r="D2232" s="189"/>
    </row>
    <row r="2233" spans="1:4" ht="18" customHeight="1">
      <c r="A2233" s="173"/>
      <c r="B2233" s="189"/>
      <c r="C2233" s="189"/>
      <c r="D2233" s="189"/>
    </row>
    <row r="2234" spans="1:4" ht="18" customHeight="1">
      <c r="A2234" s="173"/>
      <c r="B2234" s="189"/>
      <c r="C2234" s="189"/>
      <c r="D2234" s="189"/>
    </row>
    <row r="2235" spans="1:4" ht="18" customHeight="1">
      <c r="A2235" s="173"/>
      <c r="B2235" s="189"/>
      <c r="C2235" s="189"/>
      <c r="D2235" s="189"/>
    </row>
    <row r="2236" spans="1:4" ht="18" customHeight="1">
      <c r="A2236" s="173"/>
      <c r="B2236" s="189"/>
      <c r="C2236" s="189"/>
      <c r="D2236" s="189"/>
    </row>
    <row r="2237" spans="1:4" ht="18" customHeight="1">
      <c r="A2237" s="173"/>
      <c r="B2237" s="189"/>
      <c r="C2237" s="189"/>
      <c r="D2237" s="189"/>
    </row>
    <row r="2238" spans="1:4" ht="18" customHeight="1">
      <c r="A2238" s="173"/>
      <c r="B2238" s="189"/>
      <c r="C2238" s="189"/>
      <c r="D2238" s="189"/>
    </row>
    <row r="2239" spans="1:4" ht="18" customHeight="1">
      <c r="A2239" s="173"/>
      <c r="B2239" s="189"/>
      <c r="C2239" s="189"/>
      <c r="D2239" s="189"/>
    </row>
    <row r="2240" spans="1:4" ht="18" customHeight="1">
      <c r="A2240" s="173"/>
      <c r="B2240" s="189"/>
      <c r="C2240" s="189"/>
      <c r="D2240" s="189"/>
    </row>
    <row r="2241" spans="1:4" ht="18" customHeight="1">
      <c r="A2241" s="173"/>
      <c r="B2241" s="189"/>
      <c r="C2241" s="189"/>
      <c r="D2241" s="189"/>
    </row>
    <row r="2242" spans="1:4" ht="18" customHeight="1">
      <c r="A2242" s="173"/>
      <c r="B2242" s="189"/>
      <c r="C2242" s="189"/>
      <c r="D2242" s="189"/>
    </row>
    <row r="2243" spans="1:4" ht="18" customHeight="1">
      <c r="A2243" s="173"/>
      <c r="B2243" s="189"/>
      <c r="C2243" s="189"/>
      <c r="D2243" s="189"/>
    </row>
    <row r="2244" spans="1:4" ht="18" customHeight="1">
      <c r="A2244" s="173"/>
      <c r="B2244" s="189"/>
      <c r="C2244" s="189"/>
      <c r="D2244" s="189"/>
    </row>
    <row r="2245" spans="1:4" ht="18" customHeight="1">
      <c r="A2245" s="173"/>
      <c r="B2245" s="189"/>
      <c r="C2245" s="189"/>
      <c r="D2245" s="189"/>
    </row>
    <row r="2246" spans="1:4" ht="18" customHeight="1">
      <c r="A2246" s="173"/>
      <c r="B2246" s="189"/>
      <c r="C2246" s="189"/>
      <c r="D2246" s="189"/>
    </row>
    <row r="2247" spans="1:4" ht="18" customHeight="1">
      <c r="A2247" s="173"/>
      <c r="B2247" s="189"/>
      <c r="C2247" s="189"/>
      <c r="D2247" s="189"/>
    </row>
    <row r="2248" spans="1:4" ht="18" customHeight="1">
      <c r="A2248" s="173"/>
      <c r="B2248" s="189"/>
      <c r="C2248" s="189"/>
      <c r="D2248" s="189"/>
    </row>
    <row r="2249" spans="1:4" ht="18" customHeight="1">
      <c r="A2249" s="173"/>
      <c r="B2249" s="189"/>
      <c r="C2249" s="189"/>
      <c r="D2249" s="189"/>
    </row>
    <row r="2250" spans="1:4" ht="18" customHeight="1">
      <c r="A2250" s="173"/>
      <c r="B2250" s="189"/>
      <c r="C2250" s="189"/>
      <c r="D2250" s="189"/>
    </row>
    <row r="2251" spans="1:4" ht="18" customHeight="1">
      <c r="A2251" s="173"/>
      <c r="B2251" s="189"/>
      <c r="C2251" s="189"/>
      <c r="D2251" s="189"/>
    </row>
    <row r="2252" spans="1:4" ht="18" customHeight="1">
      <c r="A2252" s="173"/>
      <c r="B2252" s="189"/>
      <c r="C2252" s="189"/>
      <c r="D2252" s="189"/>
    </row>
    <row r="2253" spans="1:4" ht="18" customHeight="1">
      <c r="A2253" s="173"/>
      <c r="B2253" s="189"/>
      <c r="C2253" s="189"/>
      <c r="D2253" s="189"/>
    </row>
    <row r="2254" spans="1:4" ht="18" customHeight="1">
      <c r="A2254" s="173"/>
      <c r="B2254" s="189"/>
      <c r="C2254" s="189"/>
      <c r="D2254" s="189"/>
    </row>
    <row r="2255" spans="1:4" ht="18" customHeight="1">
      <c r="A2255" s="173"/>
      <c r="B2255" s="189"/>
      <c r="C2255" s="189"/>
      <c r="D2255" s="189"/>
    </row>
    <row r="2256" spans="1:4" ht="18" customHeight="1">
      <c r="A2256" s="173"/>
      <c r="B2256" s="189"/>
      <c r="C2256" s="189"/>
      <c r="D2256" s="189"/>
    </row>
    <row r="2257" spans="1:4" ht="18" customHeight="1">
      <c r="A2257" s="173"/>
      <c r="B2257" s="189"/>
      <c r="C2257" s="189"/>
      <c r="D2257" s="189"/>
    </row>
    <row r="2258" spans="1:4" ht="18" customHeight="1">
      <c r="A2258" s="173"/>
      <c r="B2258" s="189"/>
      <c r="C2258" s="189"/>
      <c r="D2258" s="189"/>
    </row>
    <row r="2259" spans="1:4" ht="18" customHeight="1">
      <c r="A2259" s="173"/>
      <c r="B2259" s="189"/>
      <c r="C2259" s="189"/>
      <c r="D2259" s="189"/>
    </row>
    <row r="2260" spans="1:4" ht="18" customHeight="1">
      <c r="A2260" s="173"/>
      <c r="B2260" s="189"/>
      <c r="C2260" s="189"/>
      <c r="D2260" s="189"/>
    </row>
    <row r="2261" spans="1:4" ht="18" customHeight="1">
      <c r="A2261" s="173"/>
      <c r="B2261" s="189"/>
      <c r="C2261" s="189"/>
      <c r="D2261" s="189"/>
    </row>
    <row r="2262" spans="1:4" ht="18" customHeight="1">
      <c r="A2262" s="173"/>
      <c r="B2262" s="189"/>
      <c r="C2262" s="189"/>
      <c r="D2262" s="189"/>
    </row>
    <row r="2263" spans="1:4" ht="18" customHeight="1">
      <c r="A2263" s="173"/>
      <c r="B2263" s="189"/>
      <c r="C2263" s="189"/>
      <c r="D2263" s="189"/>
    </row>
    <row r="2264" spans="1:4" ht="18" customHeight="1">
      <c r="A2264" s="173"/>
      <c r="B2264" s="189"/>
      <c r="C2264" s="189"/>
      <c r="D2264" s="189"/>
    </row>
    <row r="2265" spans="1:4" ht="18" customHeight="1">
      <c r="A2265" s="173"/>
      <c r="B2265" s="189"/>
      <c r="C2265" s="189"/>
      <c r="D2265" s="189"/>
    </row>
    <row r="2266" spans="1:4" ht="18" customHeight="1">
      <c r="A2266" s="173"/>
      <c r="B2266" s="189"/>
      <c r="C2266" s="189"/>
      <c r="D2266" s="189"/>
    </row>
    <row r="2267" spans="1:4" ht="18" customHeight="1">
      <c r="A2267" s="173"/>
      <c r="B2267" s="189"/>
      <c r="C2267" s="189"/>
      <c r="D2267" s="189"/>
    </row>
    <row r="2268" spans="1:4" ht="18" customHeight="1">
      <c r="A2268" s="173"/>
      <c r="B2268" s="189"/>
      <c r="C2268" s="189"/>
      <c r="D2268" s="189"/>
    </row>
    <row r="2269" spans="1:4" ht="18" customHeight="1">
      <c r="A2269" s="173"/>
      <c r="B2269" s="189"/>
      <c r="C2269" s="189"/>
      <c r="D2269" s="189"/>
    </row>
    <row r="2270" spans="1:4" ht="18" customHeight="1">
      <c r="A2270" s="173"/>
      <c r="B2270" s="189"/>
      <c r="C2270" s="189"/>
      <c r="D2270" s="189"/>
    </row>
    <row r="2271" spans="1:4" ht="18" customHeight="1">
      <c r="A2271" s="173"/>
      <c r="B2271" s="189"/>
      <c r="C2271" s="189"/>
      <c r="D2271" s="189"/>
    </row>
    <row r="2272" spans="1:4" ht="18" customHeight="1">
      <c r="A2272" s="173"/>
      <c r="B2272" s="189"/>
      <c r="C2272" s="189"/>
      <c r="D2272" s="189"/>
    </row>
    <row r="2273" spans="1:4" ht="18" customHeight="1">
      <c r="A2273" s="173"/>
      <c r="B2273" s="189"/>
      <c r="C2273" s="189"/>
      <c r="D2273" s="189"/>
    </row>
    <row r="2274" spans="1:4" ht="18" customHeight="1">
      <c r="A2274" s="173"/>
      <c r="B2274" s="189"/>
      <c r="C2274" s="189"/>
      <c r="D2274" s="189"/>
    </row>
    <row r="2275" spans="1:4" ht="18" customHeight="1">
      <c r="A2275" s="173"/>
      <c r="B2275" s="189"/>
      <c r="C2275" s="189"/>
      <c r="D2275" s="189"/>
    </row>
    <row r="2276" spans="1:4" ht="18" customHeight="1">
      <c r="A2276" s="173"/>
      <c r="B2276" s="189"/>
      <c r="C2276" s="189"/>
      <c r="D2276" s="189"/>
    </row>
    <row r="2277" spans="1:4" ht="18" customHeight="1">
      <c r="A2277" s="173"/>
      <c r="B2277" s="189"/>
      <c r="C2277" s="189"/>
      <c r="D2277" s="189"/>
    </row>
    <row r="2278" spans="1:4" ht="18" customHeight="1">
      <c r="A2278" s="173"/>
      <c r="B2278" s="189"/>
      <c r="C2278" s="189"/>
      <c r="D2278" s="189"/>
    </row>
    <row r="2279" spans="1:4" ht="18" customHeight="1">
      <c r="A2279" s="173"/>
      <c r="B2279" s="189"/>
      <c r="C2279" s="189"/>
      <c r="D2279" s="189"/>
    </row>
    <row r="2280" spans="1:4" ht="18" customHeight="1">
      <c r="A2280" s="173"/>
      <c r="B2280" s="189"/>
      <c r="C2280" s="189"/>
      <c r="D2280" s="189"/>
    </row>
    <row r="2281" spans="1:4" ht="18" customHeight="1">
      <c r="A2281" s="173"/>
      <c r="B2281" s="189"/>
      <c r="C2281" s="189"/>
      <c r="D2281" s="189"/>
    </row>
    <row r="2282" spans="1:4" ht="18" customHeight="1">
      <c r="A2282" s="173"/>
      <c r="B2282" s="189"/>
      <c r="C2282" s="189"/>
      <c r="D2282" s="189"/>
    </row>
    <row r="2283" spans="1:4" ht="18" customHeight="1">
      <c r="A2283" s="173"/>
      <c r="B2283" s="189"/>
      <c r="C2283" s="189"/>
      <c r="D2283" s="189"/>
    </row>
    <row r="2284" spans="1:4" ht="18" customHeight="1">
      <c r="A2284" s="173"/>
      <c r="B2284" s="189"/>
      <c r="C2284" s="189"/>
      <c r="D2284" s="189"/>
    </row>
    <row r="2285" spans="1:4" ht="18" customHeight="1">
      <c r="A2285" s="173"/>
      <c r="B2285" s="189"/>
      <c r="C2285" s="189"/>
      <c r="D2285" s="189"/>
    </row>
    <row r="2286" spans="1:4" ht="18" customHeight="1">
      <c r="A2286" s="173"/>
      <c r="B2286" s="189"/>
      <c r="C2286" s="189"/>
      <c r="D2286" s="189"/>
    </row>
    <row r="2287" spans="1:4" ht="18" customHeight="1">
      <c r="A2287" s="173"/>
      <c r="B2287" s="189"/>
      <c r="C2287" s="189"/>
      <c r="D2287" s="189"/>
    </row>
    <row r="2288" spans="1:4" ht="18" customHeight="1">
      <c r="A2288" s="173"/>
      <c r="B2288" s="189"/>
      <c r="C2288" s="189"/>
      <c r="D2288" s="189"/>
    </row>
    <row r="2289" spans="1:4" ht="18" customHeight="1">
      <c r="A2289" s="173"/>
      <c r="B2289" s="189"/>
      <c r="C2289" s="189"/>
      <c r="D2289" s="189"/>
    </row>
    <row r="2290" spans="1:4" ht="18" customHeight="1">
      <c r="A2290" s="173"/>
      <c r="B2290" s="189"/>
      <c r="C2290" s="189"/>
      <c r="D2290" s="189"/>
    </row>
    <row r="2291" spans="1:4" ht="18" customHeight="1">
      <c r="A2291" s="173"/>
      <c r="B2291" s="189"/>
      <c r="C2291" s="189"/>
      <c r="D2291" s="189"/>
    </row>
    <row r="2292" spans="1:4" ht="18" customHeight="1">
      <c r="A2292" s="173"/>
      <c r="B2292" s="189"/>
      <c r="C2292" s="189"/>
      <c r="D2292" s="189"/>
    </row>
    <row r="2293" spans="1:4" ht="18" customHeight="1">
      <c r="A2293" s="173"/>
      <c r="B2293" s="189"/>
      <c r="C2293" s="189"/>
      <c r="D2293" s="189"/>
    </row>
    <row r="2294" spans="1:4" ht="18" customHeight="1">
      <c r="A2294" s="173"/>
      <c r="B2294" s="189"/>
      <c r="C2294" s="189"/>
      <c r="D2294" s="189"/>
    </row>
    <row r="2295" spans="1:4" ht="18" customHeight="1">
      <c r="A2295" s="173"/>
      <c r="B2295" s="189"/>
      <c r="C2295" s="189"/>
      <c r="D2295" s="189"/>
    </row>
    <row r="2296" spans="1:4" ht="18" customHeight="1">
      <c r="A2296" s="173"/>
      <c r="B2296" s="189"/>
      <c r="C2296" s="189"/>
      <c r="D2296" s="189"/>
    </row>
    <row r="2297" spans="1:4" ht="18" customHeight="1">
      <c r="A2297" s="173"/>
      <c r="B2297" s="189"/>
      <c r="C2297" s="189"/>
      <c r="D2297" s="189"/>
    </row>
    <row r="2298" spans="1:4" ht="18" customHeight="1">
      <c r="A2298" s="173"/>
      <c r="B2298" s="189"/>
      <c r="C2298" s="189"/>
      <c r="D2298" s="189"/>
    </row>
    <row r="2299" spans="1:4" ht="18" customHeight="1">
      <c r="A2299" s="173"/>
      <c r="B2299" s="189"/>
      <c r="C2299" s="189"/>
      <c r="D2299" s="189"/>
    </row>
    <row r="2300" spans="1:4" ht="18" customHeight="1">
      <c r="A2300" s="173"/>
      <c r="B2300" s="189"/>
      <c r="C2300" s="189"/>
      <c r="D2300" s="189"/>
    </row>
    <row r="2301" spans="1:4" ht="18" customHeight="1">
      <c r="A2301" s="173"/>
      <c r="B2301" s="189"/>
      <c r="C2301" s="189"/>
      <c r="D2301" s="189"/>
    </row>
    <row r="2302" spans="1:4" ht="18" customHeight="1">
      <c r="A2302" s="173"/>
      <c r="B2302" s="189"/>
      <c r="C2302" s="189"/>
      <c r="D2302" s="189"/>
    </row>
    <row r="2303" spans="1:4" ht="18" customHeight="1">
      <c r="A2303" s="173"/>
      <c r="B2303" s="189"/>
      <c r="C2303" s="189"/>
      <c r="D2303" s="189"/>
    </row>
    <row r="2304" spans="1:4" ht="18" customHeight="1">
      <c r="A2304" s="173"/>
      <c r="B2304" s="189"/>
      <c r="C2304" s="189"/>
      <c r="D2304" s="189"/>
    </row>
    <row r="2305" spans="1:4" ht="18" customHeight="1">
      <c r="A2305" s="173"/>
      <c r="B2305" s="189"/>
      <c r="C2305" s="189"/>
      <c r="D2305" s="189"/>
    </row>
    <row r="2306" spans="1:4" ht="18" customHeight="1">
      <c r="A2306" s="173"/>
      <c r="B2306" s="189"/>
      <c r="C2306" s="189"/>
      <c r="D2306" s="189"/>
    </row>
    <row r="2307" spans="1:4" ht="18" customHeight="1">
      <c r="A2307" s="173"/>
      <c r="B2307" s="189"/>
      <c r="C2307" s="189"/>
      <c r="D2307" s="189"/>
    </row>
    <row r="2308" spans="1:4" ht="18" customHeight="1">
      <c r="A2308" s="173"/>
      <c r="B2308" s="189"/>
      <c r="C2308" s="189"/>
      <c r="D2308" s="189"/>
    </row>
    <row r="2309" spans="1:4" ht="18" customHeight="1">
      <c r="A2309" s="173"/>
      <c r="B2309" s="189"/>
      <c r="C2309" s="189"/>
      <c r="D2309" s="189"/>
    </row>
    <row r="2310" spans="1:4" ht="18" customHeight="1">
      <c r="A2310" s="173"/>
      <c r="B2310" s="189"/>
      <c r="C2310" s="189"/>
      <c r="D2310" s="189"/>
    </row>
    <row r="2311" spans="1:4" ht="18" customHeight="1">
      <c r="A2311" s="173"/>
      <c r="B2311" s="189"/>
      <c r="C2311" s="189"/>
      <c r="D2311" s="189"/>
    </row>
    <row r="2312" spans="1:4" ht="18" customHeight="1">
      <c r="A2312" s="173"/>
      <c r="B2312" s="189"/>
      <c r="C2312" s="189"/>
      <c r="D2312" s="189"/>
    </row>
    <row r="2313" spans="1:4" ht="18" customHeight="1">
      <c r="A2313" s="173"/>
      <c r="B2313" s="189"/>
      <c r="C2313" s="189"/>
      <c r="D2313" s="189"/>
    </row>
    <row r="2314" spans="1:4" ht="18" customHeight="1">
      <c r="A2314" s="173"/>
      <c r="B2314" s="189"/>
      <c r="C2314" s="189"/>
      <c r="D2314" s="189"/>
    </row>
    <row r="2315" spans="1:4" ht="18" customHeight="1">
      <c r="A2315" s="173"/>
      <c r="B2315" s="189"/>
      <c r="C2315" s="189"/>
      <c r="D2315" s="189"/>
    </row>
    <row r="2316" spans="1:4" ht="18" customHeight="1">
      <c r="A2316" s="173"/>
      <c r="B2316" s="189"/>
      <c r="C2316" s="189"/>
      <c r="D2316" s="189"/>
    </row>
    <row r="2317" spans="1:4" ht="18" customHeight="1">
      <c r="A2317" s="173"/>
      <c r="B2317" s="189"/>
      <c r="C2317" s="189"/>
      <c r="D2317" s="189"/>
    </row>
    <row r="2318" spans="1:4" ht="18" customHeight="1">
      <c r="A2318" s="173"/>
      <c r="B2318" s="189"/>
      <c r="C2318" s="189"/>
      <c r="D2318" s="189"/>
    </row>
    <row r="2319" spans="1:4" ht="18" customHeight="1">
      <c r="A2319" s="173"/>
      <c r="B2319" s="189"/>
      <c r="C2319" s="189"/>
      <c r="D2319" s="189"/>
    </row>
    <row r="2320" spans="1:4" ht="18" customHeight="1">
      <c r="A2320" s="173"/>
      <c r="B2320" s="189"/>
      <c r="C2320" s="189"/>
      <c r="D2320" s="189"/>
    </row>
    <row r="2321" spans="1:4" ht="18" customHeight="1">
      <c r="A2321" s="173"/>
      <c r="B2321" s="189"/>
      <c r="C2321" s="189"/>
      <c r="D2321" s="189"/>
    </row>
    <row r="2322" spans="1:4" ht="18" customHeight="1">
      <c r="A2322" s="173"/>
      <c r="B2322" s="189"/>
      <c r="C2322" s="189"/>
      <c r="D2322" s="189"/>
    </row>
    <row r="2323" spans="1:4" ht="18" customHeight="1">
      <c r="A2323" s="173"/>
      <c r="B2323" s="189"/>
      <c r="C2323" s="189"/>
      <c r="D2323" s="189"/>
    </row>
    <row r="2324" spans="1:4" ht="18" customHeight="1">
      <c r="A2324" s="173"/>
      <c r="B2324" s="189"/>
      <c r="C2324" s="189"/>
      <c r="D2324" s="189"/>
    </row>
    <row r="2325" spans="1:4" ht="18" customHeight="1">
      <c r="A2325" s="173"/>
      <c r="B2325" s="189"/>
      <c r="C2325" s="189"/>
      <c r="D2325" s="189"/>
    </row>
    <row r="2326" spans="1:4" ht="18" customHeight="1">
      <c r="A2326" s="173"/>
      <c r="B2326" s="189"/>
      <c r="C2326" s="189"/>
      <c r="D2326" s="189"/>
    </row>
    <row r="2327" spans="1:4" ht="18" customHeight="1">
      <c r="A2327" s="173"/>
      <c r="B2327" s="189"/>
      <c r="C2327" s="189"/>
      <c r="D2327" s="189"/>
    </row>
    <row r="2328" spans="1:4" ht="18" customHeight="1">
      <c r="A2328" s="173"/>
      <c r="B2328" s="189"/>
      <c r="C2328" s="189"/>
      <c r="D2328" s="189"/>
    </row>
    <row r="2329" spans="1:4" ht="18" customHeight="1">
      <c r="A2329" s="173"/>
      <c r="B2329" s="189"/>
      <c r="C2329" s="189"/>
      <c r="D2329" s="189"/>
    </row>
    <row r="2330" spans="1:4" ht="18" customHeight="1">
      <c r="A2330" s="173"/>
      <c r="B2330" s="189"/>
      <c r="C2330" s="189"/>
      <c r="D2330" s="189"/>
    </row>
    <row r="2331" spans="1:4" ht="18" customHeight="1">
      <c r="A2331" s="173"/>
      <c r="B2331" s="189"/>
      <c r="C2331" s="189"/>
      <c r="D2331" s="189"/>
    </row>
    <row r="2332" spans="1:4" ht="18" customHeight="1">
      <c r="A2332" s="173"/>
      <c r="B2332" s="189"/>
      <c r="C2332" s="189"/>
      <c r="D2332" s="189"/>
    </row>
    <row r="2333" spans="1:4" ht="18" customHeight="1">
      <c r="A2333" s="173"/>
      <c r="B2333" s="189"/>
      <c r="C2333" s="189"/>
      <c r="D2333" s="189"/>
    </row>
    <row r="2334" spans="1:4" ht="18" customHeight="1">
      <c r="A2334" s="173"/>
      <c r="B2334" s="189"/>
      <c r="C2334" s="189"/>
      <c r="D2334" s="189"/>
    </row>
    <row r="2335" spans="1:4" ht="18" customHeight="1">
      <c r="A2335" s="173"/>
      <c r="B2335" s="189"/>
      <c r="C2335" s="189"/>
      <c r="D2335" s="189"/>
    </row>
    <row r="2336" spans="1:4" ht="18" customHeight="1">
      <c r="A2336" s="173"/>
      <c r="B2336" s="189"/>
      <c r="C2336" s="189"/>
      <c r="D2336" s="189"/>
    </row>
    <row r="2337" spans="1:4" ht="18" customHeight="1">
      <c r="A2337" s="173"/>
      <c r="B2337" s="189"/>
      <c r="C2337" s="189"/>
      <c r="D2337" s="189"/>
    </row>
    <row r="2338" spans="1:4" ht="18" customHeight="1">
      <c r="A2338" s="173"/>
      <c r="B2338" s="189"/>
      <c r="C2338" s="189"/>
      <c r="D2338" s="189"/>
    </row>
    <row r="2339" spans="1:4" ht="18" customHeight="1">
      <c r="A2339" s="173"/>
      <c r="B2339" s="189"/>
      <c r="C2339" s="189"/>
      <c r="D2339" s="189"/>
    </row>
    <row r="2340" spans="1:4" ht="18" customHeight="1">
      <c r="A2340" s="173"/>
      <c r="B2340" s="189"/>
      <c r="C2340" s="189"/>
      <c r="D2340" s="189"/>
    </row>
    <row r="2341" spans="1:4" ht="18" customHeight="1">
      <c r="A2341" s="173"/>
      <c r="B2341" s="189"/>
      <c r="C2341" s="189"/>
      <c r="D2341" s="189"/>
    </row>
    <row r="2342" spans="1:4" ht="18" customHeight="1">
      <c r="A2342" s="173"/>
      <c r="B2342" s="189"/>
      <c r="C2342" s="189"/>
      <c r="D2342" s="189"/>
    </row>
    <row r="2343" spans="1:4" ht="18" customHeight="1">
      <c r="A2343" s="173"/>
      <c r="B2343" s="189"/>
      <c r="C2343" s="189"/>
      <c r="D2343" s="189"/>
    </row>
    <row r="2344" spans="1:4" ht="18" customHeight="1">
      <c r="A2344" s="173"/>
      <c r="B2344" s="189"/>
      <c r="C2344" s="189"/>
      <c r="D2344" s="189"/>
    </row>
    <row r="2345" spans="1:4" ht="18" customHeight="1">
      <c r="A2345" s="173"/>
      <c r="B2345" s="189"/>
      <c r="C2345" s="189"/>
      <c r="D2345" s="189"/>
    </row>
    <row r="2346" spans="1:4" ht="18" customHeight="1">
      <c r="A2346" s="173"/>
      <c r="B2346" s="189"/>
      <c r="C2346" s="189"/>
      <c r="D2346" s="189"/>
    </row>
    <row r="2347" spans="1:4" ht="18" customHeight="1">
      <c r="A2347" s="173"/>
      <c r="B2347" s="189"/>
      <c r="C2347" s="189"/>
      <c r="D2347" s="189"/>
    </row>
    <row r="2348" spans="1:4" ht="18" customHeight="1">
      <c r="A2348" s="173"/>
      <c r="B2348" s="189"/>
      <c r="C2348" s="189"/>
      <c r="D2348" s="189"/>
    </row>
    <row r="2349" spans="1:4" ht="18" customHeight="1">
      <c r="A2349" s="173"/>
      <c r="B2349" s="189"/>
      <c r="C2349" s="189"/>
      <c r="D2349" s="189"/>
    </row>
    <row r="2350" spans="1:4" ht="18" customHeight="1">
      <c r="A2350" s="173"/>
      <c r="B2350" s="189"/>
      <c r="C2350" s="189"/>
      <c r="D2350" s="189"/>
    </row>
    <row r="2351" spans="1:4" ht="18" customHeight="1">
      <c r="A2351" s="173"/>
      <c r="B2351" s="189"/>
      <c r="C2351" s="189"/>
      <c r="D2351" s="189"/>
    </row>
    <row r="2352" spans="1:4" ht="18" customHeight="1">
      <c r="A2352" s="173"/>
      <c r="B2352" s="189"/>
      <c r="C2352" s="189"/>
      <c r="D2352" s="189"/>
    </row>
    <row r="2353" spans="1:4" ht="18" customHeight="1">
      <c r="A2353" s="173"/>
      <c r="B2353" s="189"/>
      <c r="C2353" s="189"/>
      <c r="D2353" s="189"/>
    </row>
    <row r="2354" spans="1:4" ht="18" customHeight="1">
      <c r="A2354" s="173"/>
      <c r="B2354" s="189"/>
      <c r="C2354" s="189"/>
      <c r="D2354" s="189"/>
    </row>
    <row r="2355" spans="1:4" ht="18" customHeight="1">
      <c r="A2355" s="173"/>
      <c r="B2355" s="189"/>
      <c r="C2355" s="189"/>
      <c r="D2355" s="189"/>
    </row>
    <row r="2356" spans="1:4" ht="18" customHeight="1">
      <c r="A2356" s="173"/>
      <c r="B2356" s="189"/>
      <c r="C2356" s="189"/>
      <c r="D2356" s="189"/>
    </row>
    <row r="2357" spans="1:4" ht="18" customHeight="1">
      <c r="A2357" s="173"/>
      <c r="B2357" s="189"/>
      <c r="C2357" s="189"/>
      <c r="D2357" s="189"/>
    </row>
    <row r="2358" spans="1:4" ht="18" customHeight="1">
      <c r="A2358" s="173"/>
      <c r="B2358" s="189"/>
      <c r="C2358" s="189"/>
      <c r="D2358" s="189"/>
    </row>
    <row r="2359" spans="1:4" ht="18" customHeight="1">
      <c r="A2359" s="173"/>
      <c r="B2359" s="189"/>
      <c r="C2359" s="189"/>
      <c r="D2359" s="189"/>
    </row>
    <row r="2360" spans="1:4" ht="18" customHeight="1">
      <c r="A2360" s="173"/>
      <c r="B2360" s="189"/>
      <c r="C2360" s="189"/>
      <c r="D2360" s="189"/>
    </row>
    <row r="2361" spans="1:4" ht="18" customHeight="1">
      <c r="A2361" s="173"/>
      <c r="B2361" s="189"/>
      <c r="C2361" s="189"/>
      <c r="D2361" s="189"/>
    </row>
    <row r="2362" spans="1:4" ht="18" customHeight="1">
      <c r="A2362" s="173"/>
      <c r="B2362" s="189"/>
      <c r="C2362" s="189"/>
      <c r="D2362" s="189"/>
    </row>
    <row r="2363" spans="1:4" ht="18" customHeight="1">
      <c r="A2363" s="173"/>
      <c r="B2363" s="189"/>
      <c r="C2363" s="189"/>
      <c r="D2363" s="189"/>
    </row>
    <row r="2364" spans="1:4" ht="18" customHeight="1">
      <c r="A2364" s="173"/>
      <c r="B2364" s="189"/>
      <c r="C2364" s="189"/>
      <c r="D2364" s="189"/>
    </row>
    <row r="2365" spans="1:4" ht="18" customHeight="1">
      <c r="A2365" s="173"/>
      <c r="B2365" s="189"/>
      <c r="C2365" s="189"/>
      <c r="D2365" s="189"/>
    </row>
    <row r="2366" spans="1:4" ht="18" customHeight="1">
      <c r="A2366" s="173"/>
      <c r="B2366" s="189"/>
      <c r="C2366" s="189"/>
      <c r="D2366" s="189"/>
    </row>
    <row r="2367" spans="1:4" ht="18" customHeight="1">
      <c r="A2367" s="173"/>
      <c r="B2367" s="189"/>
      <c r="C2367" s="189"/>
      <c r="D2367" s="189"/>
    </row>
    <row r="2368" spans="1:4" ht="18" customHeight="1">
      <c r="A2368" s="173"/>
      <c r="B2368" s="189"/>
      <c r="C2368" s="189"/>
      <c r="D2368" s="189"/>
    </row>
    <row r="2369" spans="1:4" ht="18" customHeight="1">
      <c r="A2369" s="173"/>
      <c r="B2369" s="189"/>
      <c r="C2369" s="189"/>
      <c r="D2369" s="189"/>
    </row>
    <row r="2370" spans="1:4" ht="18" customHeight="1">
      <c r="A2370" s="173"/>
      <c r="B2370" s="189"/>
      <c r="C2370" s="189"/>
      <c r="D2370" s="189"/>
    </row>
    <row r="2371" spans="1:4" ht="18" customHeight="1">
      <c r="A2371" s="173"/>
      <c r="B2371" s="189"/>
      <c r="C2371" s="189"/>
      <c r="D2371" s="189"/>
    </row>
    <row r="2372" spans="1:4" ht="18" customHeight="1">
      <c r="A2372" s="173"/>
      <c r="B2372" s="189"/>
      <c r="C2372" s="189"/>
      <c r="D2372" s="189"/>
    </row>
    <row r="2373" spans="1:4" ht="18" customHeight="1">
      <c r="A2373" s="173"/>
      <c r="B2373" s="189"/>
      <c r="C2373" s="189"/>
      <c r="D2373" s="189"/>
    </row>
    <row r="2374" spans="1:4" ht="18" customHeight="1">
      <c r="A2374" s="173"/>
      <c r="B2374" s="189"/>
      <c r="C2374" s="189"/>
      <c r="D2374" s="189"/>
    </row>
    <row r="2375" spans="1:4" ht="18" customHeight="1">
      <c r="A2375" s="173"/>
      <c r="B2375" s="189"/>
      <c r="C2375" s="189"/>
      <c r="D2375" s="189"/>
    </row>
    <row r="2376" spans="1:4" ht="18" customHeight="1">
      <c r="A2376" s="173"/>
      <c r="B2376" s="189"/>
      <c r="C2376" s="189"/>
      <c r="D2376" s="189"/>
    </row>
    <row r="2377" spans="1:4" ht="18" customHeight="1">
      <c r="A2377" s="173"/>
      <c r="B2377" s="189"/>
      <c r="C2377" s="189"/>
      <c r="D2377" s="189"/>
    </row>
    <row r="2378" spans="1:4" ht="18" customHeight="1">
      <c r="A2378" s="173"/>
      <c r="B2378" s="189"/>
      <c r="C2378" s="189"/>
      <c r="D2378" s="189"/>
    </row>
    <row r="2379" spans="1:4" ht="18" customHeight="1">
      <c r="A2379" s="173"/>
      <c r="B2379" s="189"/>
      <c r="C2379" s="189"/>
      <c r="D2379" s="189"/>
    </row>
    <row r="2380" spans="1:4" ht="18" customHeight="1">
      <c r="A2380" s="173"/>
      <c r="B2380" s="189"/>
      <c r="C2380" s="189"/>
      <c r="D2380" s="189"/>
    </row>
    <row r="2381" spans="1:4" ht="18" customHeight="1">
      <c r="A2381" s="173"/>
      <c r="B2381" s="189"/>
      <c r="C2381" s="189"/>
      <c r="D2381" s="189"/>
    </row>
    <row r="2382" spans="1:4" ht="18" customHeight="1">
      <c r="A2382" s="173"/>
      <c r="B2382" s="189"/>
      <c r="C2382" s="189"/>
      <c r="D2382" s="189"/>
    </row>
    <row r="2383" spans="1:4" ht="18" customHeight="1">
      <c r="A2383" s="173"/>
      <c r="B2383" s="189"/>
      <c r="C2383" s="189"/>
      <c r="D2383" s="189"/>
    </row>
    <row r="2384" spans="1:4" ht="18" customHeight="1">
      <c r="A2384" s="173"/>
      <c r="B2384" s="189"/>
      <c r="C2384" s="189"/>
      <c r="D2384" s="189"/>
    </row>
    <row r="2385" spans="1:4" ht="18" customHeight="1">
      <c r="A2385" s="173"/>
      <c r="B2385" s="189"/>
      <c r="C2385" s="189"/>
      <c r="D2385" s="189"/>
    </row>
    <row r="2386" spans="1:4" ht="18" customHeight="1">
      <c r="A2386" s="173"/>
      <c r="B2386" s="189"/>
      <c r="C2386" s="189"/>
      <c r="D2386" s="189"/>
    </row>
    <row r="2387" spans="1:4" ht="18" customHeight="1">
      <c r="A2387" s="173"/>
      <c r="B2387" s="189"/>
      <c r="C2387" s="189"/>
      <c r="D2387" s="189"/>
    </row>
    <row r="2388" spans="1:4" ht="18" customHeight="1">
      <c r="A2388" s="173"/>
      <c r="B2388" s="189"/>
      <c r="C2388" s="189"/>
      <c r="D2388" s="189"/>
    </row>
    <row r="2389" spans="1:4" ht="18" customHeight="1">
      <c r="A2389" s="173"/>
      <c r="B2389" s="189"/>
      <c r="C2389" s="189"/>
      <c r="D2389" s="189"/>
    </row>
    <row r="2390" spans="1:4" ht="18" customHeight="1">
      <c r="A2390" s="173"/>
      <c r="B2390" s="189"/>
      <c r="C2390" s="189"/>
      <c r="D2390" s="189"/>
    </row>
    <row r="2391" spans="1:4" ht="18" customHeight="1">
      <c r="A2391" s="173"/>
      <c r="B2391" s="189"/>
      <c r="C2391" s="189"/>
      <c r="D2391" s="189"/>
    </row>
    <row r="2392" spans="1:4" ht="18" customHeight="1">
      <c r="A2392" s="173"/>
      <c r="B2392" s="189"/>
      <c r="C2392" s="189"/>
      <c r="D2392" s="189"/>
    </row>
    <row r="2393" spans="1:4" ht="18" customHeight="1">
      <c r="A2393" s="173"/>
      <c r="B2393" s="189"/>
      <c r="C2393" s="189"/>
      <c r="D2393" s="189"/>
    </row>
    <row r="2394" spans="1:4" ht="18" customHeight="1">
      <c r="A2394" s="173"/>
      <c r="B2394" s="189"/>
      <c r="C2394" s="189"/>
      <c r="D2394" s="189"/>
    </row>
    <row r="2395" spans="1:4" ht="18" customHeight="1">
      <c r="A2395" s="173"/>
      <c r="B2395" s="189"/>
      <c r="C2395" s="189"/>
      <c r="D2395" s="189"/>
    </row>
    <row r="2396" spans="1:4" ht="18" customHeight="1">
      <c r="A2396" s="173"/>
      <c r="B2396" s="189"/>
      <c r="C2396" s="189"/>
      <c r="D2396" s="189"/>
    </row>
    <row r="2397" spans="1:4" ht="18" customHeight="1">
      <c r="A2397" s="173"/>
      <c r="B2397" s="189"/>
      <c r="C2397" s="189"/>
      <c r="D2397" s="189"/>
    </row>
    <row r="2398" spans="1:4" ht="18" customHeight="1">
      <c r="A2398" s="173"/>
      <c r="B2398" s="189"/>
      <c r="C2398" s="189"/>
      <c r="D2398" s="189"/>
    </row>
    <row r="2399" spans="1:4" ht="18" customHeight="1">
      <c r="A2399" s="173"/>
      <c r="B2399" s="189"/>
      <c r="C2399" s="189"/>
      <c r="D2399" s="189"/>
    </row>
    <row r="2400" spans="1:4" ht="18" customHeight="1">
      <c r="A2400" s="173"/>
      <c r="B2400" s="189"/>
      <c r="C2400" s="189"/>
      <c r="D2400" s="189"/>
    </row>
    <row r="2401" spans="1:4" ht="18" customHeight="1">
      <c r="A2401" s="173"/>
      <c r="B2401" s="189"/>
      <c r="C2401" s="189"/>
      <c r="D2401" s="189"/>
    </row>
    <row r="2402" spans="1:4" ht="18" customHeight="1">
      <c r="A2402" s="173"/>
      <c r="B2402" s="189"/>
      <c r="C2402" s="189"/>
      <c r="D2402" s="189"/>
    </row>
    <row r="2403" spans="1:4" ht="18" customHeight="1">
      <c r="A2403" s="173"/>
      <c r="B2403" s="189"/>
      <c r="C2403" s="189"/>
      <c r="D2403" s="189"/>
    </row>
    <row r="2404" spans="1:4" ht="18" customHeight="1">
      <c r="A2404" s="173"/>
      <c r="B2404" s="189"/>
      <c r="C2404" s="189"/>
      <c r="D2404" s="189"/>
    </row>
    <row r="2405" spans="1:4" ht="18" customHeight="1">
      <c r="A2405" s="173"/>
      <c r="B2405" s="189"/>
      <c r="C2405" s="189"/>
      <c r="D2405" s="189"/>
    </row>
    <row r="2406" spans="1:4" ht="18" customHeight="1">
      <c r="A2406" s="173"/>
      <c r="B2406" s="189"/>
      <c r="C2406" s="189"/>
      <c r="D2406" s="189"/>
    </row>
    <row r="2407" spans="1:4" ht="18" customHeight="1">
      <c r="A2407" s="173"/>
      <c r="B2407" s="189"/>
      <c r="C2407" s="189"/>
      <c r="D2407" s="189"/>
    </row>
    <row r="2408" spans="1:4" ht="18" customHeight="1">
      <c r="A2408" s="173"/>
      <c r="B2408" s="189"/>
      <c r="C2408" s="189"/>
      <c r="D2408" s="189"/>
    </row>
    <row r="2409" spans="1:4" ht="18" customHeight="1">
      <c r="A2409" s="173"/>
      <c r="B2409" s="189"/>
      <c r="C2409" s="189"/>
      <c r="D2409" s="189"/>
    </row>
    <row r="2410" spans="1:4" ht="18" customHeight="1">
      <c r="A2410" s="173"/>
      <c r="B2410" s="189"/>
      <c r="C2410" s="189"/>
      <c r="D2410" s="189"/>
    </row>
    <row r="2411" spans="1:4" ht="18" customHeight="1">
      <c r="A2411" s="173"/>
      <c r="B2411" s="189"/>
      <c r="C2411" s="189"/>
      <c r="D2411" s="189"/>
    </row>
    <row r="2412" spans="1:4" ht="18" customHeight="1">
      <c r="A2412" s="173"/>
      <c r="B2412" s="189"/>
      <c r="C2412" s="189"/>
      <c r="D2412" s="189"/>
    </row>
    <row r="2413" spans="1:4" ht="18" customHeight="1">
      <c r="A2413" s="173"/>
      <c r="B2413" s="189"/>
      <c r="C2413" s="189"/>
      <c r="D2413" s="189"/>
    </row>
    <row r="2414" spans="1:4" ht="18" customHeight="1">
      <c r="A2414" s="173"/>
      <c r="B2414" s="189"/>
      <c r="C2414" s="189"/>
      <c r="D2414" s="189"/>
    </row>
    <row r="2415" spans="1:4" ht="18" customHeight="1">
      <c r="A2415" s="173"/>
      <c r="B2415" s="189"/>
      <c r="C2415" s="189"/>
      <c r="D2415" s="189"/>
    </row>
    <row r="2416" spans="1:4" ht="18" customHeight="1">
      <c r="A2416" s="173"/>
      <c r="B2416" s="189"/>
      <c r="C2416" s="189"/>
      <c r="D2416" s="189"/>
    </row>
    <row r="2417" spans="1:4" ht="18" customHeight="1">
      <c r="A2417" s="173"/>
      <c r="B2417" s="189"/>
      <c r="C2417" s="189"/>
      <c r="D2417" s="189"/>
    </row>
    <row r="2418" spans="1:4" ht="18" customHeight="1">
      <c r="A2418" s="173"/>
      <c r="B2418" s="189"/>
      <c r="C2418" s="189"/>
      <c r="D2418" s="189"/>
    </row>
    <row r="2419" spans="1:4" ht="18" customHeight="1">
      <c r="A2419" s="173"/>
      <c r="B2419" s="189"/>
      <c r="C2419" s="189"/>
      <c r="D2419" s="189"/>
    </row>
    <row r="2420" spans="1:4" ht="18" customHeight="1">
      <c r="A2420" s="173"/>
      <c r="B2420" s="189"/>
      <c r="C2420" s="189"/>
      <c r="D2420" s="189"/>
    </row>
    <row r="2421" spans="1:4" ht="18" customHeight="1">
      <c r="A2421" s="173"/>
      <c r="B2421" s="189"/>
      <c r="C2421" s="189"/>
      <c r="D2421" s="189"/>
    </row>
    <row r="2422" spans="1:4" ht="18" customHeight="1">
      <c r="A2422" s="173"/>
      <c r="B2422" s="189"/>
      <c r="C2422" s="189"/>
      <c r="D2422" s="189"/>
    </row>
    <row r="2423" spans="1:4" ht="18" customHeight="1">
      <c r="A2423" s="173"/>
      <c r="B2423" s="189"/>
      <c r="C2423" s="189"/>
      <c r="D2423" s="189"/>
    </row>
    <row r="2424" spans="1:4" ht="18" customHeight="1">
      <c r="A2424" s="173"/>
      <c r="B2424" s="189"/>
      <c r="C2424" s="189"/>
      <c r="D2424" s="189"/>
    </row>
    <row r="2425" spans="1:4" ht="18" customHeight="1">
      <c r="A2425" s="173"/>
      <c r="B2425" s="189"/>
      <c r="C2425" s="189"/>
      <c r="D2425" s="189"/>
    </row>
    <row r="2426" spans="1:4" ht="18" customHeight="1">
      <c r="A2426" s="173"/>
      <c r="B2426" s="189"/>
      <c r="C2426" s="189"/>
      <c r="D2426" s="189"/>
    </row>
    <row r="2427" spans="1:4" ht="18" customHeight="1">
      <c r="A2427" s="173"/>
      <c r="B2427" s="189"/>
      <c r="C2427" s="189"/>
      <c r="D2427" s="189"/>
    </row>
    <row r="2428" spans="1:4" ht="18" customHeight="1">
      <c r="A2428" s="173"/>
      <c r="B2428" s="189"/>
      <c r="C2428" s="189"/>
      <c r="D2428" s="189"/>
    </row>
    <row r="2429" spans="1:4" ht="18" customHeight="1">
      <c r="A2429" s="173"/>
      <c r="B2429" s="189"/>
      <c r="C2429" s="189"/>
      <c r="D2429" s="189"/>
    </row>
    <row r="2430" spans="1:4" ht="18" customHeight="1">
      <c r="A2430" s="173"/>
      <c r="B2430" s="189"/>
      <c r="C2430" s="189"/>
      <c r="D2430" s="189"/>
    </row>
    <row r="2431" spans="1:4" ht="18" customHeight="1">
      <c r="A2431" s="173"/>
      <c r="B2431" s="189"/>
      <c r="C2431" s="189"/>
      <c r="D2431" s="189"/>
    </row>
    <row r="2432" spans="1:4" ht="18" customHeight="1">
      <c r="A2432" s="173"/>
      <c r="B2432" s="189"/>
      <c r="C2432" s="189"/>
      <c r="D2432" s="189"/>
    </row>
    <row r="2433" spans="1:4" ht="18" customHeight="1">
      <c r="A2433" s="173"/>
      <c r="B2433" s="189"/>
      <c r="C2433" s="189"/>
      <c r="D2433" s="189"/>
    </row>
    <row r="2434" spans="1:4" ht="18" customHeight="1">
      <c r="A2434" s="173"/>
      <c r="B2434" s="189"/>
      <c r="C2434" s="189"/>
      <c r="D2434" s="189"/>
    </row>
    <row r="2435" spans="1:4" ht="18" customHeight="1">
      <c r="A2435" s="173"/>
      <c r="B2435" s="189"/>
      <c r="C2435" s="189"/>
      <c r="D2435" s="189"/>
    </row>
    <row r="2436" spans="1:4" ht="18" customHeight="1">
      <c r="A2436" s="173"/>
      <c r="B2436" s="189"/>
      <c r="C2436" s="189"/>
      <c r="D2436" s="189"/>
    </row>
    <row r="2437" spans="1:4" ht="18" customHeight="1">
      <c r="A2437" s="173"/>
      <c r="B2437" s="189"/>
      <c r="C2437" s="189"/>
      <c r="D2437" s="189"/>
    </row>
    <row r="2438" spans="1:4" ht="18" customHeight="1">
      <c r="A2438" s="173"/>
      <c r="B2438" s="189"/>
      <c r="C2438" s="189"/>
      <c r="D2438" s="189"/>
    </row>
    <row r="2439" spans="1:4" ht="18" customHeight="1">
      <c r="A2439" s="173"/>
      <c r="B2439" s="189"/>
      <c r="C2439" s="189"/>
      <c r="D2439" s="189"/>
    </row>
    <row r="2440" spans="1:4" ht="18" customHeight="1">
      <c r="A2440" s="173"/>
      <c r="B2440" s="189"/>
      <c r="C2440" s="189"/>
      <c r="D2440" s="189"/>
    </row>
    <row r="2441" spans="1:4" ht="18" customHeight="1">
      <c r="A2441" s="173"/>
      <c r="B2441" s="189"/>
      <c r="C2441" s="189"/>
      <c r="D2441" s="189"/>
    </row>
    <row r="2442" spans="1:4" ht="18" customHeight="1">
      <c r="A2442" s="173"/>
      <c r="B2442" s="189"/>
      <c r="C2442" s="189"/>
      <c r="D2442" s="189"/>
    </row>
    <row r="2443" spans="1:4" ht="18" customHeight="1">
      <c r="A2443" s="173"/>
      <c r="B2443" s="189"/>
      <c r="C2443" s="189"/>
      <c r="D2443" s="189"/>
    </row>
    <row r="2444" spans="1:4" ht="18" customHeight="1">
      <c r="A2444" s="173"/>
      <c r="B2444" s="189"/>
      <c r="C2444" s="189"/>
      <c r="D2444" s="189"/>
    </row>
    <row r="2445" spans="1:4" ht="18" customHeight="1">
      <c r="A2445" s="173"/>
      <c r="B2445" s="189"/>
      <c r="C2445" s="189"/>
      <c r="D2445" s="189"/>
    </row>
    <row r="2446" spans="1:4" ht="18" customHeight="1">
      <c r="A2446" s="173"/>
      <c r="B2446" s="189"/>
      <c r="C2446" s="189"/>
      <c r="D2446" s="189"/>
    </row>
    <row r="2447" spans="1:4" ht="18" customHeight="1">
      <c r="A2447" s="173"/>
      <c r="B2447" s="189"/>
      <c r="C2447" s="189"/>
      <c r="D2447" s="189"/>
    </row>
    <row r="2448" spans="1:4" ht="18" customHeight="1">
      <c r="A2448" s="173"/>
      <c r="B2448" s="189"/>
      <c r="C2448" s="189"/>
      <c r="D2448" s="189"/>
    </row>
    <row r="2449" spans="1:4" ht="18" customHeight="1">
      <c r="A2449" s="173"/>
      <c r="B2449" s="189"/>
      <c r="C2449" s="189"/>
      <c r="D2449" s="189"/>
    </row>
    <row r="2450" spans="1:4" ht="18" customHeight="1">
      <c r="A2450" s="173"/>
      <c r="B2450" s="189"/>
      <c r="C2450" s="189"/>
      <c r="D2450" s="189"/>
    </row>
    <row r="2451" spans="1:4" ht="18" customHeight="1">
      <c r="A2451" s="173"/>
      <c r="B2451" s="189"/>
      <c r="C2451" s="189"/>
      <c r="D2451" s="189"/>
    </row>
    <row r="2452" spans="1:4" ht="18" customHeight="1">
      <c r="A2452" s="173"/>
      <c r="B2452" s="189"/>
      <c r="C2452" s="189"/>
      <c r="D2452" s="189"/>
    </row>
    <row r="2453" spans="1:4" ht="18" customHeight="1">
      <c r="A2453" s="173"/>
      <c r="B2453" s="189"/>
      <c r="C2453" s="189"/>
      <c r="D2453" s="189"/>
    </row>
    <row r="2454" spans="1:4" ht="18" customHeight="1">
      <c r="A2454" s="173"/>
      <c r="B2454" s="189"/>
      <c r="C2454" s="189"/>
      <c r="D2454" s="189"/>
    </row>
    <row r="2455" spans="1:4" ht="18" customHeight="1">
      <c r="A2455" s="173"/>
      <c r="B2455" s="189"/>
      <c r="C2455" s="189"/>
      <c r="D2455" s="189"/>
    </row>
    <row r="2456" spans="1:4" ht="18" customHeight="1">
      <c r="A2456" s="173"/>
      <c r="B2456" s="189"/>
      <c r="C2456" s="189"/>
      <c r="D2456" s="189"/>
    </row>
    <row r="2457" spans="1:4" ht="18" customHeight="1">
      <c r="A2457" s="173"/>
      <c r="B2457" s="189"/>
      <c r="C2457" s="189"/>
      <c r="D2457" s="189"/>
    </row>
    <row r="2458" spans="1:4" ht="18" customHeight="1">
      <c r="A2458" s="173"/>
      <c r="B2458" s="189"/>
      <c r="C2458" s="189"/>
      <c r="D2458" s="189"/>
    </row>
    <row r="2459" spans="1:4" ht="18" customHeight="1">
      <c r="A2459" s="173"/>
      <c r="B2459" s="189"/>
      <c r="C2459" s="189"/>
      <c r="D2459" s="189"/>
    </row>
    <row r="2460" spans="1:4" ht="18" customHeight="1">
      <c r="A2460" s="173"/>
      <c r="B2460" s="189"/>
      <c r="C2460" s="189"/>
      <c r="D2460" s="189"/>
    </row>
    <row r="2461" spans="1:4" ht="18" customHeight="1">
      <c r="A2461" s="173"/>
      <c r="B2461" s="189"/>
      <c r="C2461" s="189"/>
      <c r="D2461" s="189"/>
    </row>
    <row r="2462" spans="1:4" ht="18" customHeight="1">
      <c r="A2462" s="173"/>
      <c r="B2462" s="189"/>
      <c r="C2462" s="189"/>
      <c r="D2462" s="189"/>
    </row>
    <row r="2463" spans="1:4" ht="18" customHeight="1">
      <c r="A2463" s="173"/>
      <c r="B2463" s="189"/>
      <c r="C2463" s="189"/>
      <c r="D2463" s="189"/>
    </row>
    <row r="2464" spans="1:4" ht="18" customHeight="1">
      <c r="A2464" s="173"/>
      <c r="B2464" s="189"/>
      <c r="C2464" s="189"/>
      <c r="D2464" s="189"/>
    </row>
    <row r="2465" spans="1:4" ht="18" customHeight="1">
      <c r="A2465" s="173"/>
      <c r="B2465" s="189"/>
      <c r="C2465" s="189"/>
      <c r="D2465" s="189"/>
    </row>
    <row r="2466" spans="1:4" ht="18" customHeight="1">
      <c r="A2466" s="173"/>
      <c r="B2466" s="189"/>
      <c r="C2466" s="189"/>
      <c r="D2466" s="189"/>
    </row>
    <row r="2467" spans="1:4" ht="18" customHeight="1">
      <c r="A2467" s="173"/>
      <c r="B2467" s="189"/>
      <c r="C2467" s="189"/>
      <c r="D2467" s="189"/>
    </row>
    <row r="2468" spans="1:4" ht="18" customHeight="1">
      <c r="A2468" s="173"/>
      <c r="B2468" s="189"/>
      <c r="C2468" s="189"/>
      <c r="D2468" s="189"/>
    </row>
    <row r="2469" spans="1:4" ht="18" customHeight="1">
      <c r="A2469" s="173"/>
      <c r="B2469" s="189"/>
      <c r="C2469" s="189"/>
      <c r="D2469" s="189"/>
    </row>
    <row r="2470" spans="1:4" ht="18" customHeight="1">
      <c r="A2470" s="173"/>
      <c r="B2470" s="189"/>
      <c r="C2470" s="189"/>
      <c r="D2470" s="189"/>
    </row>
    <row r="2471" spans="1:4" ht="18" customHeight="1">
      <c r="A2471" s="173"/>
      <c r="B2471" s="189"/>
      <c r="C2471" s="189"/>
      <c r="D2471" s="189"/>
    </row>
    <row r="2472" spans="1:4" ht="18" customHeight="1">
      <c r="A2472" s="173"/>
      <c r="B2472" s="189"/>
      <c r="C2472" s="189"/>
      <c r="D2472" s="189"/>
    </row>
    <row r="2473" spans="1:4" ht="18" customHeight="1">
      <c r="A2473" s="173"/>
      <c r="B2473" s="189"/>
      <c r="C2473" s="189"/>
      <c r="D2473" s="189"/>
    </row>
    <row r="2474" spans="1:4" ht="18" customHeight="1">
      <c r="A2474" s="173"/>
      <c r="B2474" s="189"/>
      <c r="C2474" s="189"/>
      <c r="D2474" s="189"/>
    </row>
    <row r="2475" spans="1:4" ht="18" customHeight="1">
      <c r="A2475" s="173"/>
      <c r="B2475" s="189"/>
      <c r="C2475" s="189"/>
      <c r="D2475" s="189"/>
    </row>
    <row r="2476" spans="1:4" ht="18" customHeight="1">
      <c r="A2476" s="173"/>
      <c r="B2476" s="189"/>
      <c r="C2476" s="189"/>
      <c r="D2476" s="189"/>
    </row>
    <row r="2477" spans="1:4" ht="18" customHeight="1">
      <c r="A2477" s="173"/>
      <c r="B2477" s="189"/>
      <c r="C2477" s="189"/>
      <c r="D2477" s="189"/>
    </row>
    <row r="2478" spans="1:4" ht="18" customHeight="1">
      <c r="A2478" s="173"/>
      <c r="B2478" s="189"/>
      <c r="C2478" s="189"/>
      <c r="D2478" s="189"/>
    </row>
    <row r="2479" spans="1:4" ht="18" customHeight="1">
      <c r="A2479" s="173"/>
      <c r="B2479" s="189"/>
      <c r="C2479" s="189"/>
      <c r="D2479" s="189"/>
    </row>
    <row r="2480" spans="1:4" ht="18" customHeight="1">
      <c r="A2480" s="173"/>
      <c r="B2480" s="189"/>
      <c r="C2480" s="189"/>
      <c r="D2480" s="189"/>
    </row>
    <row r="2481" spans="1:4" ht="18" customHeight="1">
      <c r="A2481" s="173"/>
      <c r="B2481" s="189"/>
      <c r="C2481" s="189"/>
      <c r="D2481" s="189"/>
    </row>
    <row r="2482" spans="1:4" ht="18" customHeight="1">
      <c r="A2482" s="173"/>
      <c r="B2482" s="189"/>
      <c r="C2482" s="189"/>
      <c r="D2482" s="189"/>
    </row>
    <row r="2483" spans="1:4" ht="18" customHeight="1">
      <c r="A2483" s="173"/>
      <c r="B2483" s="189"/>
      <c r="C2483" s="189"/>
      <c r="D2483" s="189"/>
    </row>
    <row r="2484" spans="1:4" ht="18" customHeight="1">
      <c r="A2484" s="173"/>
      <c r="B2484" s="189"/>
      <c r="C2484" s="189"/>
      <c r="D2484" s="189"/>
    </row>
    <row r="2485" spans="1:4" ht="18" customHeight="1">
      <c r="A2485" s="173"/>
      <c r="B2485" s="189"/>
      <c r="C2485" s="189"/>
      <c r="D2485" s="189"/>
    </row>
    <row r="2486" spans="1:4" ht="18" customHeight="1">
      <c r="A2486" s="173"/>
      <c r="B2486" s="189"/>
      <c r="C2486" s="189"/>
      <c r="D2486" s="189"/>
    </row>
    <row r="2487" spans="1:4" ht="18" customHeight="1">
      <c r="A2487" s="173"/>
      <c r="B2487" s="189"/>
      <c r="C2487" s="189"/>
      <c r="D2487" s="189"/>
    </row>
    <row r="2488" spans="1:4" ht="18" customHeight="1">
      <c r="A2488" s="173"/>
      <c r="B2488" s="189"/>
      <c r="C2488" s="189"/>
      <c r="D2488" s="189"/>
    </row>
    <row r="2489" spans="1:4" ht="18" customHeight="1">
      <c r="A2489" s="173"/>
      <c r="B2489" s="189"/>
      <c r="C2489" s="189"/>
      <c r="D2489" s="189"/>
    </row>
    <row r="2490" spans="1:4" ht="18" customHeight="1">
      <c r="A2490" s="173"/>
      <c r="B2490" s="189"/>
      <c r="C2490" s="189"/>
      <c r="D2490" s="189"/>
    </row>
    <row r="2491" spans="1:4" ht="18" customHeight="1">
      <c r="A2491" s="173"/>
      <c r="B2491" s="189"/>
      <c r="C2491" s="189"/>
      <c r="D2491" s="189"/>
    </row>
    <row r="2492" spans="1:4" ht="18" customHeight="1">
      <c r="A2492" s="173"/>
      <c r="B2492" s="189"/>
      <c r="C2492" s="189"/>
      <c r="D2492" s="189"/>
    </row>
    <row r="2493" spans="1:4" ht="18" customHeight="1">
      <c r="A2493" s="173"/>
      <c r="B2493" s="189"/>
      <c r="C2493" s="189"/>
      <c r="D2493" s="189"/>
    </row>
    <row r="2494" spans="1:4" ht="18" customHeight="1">
      <c r="A2494" s="173"/>
      <c r="B2494" s="189"/>
      <c r="C2494" s="189"/>
      <c r="D2494" s="189"/>
    </row>
    <row r="2495" spans="1:4" ht="18" customHeight="1">
      <c r="A2495" s="173"/>
      <c r="B2495" s="189"/>
      <c r="C2495" s="189"/>
      <c r="D2495" s="189"/>
    </row>
    <row r="2496" spans="1:4" ht="18" customHeight="1">
      <c r="A2496" s="173"/>
      <c r="B2496" s="189"/>
      <c r="C2496" s="189"/>
      <c r="D2496" s="189"/>
    </row>
    <row r="2497" spans="1:4" ht="18" customHeight="1">
      <c r="A2497" s="173"/>
      <c r="B2497" s="189"/>
      <c r="C2497" s="189"/>
      <c r="D2497" s="189"/>
    </row>
    <row r="2498" spans="1:4" ht="18" customHeight="1">
      <c r="A2498" s="173"/>
      <c r="B2498" s="189"/>
      <c r="C2498" s="189"/>
      <c r="D2498" s="189"/>
    </row>
    <row r="2499" spans="1:4" ht="18" customHeight="1">
      <c r="A2499" s="173"/>
      <c r="B2499" s="189"/>
      <c r="C2499" s="189"/>
      <c r="D2499" s="189"/>
    </row>
    <row r="2500" spans="1:4" ht="18" customHeight="1">
      <c r="A2500" s="173"/>
      <c r="B2500" s="189"/>
      <c r="C2500" s="189"/>
      <c r="D2500" s="189"/>
    </row>
    <row r="2501" spans="1:4" ht="18" customHeight="1">
      <c r="A2501" s="173"/>
      <c r="B2501" s="189"/>
      <c r="C2501" s="189"/>
      <c r="D2501" s="189"/>
    </row>
    <row r="2502" spans="1:4" ht="18" customHeight="1">
      <c r="A2502" s="173"/>
      <c r="B2502" s="189"/>
      <c r="C2502" s="189"/>
      <c r="D2502" s="189"/>
    </row>
    <row r="2503" spans="1:4" ht="18" customHeight="1">
      <c r="A2503" s="173"/>
      <c r="B2503" s="189"/>
      <c r="C2503" s="189"/>
      <c r="D2503" s="189"/>
    </row>
    <row r="2504" spans="1:4" ht="18" customHeight="1">
      <c r="A2504" s="173"/>
      <c r="B2504" s="189"/>
      <c r="C2504" s="189"/>
      <c r="D2504" s="189"/>
    </row>
    <row r="2505" spans="1:4" ht="18" customHeight="1">
      <c r="A2505" s="173"/>
      <c r="B2505" s="189"/>
      <c r="C2505" s="189"/>
      <c r="D2505" s="189"/>
    </row>
    <row r="2506" spans="1:4" ht="18" customHeight="1">
      <c r="A2506" s="173"/>
      <c r="B2506" s="189"/>
      <c r="C2506" s="189"/>
      <c r="D2506" s="189"/>
    </row>
    <row r="2507" spans="1:4" ht="18" customHeight="1">
      <c r="A2507" s="173"/>
      <c r="B2507" s="189"/>
      <c r="C2507" s="189"/>
      <c r="D2507" s="189"/>
    </row>
    <row r="2508" spans="1:4" ht="18" customHeight="1">
      <c r="A2508" s="173"/>
      <c r="B2508" s="189"/>
      <c r="C2508" s="189"/>
      <c r="D2508" s="189"/>
    </row>
    <row r="2509" spans="1:4" ht="18" customHeight="1">
      <c r="A2509" s="173"/>
      <c r="B2509" s="189"/>
      <c r="C2509" s="189"/>
      <c r="D2509" s="189"/>
    </row>
    <row r="2510" spans="1:4" ht="18" customHeight="1">
      <c r="A2510" s="173"/>
      <c r="B2510" s="189"/>
      <c r="C2510" s="189"/>
      <c r="D2510" s="189"/>
    </row>
    <row r="2511" spans="1:4" ht="18" customHeight="1">
      <c r="A2511" s="173"/>
      <c r="B2511" s="189"/>
      <c r="C2511" s="189"/>
      <c r="D2511" s="189"/>
    </row>
    <row r="2512" spans="1:4" ht="18" customHeight="1">
      <c r="A2512" s="173"/>
      <c r="B2512" s="189"/>
      <c r="C2512" s="189"/>
      <c r="D2512" s="189"/>
    </row>
    <row r="2513" spans="1:4" ht="18" customHeight="1">
      <c r="A2513" s="173"/>
      <c r="B2513" s="189"/>
      <c r="C2513" s="189"/>
      <c r="D2513" s="189"/>
    </row>
    <row r="2514" spans="1:4" ht="18" customHeight="1">
      <c r="A2514" s="173"/>
      <c r="B2514" s="189"/>
      <c r="C2514" s="189"/>
      <c r="D2514" s="189"/>
    </row>
    <row r="2515" spans="1:4" ht="18" customHeight="1">
      <c r="A2515" s="173"/>
      <c r="B2515" s="189"/>
      <c r="C2515" s="189"/>
      <c r="D2515" s="189"/>
    </row>
    <row r="2516" spans="1:4" ht="18" customHeight="1">
      <c r="A2516" s="173"/>
      <c r="B2516" s="189"/>
      <c r="C2516" s="189"/>
      <c r="D2516" s="189"/>
    </row>
    <row r="2517" spans="1:4" ht="18" customHeight="1">
      <c r="A2517" s="173"/>
      <c r="B2517" s="189"/>
      <c r="C2517" s="189"/>
      <c r="D2517" s="189"/>
    </row>
    <row r="2518" spans="1:4" ht="18" customHeight="1">
      <c r="A2518" s="173"/>
      <c r="B2518" s="189"/>
      <c r="C2518" s="189"/>
      <c r="D2518" s="189"/>
    </row>
    <row r="2519" spans="1:4" ht="18" customHeight="1">
      <c r="A2519" s="173"/>
      <c r="B2519" s="189"/>
      <c r="C2519" s="189"/>
      <c r="D2519" s="189"/>
    </row>
    <row r="2520" spans="1:4" ht="18" customHeight="1">
      <c r="A2520" s="173"/>
      <c r="B2520" s="189"/>
      <c r="C2520" s="189"/>
      <c r="D2520" s="189"/>
    </row>
    <row r="2521" spans="1:4" ht="18" customHeight="1">
      <c r="A2521" s="173"/>
      <c r="B2521" s="189"/>
      <c r="C2521" s="189"/>
      <c r="D2521" s="189"/>
    </row>
    <row r="2522" spans="1:4" ht="18" customHeight="1">
      <c r="A2522" s="173"/>
      <c r="B2522" s="189"/>
      <c r="C2522" s="189"/>
      <c r="D2522" s="189"/>
    </row>
    <row r="2523" spans="1:4" ht="18" customHeight="1">
      <c r="A2523" s="173"/>
      <c r="B2523" s="189"/>
      <c r="C2523" s="189"/>
      <c r="D2523" s="189"/>
    </row>
    <row r="2524" spans="1:4" ht="18" customHeight="1">
      <c r="A2524" s="173"/>
      <c r="B2524" s="189"/>
      <c r="C2524" s="189"/>
      <c r="D2524" s="189"/>
    </row>
    <row r="2525" spans="1:4" ht="18" customHeight="1">
      <c r="A2525" s="173"/>
      <c r="B2525" s="189"/>
      <c r="C2525" s="189"/>
      <c r="D2525" s="189"/>
    </row>
    <row r="2526" spans="1:4" ht="18" customHeight="1">
      <c r="A2526" s="173"/>
      <c r="B2526" s="189"/>
      <c r="C2526" s="189"/>
      <c r="D2526" s="189"/>
    </row>
    <row r="2527" spans="1:4" ht="18" customHeight="1">
      <c r="A2527" s="173"/>
      <c r="B2527" s="189"/>
      <c r="C2527" s="189"/>
      <c r="D2527" s="189"/>
    </row>
    <row r="2528" spans="1:4" ht="18" customHeight="1">
      <c r="A2528" s="173"/>
      <c r="B2528" s="189"/>
      <c r="C2528" s="189"/>
      <c r="D2528" s="189"/>
    </row>
    <row r="2529" spans="1:4" ht="18" customHeight="1">
      <c r="A2529" s="173"/>
      <c r="B2529" s="189"/>
      <c r="C2529" s="189"/>
      <c r="D2529" s="189"/>
    </row>
    <row r="2530" spans="1:4" ht="18" customHeight="1">
      <c r="A2530" s="173"/>
      <c r="B2530" s="189"/>
      <c r="C2530" s="189"/>
      <c r="D2530" s="189"/>
    </row>
    <row r="2531" spans="1:4" ht="18" customHeight="1">
      <c r="A2531" s="173"/>
      <c r="B2531" s="189"/>
      <c r="C2531" s="189"/>
      <c r="D2531" s="189"/>
    </row>
    <row r="2532" spans="1:4" ht="18" customHeight="1">
      <c r="A2532" s="173"/>
      <c r="B2532" s="189"/>
      <c r="C2532" s="189"/>
      <c r="D2532" s="189"/>
    </row>
    <row r="2533" spans="1:4" ht="18" customHeight="1">
      <c r="A2533" s="173"/>
      <c r="B2533" s="189"/>
      <c r="C2533" s="189"/>
      <c r="D2533" s="189"/>
    </row>
    <row r="2534" spans="1:4" ht="18" customHeight="1">
      <c r="A2534" s="173"/>
      <c r="B2534" s="189"/>
      <c r="C2534" s="189"/>
      <c r="D2534" s="189"/>
    </row>
    <row r="2535" spans="1:4" ht="18" customHeight="1">
      <c r="A2535" s="173"/>
      <c r="B2535" s="189"/>
      <c r="C2535" s="189"/>
      <c r="D2535" s="189"/>
    </row>
    <row r="2536" spans="1:4" ht="18" customHeight="1">
      <c r="A2536" s="173"/>
      <c r="B2536" s="189"/>
      <c r="C2536" s="189"/>
      <c r="D2536" s="189"/>
    </row>
    <row r="2537" spans="1:4" ht="18" customHeight="1">
      <c r="A2537" s="173"/>
      <c r="B2537" s="189"/>
      <c r="C2537" s="189"/>
      <c r="D2537" s="189"/>
    </row>
    <row r="2538" spans="1:4" ht="18" customHeight="1">
      <c r="A2538" s="173"/>
      <c r="B2538" s="189"/>
      <c r="C2538" s="189"/>
      <c r="D2538" s="189"/>
    </row>
    <row r="2539" spans="1:4" ht="18" customHeight="1">
      <c r="A2539" s="173"/>
      <c r="B2539" s="189"/>
      <c r="C2539" s="189"/>
      <c r="D2539" s="189"/>
    </row>
    <row r="2540" spans="1:4" ht="18" customHeight="1">
      <c r="A2540" s="173"/>
      <c r="B2540" s="189"/>
      <c r="C2540" s="189"/>
      <c r="D2540" s="189"/>
    </row>
    <row r="2541" spans="1:4" ht="18" customHeight="1">
      <c r="A2541" s="173"/>
      <c r="B2541" s="189"/>
      <c r="C2541" s="189"/>
      <c r="D2541" s="189"/>
    </row>
    <row r="2542" spans="1:4" ht="18" customHeight="1">
      <c r="A2542" s="173"/>
      <c r="B2542" s="189"/>
      <c r="C2542" s="189"/>
      <c r="D2542" s="189"/>
    </row>
    <row r="2543" spans="1:4" ht="18" customHeight="1">
      <c r="A2543" s="173"/>
      <c r="B2543" s="189"/>
      <c r="C2543" s="189"/>
      <c r="D2543" s="189"/>
    </row>
    <row r="2544" spans="1:4" ht="18" customHeight="1">
      <c r="A2544" s="173"/>
      <c r="B2544" s="189"/>
      <c r="C2544" s="189"/>
      <c r="D2544" s="189"/>
    </row>
    <row r="2545" spans="1:4" ht="18" customHeight="1">
      <c r="A2545" s="173"/>
      <c r="B2545" s="189"/>
      <c r="C2545" s="189"/>
      <c r="D2545" s="189"/>
    </row>
    <row r="2546" spans="1:4" ht="18" customHeight="1">
      <c r="A2546" s="173"/>
      <c r="B2546" s="189"/>
      <c r="C2546" s="189"/>
      <c r="D2546" s="189"/>
    </row>
    <row r="2547" spans="1:4" ht="18" customHeight="1">
      <c r="A2547" s="173"/>
      <c r="B2547" s="189"/>
      <c r="C2547" s="189"/>
      <c r="D2547" s="189"/>
    </row>
    <row r="2548" spans="1:4" ht="18" customHeight="1">
      <c r="A2548" s="173"/>
      <c r="B2548" s="189"/>
      <c r="C2548" s="189"/>
      <c r="D2548" s="189"/>
    </row>
    <row r="2549" spans="1:4" ht="18" customHeight="1">
      <c r="A2549" s="173"/>
      <c r="B2549" s="189"/>
      <c r="C2549" s="189"/>
      <c r="D2549" s="189"/>
    </row>
    <row r="2550" spans="1:4" ht="18" customHeight="1">
      <c r="A2550" s="173"/>
      <c r="B2550" s="189"/>
      <c r="C2550" s="189"/>
      <c r="D2550" s="189"/>
    </row>
    <row r="2551" spans="1:4" ht="18" customHeight="1">
      <c r="A2551" s="173"/>
      <c r="B2551" s="189"/>
      <c r="C2551" s="189"/>
      <c r="D2551" s="189"/>
    </row>
    <row r="2552" spans="1:4" ht="18" customHeight="1">
      <c r="A2552" s="173"/>
      <c r="B2552" s="189"/>
      <c r="C2552" s="189"/>
      <c r="D2552" s="189"/>
    </row>
    <row r="2553" spans="1:4" ht="18" customHeight="1">
      <c r="A2553" s="173"/>
      <c r="B2553" s="189"/>
      <c r="C2553" s="189"/>
      <c r="D2553" s="189"/>
    </row>
    <row r="2554" spans="1:4" ht="18" customHeight="1">
      <c r="A2554" s="173"/>
      <c r="B2554" s="189"/>
      <c r="C2554" s="189"/>
      <c r="D2554" s="189"/>
    </row>
    <row r="2555" spans="1:4" ht="18" customHeight="1">
      <c r="A2555" s="173"/>
      <c r="B2555" s="189"/>
      <c r="C2555" s="189"/>
      <c r="D2555" s="189"/>
    </row>
    <row r="2556" spans="1:4" ht="18" customHeight="1">
      <c r="A2556" s="173"/>
      <c r="B2556" s="189"/>
      <c r="C2556" s="189"/>
      <c r="D2556" s="189"/>
    </row>
    <row r="2557" spans="1:4" ht="18" customHeight="1">
      <c r="A2557" s="173"/>
      <c r="B2557" s="189"/>
      <c r="C2557" s="189"/>
      <c r="D2557" s="189"/>
    </row>
    <row r="2558" spans="1:4" ht="18" customHeight="1">
      <c r="A2558" s="173"/>
      <c r="B2558" s="189"/>
      <c r="C2558" s="189"/>
      <c r="D2558" s="189"/>
    </row>
    <row r="2559" spans="1:4" ht="18" customHeight="1">
      <c r="A2559" s="173"/>
      <c r="B2559" s="189"/>
      <c r="C2559" s="189"/>
      <c r="D2559" s="189"/>
    </row>
    <row r="2560" spans="1:4" ht="18" customHeight="1">
      <c r="A2560" s="173"/>
      <c r="B2560" s="189"/>
      <c r="C2560" s="189"/>
      <c r="D2560" s="189"/>
    </row>
    <row r="2561" spans="1:4" ht="18" customHeight="1">
      <c r="A2561" s="173"/>
      <c r="B2561" s="189"/>
      <c r="C2561" s="189"/>
      <c r="D2561" s="189"/>
    </row>
    <row r="2562" spans="1:4" ht="18" customHeight="1">
      <c r="A2562" s="173"/>
      <c r="B2562" s="189"/>
      <c r="C2562" s="189"/>
      <c r="D2562" s="189"/>
    </row>
    <row r="2563" spans="1:4" ht="18" customHeight="1">
      <c r="A2563" s="173"/>
      <c r="B2563" s="189"/>
      <c r="C2563" s="189"/>
      <c r="D2563" s="189"/>
    </row>
    <row r="2564" spans="1:4" ht="18" customHeight="1">
      <c r="A2564" s="173"/>
      <c r="B2564" s="189"/>
      <c r="C2564" s="189"/>
      <c r="D2564" s="189"/>
    </row>
    <row r="2565" spans="1:4" ht="18" customHeight="1">
      <c r="A2565" s="173"/>
      <c r="B2565" s="189"/>
      <c r="C2565" s="189"/>
      <c r="D2565" s="189"/>
    </row>
    <row r="2566" spans="1:4" ht="18" customHeight="1">
      <c r="A2566" s="173"/>
      <c r="B2566" s="189"/>
      <c r="C2566" s="189"/>
      <c r="D2566" s="189"/>
    </row>
    <row r="2567" spans="1:4" ht="18" customHeight="1">
      <c r="A2567" s="173"/>
      <c r="B2567" s="189"/>
      <c r="C2567" s="189"/>
      <c r="D2567" s="189"/>
    </row>
    <row r="2568" spans="1:4" ht="18" customHeight="1">
      <c r="A2568" s="173"/>
      <c r="B2568" s="189"/>
      <c r="C2568" s="189"/>
      <c r="D2568" s="189"/>
    </row>
    <row r="2569" spans="1:4" ht="18" customHeight="1">
      <c r="A2569" s="173"/>
      <c r="B2569" s="189"/>
      <c r="C2569" s="189"/>
      <c r="D2569" s="189"/>
    </row>
    <row r="2570" spans="1:4" ht="18" customHeight="1">
      <c r="A2570" s="173"/>
      <c r="B2570" s="189"/>
      <c r="C2570" s="189"/>
      <c r="D2570" s="189"/>
    </row>
    <row r="2571" spans="1:4" ht="18" customHeight="1">
      <c r="A2571" s="173"/>
      <c r="B2571" s="189"/>
      <c r="C2571" s="189"/>
      <c r="D2571" s="189"/>
    </row>
    <row r="2572" spans="1:4" ht="18" customHeight="1">
      <c r="A2572" s="173"/>
      <c r="B2572" s="189"/>
      <c r="C2572" s="189"/>
      <c r="D2572" s="189"/>
    </row>
    <row r="2573" spans="1:4" ht="18" customHeight="1">
      <c r="A2573" s="173"/>
      <c r="B2573" s="189"/>
      <c r="C2573" s="189"/>
      <c r="D2573" s="189"/>
    </row>
    <row r="2574" spans="1:4" ht="18" customHeight="1">
      <c r="A2574" s="173"/>
      <c r="B2574" s="189"/>
      <c r="C2574" s="189"/>
      <c r="D2574" s="189"/>
    </row>
    <row r="2575" spans="1:4" ht="18" customHeight="1">
      <c r="A2575" s="173"/>
      <c r="B2575" s="189"/>
      <c r="C2575" s="189"/>
      <c r="D2575" s="189"/>
    </row>
    <row r="2576" spans="1:4" ht="18" customHeight="1">
      <c r="A2576" s="173"/>
      <c r="B2576" s="189"/>
      <c r="C2576" s="189"/>
      <c r="D2576" s="189"/>
    </row>
    <row r="2577" spans="1:4" ht="18" customHeight="1">
      <c r="A2577" s="173"/>
      <c r="B2577" s="189"/>
      <c r="C2577" s="189"/>
      <c r="D2577" s="189"/>
    </row>
    <row r="2578" spans="1:4" ht="18" customHeight="1">
      <c r="A2578" s="173"/>
      <c r="B2578" s="189"/>
      <c r="C2578" s="189"/>
      <c r="D2578" s="189"/>
    </row>
    <row r="2579" spans="1:4" ht="18" customHeight="1">
      <c r="A2579" s="173"/>
      <c r="B2579" s="189"/>
      <c r="C2579" s="189"/>
      <c r="D2579" s="189"/>
    </row>
    <row r="2580" spans="1:4" ht="18" customHeight="1">
      <c r="A2580" s="173"/>
      <c r="B2580" s="189"/>
      <c r="C2580" s="189"/>
      <c r="D2580" s="189"/>
    </row>
    <row r="2581" spans="1:4" ht="18" customHeight="1">
      <c r="A2581" s="173"/>
      <c r="B2581" s="189"/>
      <c r="C2581" s="189"/>
      <c r="D2581" s="189"/>
    </row>
    <row r="2582" spans="1:4" ht="18" customHeight="1">
      <c r="A2582" s="173"/>
      <c r="B2582" s="189"/>
      <c r="C2582" s="189"/>
      <c r="D2582" s="189"/>
    </row>
    <row r="2583" spans="1:4" ht="18" customHeight="1">
      <c r="A2583" s="173"/>
      <c r="B2583" s="189"/>
      <c r="C2583" s="189"/>
      <c r="D2583" s="189"/>
    </row>
    <row r="2584" spans="1:4" ht="18" customHeight="1">
      <c r="A2584" s="173"/>
      <c r="B2584" s="189"/>
      <c r="C2584" s="189"/>
      <c r="D2584" s="189"/>
    </row>
    <row r="2585" spans="1:4" ht="18" customHeight="1">
      <c r="A2585" s="173"/>
      <c r="B2585" s="189"/>
      <c r="C2585" s="189"/>
      <c r="D2585" s="189"/>
    </row>
    <row r="2586" spans="1:4" ht="18" customHeight="1">
      <c r="A2586" s="173"/>
      <c r="B2586" s="189"/>
      <c r="C2586" s="189"/>
      <c r="D2586" s="189"/>
    </row>
    <row r="2587" spans="1:4" ht="18" customHeight="1">
      <c r="A2587" s="173"/>
      <c r="B2587" s="189"/>
      <c r="C2587" s="189"/>
      <c r="D2587" s="189"/>
    </row>
    <row r="2588" spans="1:4" ht="18" customHeight="1">
      <c r="A2588" s="173"/>
      <c r="B2588" s="189"/>
      <c r="C2588" s="189"/>
      <c r="D2588" s="189"/>
    </row>
    <row r="2589" spans="1:4" ht="18" customHeight="1">
      <c r="A2589" s="173"/>
      <c r="B2589" s="189"/>
      <c r="C2589" s="189"/>
      <c r="D2589" s="189"/>
    </row>
    <row r="2590" spans="1:4" ht="18" customHeight="1">
      <c r="A2590" s="173"/>
      <c r="B2590" s="189"/>
      <c r="C2590" s="189"/>
      <c r="D2590" s="189"/>
    </row>
    <row r="2591" spans="1:4" ht="18" customHeight="1">
      <c r="A2591" s="173"/>
      <c r="B2591" s="189"/>
      <c r="C2591" s="189"/>
      <c r="D2591" s="189"/>
    </row>
    <row r="2592" spans="1:4" ht="18" customHeight="1">
      <c r="A2592" s="173"/>
      <c r="B2592" s="189"/>
      <c r="C2592" s="189"/>
      <c r="D2592" s="189"/>
    </row>
    <row r="2593" spans="1:4" ht="18" customHeight="1">
      <c r="A2593" s="173"/>
      <c r="B2593" s="189"/>
      <c r="C2593" s="189"/>
      <c r="D2593" s="189"/>
    </row>
    <row r="2594" spans="1:4" ht="18" customHeight="1">
      <c r="A2594" s="173"/>
      <c r="B2594" s="189"/>
      <c r="C2594" s="189"/>
      <c r="D2594" s="189"/>
    </row>
    <row r="2595" spans="1:4" ht="18" customHeight="1">
      <c r="A2595" s="173"/>
      <c r="B2595" s="189"/>
      <c r="C2595" s="189"/>
      <c r="D2595" s="189"/>
    </row>
    <row r="2596" spans="1:4" ht="18" customHeight="1">
      <c r="A2596" s="173"/>
      <c r="B2596" s="189"/>
      <c r="C2596" s="189"/>
      <c r="D2596" s="189"/>
    </row>
    <row r="2597" spans="1:4" ht="18" customHeight="1">
      <c r="A2597" s="173"/>
      <c r="B2597" s="189"/>
      <c r="C2597" s="189"/>
      <c r="D2597" s="189"/>
    </row>
    <row r="2598" spans="1:4" ht="18" customHeight="1">
      <c r="A2598" s="173"/>
      <c r="B2598" s="189"/>
      <c r="C2598" s="189"/>
      <c r="D2598" s="189"/>
    </row>
    <row r="2599" spans="1:4" ht="18" customHeight="1">
      <c r="A2599" s="173"/>
      <c r="B2599" s="189"/>
      <c r="C2599" s="189"/>
      <c r="D2599" s="189"/>
    </row>
    <row r="2600" spans="1:4" ht="18" customHeight="1">
      <c r="A2600" s="173"/>
      <c r="B2600" s="189"/>
      <c r="C2600" s="189"/>
      <c r="D2600" s="189"/>
    </row>
    <row r="2601" spans="1:4" ht="18" customHeight="1">
      <c r="A2601" s="173"/>
      <c r="B2601" s="189"/>
      <c r="C2601" s="189"/>
      <c r="D2601" s="189"/>
    </row>
    <row r="2602" spans="1:4" ht="18" customHeight="1">
      <c r="A2602" s="173"/>
      <c r="B2602" s="189"/>
      <c r="C2602" s="189"/>
      <c r="D2602" s="189"/>
    </row>
    <row r="2603" spans="1:4" ht="18" customHeight="1">
      <c r="A2603" s="173"/>
      <c r="B2603" s="189"/>
      <c r="C2603" s="189"/>
      <c r="D2603" s="189"/>
    </row>
    <row r="2604" spans="1:4" ht="18" customHeight="1">
      <c r="A2604" s="173"/>
      <c r="B2604" s="189"/>
      <c r="C2604" s="189"/>
      <c r="D2604" s="189"/>
    </row>
    <row r="2605" spans="1:4" ht="18" customHeight="1">
      <c r="A2605" s="173"/>
      <c r="B2605" s="189"/>
      <c r="C2605" s="189"/>
      <c r="D2605" s="189"/>
    </row>
    <row r="2606" spans="1:4" ht="18" customHeight="1">
      <c r="A2606" s="173"/>
      <c r="B2606" s="189"/>
      <c r="C2606" s="189"/>
      <c r="D2606" s="189"/>
    </row>
    <row r="2607" spans="1:4" ht="18" customHeight="1">
      <c r="A2607" s="173"/>
      <c r="B2607" s="189"/>
      <c r="C2607" s="189"/>
      <c r="D2607" s="189"/>
    </row>
    <row r="2608" spans="1:4" ht="18" customHeight="1">
      <c r="A2608" s="173"/>
      <c r="B2608" s="189"/>
      <c r="C2608" s="189"/>
      <c r="D2608" s="189"/>
    </row>
    <row r="2609" spans="1:4" ht="18" customHeight="1">
      <c r="A2609" s="173"/>
      <c r="B2609" s="189"/>
      <c r="C2609" s="189"/>
      <c r="D2609" s="189"/>
    </row>
    <row r="2610" spans="1:4" ht="18" customHeight="1">
      <c r="A2610" s="173"/>
      <c r="B2610" s="189"/>
      <c r="C2610" s="189"/>
      <c r="D2610" s="189"/>
    </row>
    <row r="2611" spans="1:4" ht="18" customHeight="1">
      <c r="A2611" s="173"/>
      <c r="B2611" s="189"/>
      <c r="C2611" s="189"/>
      <c r="D2611" s="189"/>
    </row>
    <row r="2612" spans="1:4" ht="18" customHeight="1">
      <c r="A2612" s="173"/>
      <c r="B2612" s="189"/>
      <c r="C2612" s="189"/>
      <c r="D2612" s="189"/>
    </row>
    <row r="2613" spans="1:4" ht="18" customHeight="1">
      <c r="A2613" s="173"/>
      <c r="B2613" s="189"/>
      <c r="C2613" s="189"/>
      <c r="D2613" s="189"/>
    </row>
    <row r="2614" spans="1:4" ht="18" customHeight="1">
      <c r="A2614" s="173"/>
      <c r="B2614" s="189"/>
      <c r="C2614" s="189"/>
      <c r="D2614" s="189"/>
    </row>
    <row r="2615" spans="1:4" ht="18" customHeight="1">
      <c r="A2615" s="173"/>
      <c r="B2615" s="189"/>
      <c r="C2615" s="189"/>
      <c r="D2615" s="189"/>
    </row>
    <row r="2616" spans="1:4" ht="18" customHeight="1">
      <c r="A2616" s="173"/>
      <c r="B2616" s="189"/>
      <c r="C2616" s="189"/>
      <c r="D2616" s="189"/>
    </row>
    <row r="2617" spans="1:4" ht="18" customHeight="1">
      <c r="A2617" s="173"/>
      <c r="B2617" s="189"/>
      <c r="C2617" s="189"/>
      <c r="D2617" s="189"/>
    </row>
    <row r="2618" spans="1:4" ht="18" customHeight="1">
      <c r="A2618" s="173"/>
      <c r="B2618" s="189"/>
      <c r="C2618" s="189"/>
      <c r="D2618" s="189"/>
    </row>
    <row r="2619" spans="1:4" ht="18" customHeight="1">
      <c r="A2619" s="173"/>
      <c r="B2619" s="189"/>
      <c r="C2619" s="189"/>
      <c r="D2619" s="189"/>
    </row>
    <row r="2620" spans="1:4" ht="18" customHeight="1">
      <c r="A2620" s="173"/>
      <c r="B2620" s="189"/>
      <c r="C2620" s="189"/>
      <c r="D2620" s="189"/>
    </row>
    <row r="2621" spans="1:4" ht="18" customHeight="1">
      <c r="A2621" s="173"/>
      <c r="B2621" s="189"/>
      <c r="C2621" s="189"/>
      <c r="D2621" s="189"/>
    </row>
    <row r="2622" spans="1:4" ht="18" customHeight="1">
      <c r="A2622" s="173"/>
      <c r="B2622" s="189"/>
      <c r="C2622" s="189"/>
      <c r="D2622" s="189"/>
    </row>
    <row r="2623" spans="1:4" ht="18" customHeight="1">
      <c r="A2623" s="173"/>
      <c r="B2623" s="189"/>
      <c r="C2623" s="189"/>
      <c r="D2623" s="189"/>
    </row>
    <row r="2624" spans="1:4" ht="18" customHeight="1">
      <c r="A2624" s="173"/>
      <c r="B2624" s="189"/>
      <c r="C2624" s="189"/>
      <c r="D2624" s="189"/>
    </row>
    <row r="2625" spans="1:4" ht="18" customHeight="1">
      <c r="A2625" s="173"/>
      <c r="B2625" s="189"/>
      <c r="C2625" s="189"/>
      <c r="D2625" s="189"/>
    </row>
    <row r="2626" spans="1:4" ht="18" customHeight="1">
      <c r="A2626" s="173"/>
      <c r="B2626" s="189"/>
      <c r="C2626" s="189"/>
      <c r="D2626" s="189"/>
    </row>
    <row r="2627" spans="1:4" ht="18" customHeight="1">
      <c r="A2627" s="173"/>
      <c r="B2627" s="189"/>
      <c r="C2627" s="189"/>
      <c r="D2627" s="189"/>
    </row>
    <row r="2628" spans="1:4" ht="18" customHeight="1">
      <c r="A2628" s="173"/>
      <c r="B2628" s="189"/>
      <c r="C2628" s="189"/>
      <c r="D2628" s="189"/>
    </row>
    <row r="2629" spans="1:4" ht="18" customHeight="1">
      <c r="A2629" s="173"/>
      <c r="B2629" s="189"/>
      <c r="C2629" s="189"/>
      <c r="D2629" s="189"/>
    </row>
    <row r="2630" spans="1:4" ht="18" customHeight="1">
      <c r="A2630" s="173"/>
      <c r="B2630" s="189"/>
      <c r="C2630" s="189"/>
      <c r="D2630" s="189"/>
    </row>
    <row r="2631" spans="1:4" ht="18" customHeight="1">
      <c r="A2631" s="173"/>
      <c r="B2631" s="189"/>
      <c r="C2631" s="189"/>
      <c r="D2631" s="189"/>
    </row>
    <row r="2632" spans="1:4" ht="18" customHeight="1">
      <c r="A2632" s="173"/>
      <c r="B2632" s="189"/>
      <c r="C2632" s="189"/>
      <c r="D2632" s="189"/>
    </row>
    <row r="2633" spans="1:4" ht="18" customHeight="1">
      <c r="A2633" s="173"/>
      <c r="B2633" s="189"/>
      <c r="C2633" s="189"/>
      <c r="D2633" s="189"/>
    </row>
    <row r="2634" spans="1:4" ht="18" customHeight="1">
      <c r="A2634" s="173"/>
      <c r="B2634" s="189"/>
      <c r="C2634" s="189"/>
      <c r="D2634" s="189"/>
    </row>
    <row r="2635" spans="1:4" ht="18" customHeight="1">
      <c r="A2635" s="173"/>
      <c r="B2635" s="189"/>
      <c r="C2635" s="189"/>
      <c r="D2635" s="189"/>
    </row>
    <row r="2636" spans="1:4" ht="18" customHeight="1">
      <c r="A2636" s="173"/>
      <c r="B2636" s="189"/>
      <c r="C2636" s="189"/>
      <c r="D2636" s="189"/>
    </row>
    <row r="2637" spans="1:4" ht="18" customHeight="1">
      <c r="A2637" s="173"/>
      <c r="B2637" s="189"/>
      <c r="C2637" s="189"/>
      <c r="D2637" s="189"/>
    </row>
    <row r="2638" spans="1:4" ht="18" customHeight="1">
      <c r="A2638" s="173"/>
      <c r="B2638" s="189"/>
      <c r="C2638" s="189"/>
      <c r="D2638" s="189"/>
    </row>
    <row r="2639" spans="1:4" ht="18" customHeight="1">
      <c r="A2639" s="173"/>
      <c r="B2639" s="189"/>
      <c r="C2639" s="189"/>
      <c r="D2639" s="189"/>
    </row>
    <row r="2640" spans="1:4" ht="18" customHeight="1">
      <c r="A2640" s="173"/>
      <c r="B2640" s="189"/>
      <c r="C2640" s="189"/>
      <c r="D2640" s="189"/>
    </row>
    <row r="2641" spans="1:4" ht="18" customHeight="1">
      <c r="A2641" s="173"/>
      <c r="B2641" s="189"/>
      <c r="C2641" s="189"/>
      <c r="D2641" s="189"/>
    </row>
    <row r="2642" spans="1:4" ht="18" customHeight="1">
      <c r="A2642" s="173"/>
      <c r="B2642" s="189"/>
      <c r="C2642" s="189"/>
      <c r="D2642" s="189"/>
    </row>
    <row r="2643" spans="1:4" ht="18" customHeight="1">
      <c r="A2643" s="173"/>
      <c r="B2643" s="189"/>
      <c r="C2643" s="189"/>
      <c r="D2643" s="189"/>
    </row>
    <row r="2644" spans="1:4" ht="18" customHeight="1">
      <c r="A2644" s="173"/>
      <c r="B2644" s="189"/>
      <c r="C2644" s="189"/>
      <c r="D2644" s="189"/>
    </row>
    <row r="2645" spans="1:4" ht="18" customHeight="1">
      <c r="A2645" s="173"/>
      <c r="B2645" s="189"/>
      <c r="C2645" s="189"/>
      <c r="D2645" s="189"/>
    </row>
    <row r="2646" spans="1:4" ht="18" customHeight="1">
      <c r="A2646" s="173"/>
      <c r="B2646" s="189"/>
      <c r="C2646" s="189"/>
      <c r="D2646" s="189"/>
    </row>
    <row r="2647" spans="1:4" ht="18" customHeight="1">
      <c r="A2647" s="173"/>
      <c r="B2647" s="189"/>
      <c r="C2647" s="189"/>
      <c r="D2647" s="189"/>
    </row>
    <row r="2648" spans="1:4" ht="18" customHeight="1">
      <c r="A2648" s="173"/>
      <c r="B2648" s="189"/>
      <c r="C2648" s="189"/>
      <c r="D2648" s="189"/>
    </row>
    <row r="2649" spans="1:4" ht="18" customHeight="1">
      <c r="A2649" s="173"/>
      <c r="B2649" s="189"/>
      <c r="C2649" s="189"/>
      <c r="D2649" s="189"/>
    </row>
    <row r="2650" spans="1:4" ht="18" customHeight="1">
      <c r="A2650" s="173"/>
      <c r="B2650" s="189"/>
      <c r="C2650" s="189"/>
      <c r="D2650" s="189"/>
    </row>
    <row r="2651" spans="1:4" ht="18" customHeight="1">
      <c r="A2651" s="173"/>
      <c r="B2651" s="189"/>
      <c r="C2651" s="189"/>
      <c r="D2651" s="189"/>
    </row>
    <row r="2652" spans="1:4" ht="18" customHeight="1">
      <c r="A2652" s="173"/>
      <c r="B2652" s="189"/>
      <c r="C2652" s="189"/>
      <c r="D2652" s="189"/>
    </row>
    <row r="2653" spans="1:4" ht="18" customHeight="1">
      <c r="A2653" s="173"/>
      <c r="B2653" s="189"/>
      <c r="C2653" s="189"/>
      <c r="D2653" s="189"/>
    </row>
    <row r="2654" spans="1:4" ht="18" customHeight="1">
      <c r="A2654" s="173"/>
      <c r="B2654" s="189"/>
      <c r="C2654" s="189"/>
      <c r="D2654" s="189"/>
    </row>
    <row r="2655" spans="1:4" ht="18" customHeight="1">
      <c r="A2655" s="173"/>
      <c r="B2655" s="189"/>
      <c r="C2655" s="189"/>
      <c r="D2655" s="189"/>
    </row>
    <row r="2656" spans="1:4" ht="18" customHeight="1">
      <c r="A2656" s="173"/>
      <c r="B2656" s="189"/>
      <c r="C2656" s="189"/>
      <c r="D2656" s="189"/>
    </row>
    <row r="2657" spans="1:4" ht="18" customHeight="1">
      <c r="A2657" s="173"/>
      <c r="B2657" s="189"/>
      <c r="C2657" s="189"/>
      <c r="D2657" s="189"/>
    </row>
    <row r="2658" spans="1:4" ht="18" customHeight="1">
      <c r="A2658" s="173"/>
      <c r="B2658" s="189"/>
      <c r="C2658" s="189"/>
      <c r="D2658" s="189"/>
    </row>
    <row r="2659" spans="1:4" ht="18" customHeight="1">
      <c r="A2659" s="173"/>
      <c r="B2659" s="189"/>
      <c r="C2659" s="189"/>
      <c r="D2659" s="189"/>
    </row>
    <row r="2660" spans="1:4" ht="18" customHeight="1">
      <c r="A2660" s="173"/>
      <c r="B2660" s="189"/>
      <c r="C2660" s="189"/>
      <c r="D2660" s="189"/>
    </row>
    <row r="2661" spans="1:4" ht="18" customHeight="1">
      <c r="A2661" s="173"/>
      <c r="B2661" s="189"/>
      <c r="C2661" s="189"/>
      <c r="D2661" s="189"/>
    </row>
    <row r="2662" spans="1:4" ht="18" customHeight="1">
      <c r="A2662" s="173"/>
      <c r="B2662" s="189"/>
      <c r="C2662" s="189"/>
      <c r="D2662" s="189"/>
    </row>
    <row r="2663" spans="1:4" ht="18" customHeight="1">
      <c r="A2663" s="173"/>
      <c r="B2663" s="189"/>
      <c r="C2663" s="189"/>
      <c r="D2663" s="189"/>
    </row>
    <row r="2664" spans="1:4" ht="18" customHeight="1">
      <c r="A2664" s="173"/>
      <c r="B2664" s="189"/>
      <c r="C2664" s="189"/>
      <c r="D2664" s="189"/>
    </row>
    <row r="2665" spans="1:4" ht="18" customHeight="1">
      <c r="A2665" s="173"/>
      <c r="B2665" s="189"/>
      <c r="C2665" s="189"/>
      <c r="D2665" s="189"/>
    </row>
    <row r="2666" spans="1:4" ht="18" customHeight="1">
      <c r="A2666" s="173"/>
      <c r="B2666" s="189"/>
      <c r="C2666" s="189"/>
      <c r="D2666" s="189"/>
    </row>
    <row r="2667" spans="1:4" ht="18" customHeight="1">
      <c r="A2667" s="173"/>
      <c r="B2667" s="189"/>
      <c r="C2667" s="189"/>
      <c r="D2667" s="189"/>
    </row>
    <row r="2668" spans="1:4" ht="18" customHeight="1">
      <c r="A2668" s="173"/>
      <c r="B2668" s="189"/>
      <c r="C2668" s="189"/>
      <c r="D2668" s="189"/>
    </row>
    <row r="2669" spans="1:4" ht="18" customHeight="1">
      <c r="A2669" s="173"/>
      <c r="B2669" s="189"/>
      <c r="C2669" s="189"/>
      <c r="D2669" s="189"/>
    </row>
    <row r="2670" spans="1:4" ht="18" customHeight="1">
      <c r="A2670" s="173"/>
      <c r="B2670" s="189"/>
      <c r="C2670" s="189"/>
      <c r="D2670" s="189"/>
    </row>
    <row r="2671" spans="1:4" ht="18" customHeight="1">
      <c r="A2671" s="173"/>
      <c r="B2671" s="189"/>
      <c r="C2671" s="189"/>
      <c r="D2671" s="189"/>
    </row>
    <row r="2672" spans="1:4" ht="18" customHeight="1">
      <c r="A2672" s="173"/>
      <c r="B2672" s="189"/>
      <c r="C2672" s="189"/>
      <c r="D2672" s="189"/>
    </row>
    <row r="2673" spans="1:4" ht="18" customHeight="1">
      <c r="A2673" s="173"/>
      <c r="B2673" s="189"/>
      <c r="C2673" s="189"/>
      <c r="D2673" s="189"/>
    </row>
    <row r="2674" spans="1:4" ht="18" customHeight="1">
      <c r="A2674" s="173"/>
      <c r="B2674" s="189"/>
      <c r="C2674" s="189"/>
      <c r="D2674" s="189"/>
    </row>
    <row r="2675" spans="1:4" ht="18" customHeight="1">
      <c r="A2675" s="173"/>
      <c r="B2675" s="189"/>
      <c r="C2675" s="189"/>
      <c r="D2675" s="189"/>
    </row>
    <row r="2676" spans="1:4" ht="18" customHeight="1">
      <c r="A2676" s="173"/>
      <c r="B2676" s="189"/>
      <c r="C2676" s="189"/>
      <c r="D2676" s="189"/>
    </row>
    <row r="2677" spans="1:4" ht="18" customHeight="1">
      <c r="A2677" s="173"/>
      <c r="B2677" s="189"/>
      <c r="C2677" s="189"/>
      <c r="D2677" s="189"/>
    </row>
    <row r="2678" spans="1:4" ht="18" customHeight="1">
      <c r="A2678" s="173"/>
      <c r="B2678" s="189"/>
      <c r="C2678" s="189"/>
      <c r="D2678" s="189"/>
    </row>
    <row r="2679" spans="1:4" ht="18" customHeight="1">
      <c r="A2679" s="173"/>
      <c r="B2679" s="189"/>
      <c r="C2679" s="189"/>
      <c r="D2679" s="189"/>
    </row>
    <row r="2680" spans="1:4" ht="18" customHeight="1">
      <c r="A2680" s="173"/>
      <c r="B2680" s="189"/>
      <c r="C2680" s="189"/>
      <c r="D2680" s="189"/>
    </row>
    <row r="2681" spans="1:4" ht="18" customHeight="1">
      <c r="A2681" s="173"/>
      <c r="B2681" s="189"/>
      <c r="C2681" s="189"/>
      <c r="D2681" s="189"/>
    </row>
    <row r="2682" spans="1:4" ht="18" customHeight="1">
      <c r="A2682" s="173"/>
      <c r="B2682" s="189"/>
      <c r="C2682" s="189"/>
      <c r="D2682" s="189"/>
    </row>
    <row r="2683" spans="1:4" ht="18" customHeight="1">
      <c r="A2683" s="173"/>
      <c r="B2683" s="189"/>
      <c r="C2683" s="189"/>
      <c r="D2683" s="189"/>
    </row>
    <row r="2684" spans="1:4" ht="18" customHeight="1">
      <c r="A2684" s="173"/>
      <c r="B2684" s="189"/>
      <c r="C2684" s="189"/>
      <c r="D2684" s="189"/>
    </row>
    <row r="2685" spans="1:4" ht="18" customHeight="1">
      <c r="A2685" s="173"/>
      <c r="B2685" s="189"/>
      <c r="C2685" s="189"/>
      <c r="D2685" s="189"/>
    </row>
    <row r="2686" spans="1:4" ht="18" customHeight="1">
      <c r="A2686" s="173"/>
      <c r="B2686" s="189"/>
      <c r="C2686" s="189"/>
      <c r="D2686" s="189"/>
    </row>
    <row r="2687" spans="1:4" ht="18" customHeight="1">
      <c r="A2687" s="173"/>
      <c r="B2687" s="189"/>
      <c r="C2687" s="189"/>
      <c r="D2687" s="189"/>
    </row>
    <row r="2688" spans="1:4" ht="18" customHeight="1">
      <c r="A2688" s="173"/>
      <c r="B2688" s="189"/>
      <c r="C2688" s="189"/>
      <c r="D2688" s="189"/>
    </row>
    <row r="2689" spans="1:4" ht="18" customHeight="1">
      <c r="A2689" s="173"/>
      <c r="B2689" s="189"/>
      <c r="C2689" s="189"/>
      <c r="D2689" s="189"/>
    </row>
    <row r="2690" spans="1:4" ht="18" customHeight="1">
      <c r="A2690" s="173"/>
      <c r="B2690" s="189"/>
      <c r="C2690" s="189"/>
      <c r="D2690" s="189"/>
    </row>
    <row r="2691" spans="1:4" ht="18" customHeight="1">
      <c r="A2691" s="173"/>
      <c r="B2691" s="189"/>
      <c r="C2691" s="189"/>
      <c r="D2691" s="189"/>
    </row>
    <row r="2692" spans="1:4" ht="18" customHeight="1">
      <c r="A2692" s="173"/>
      <c r="B2692" s="189"/>
      <c r="C2692" s="189"/>
      <c r="D2692" s="189"/>
    </row>
    <row r="2693" spans="1:4" ht="18" customHeight="1">
      <c r="A2693" s="173"/>
      <c r="B2693" s="189"/>
      <c r="C2693" s="189"/>
      <c r="D2693" s="189"/>
    </row>
    <row r="2694" spans="1:4" ht="18" customHeight="1">
      <c r="A2694" s="173"/>
      <c r="B2694" s="189"/>
      <c r="C2694" s="189"/>
      <c r="D2694" s="189"/>
    </row>
    <row r="2695" spans="1:4" ht="18" customHeight="1">
      <c r="A2695" s="173"/>
      <c r="B2695" s="189"/>
      <c r="C2695" s="189"/>
      <c r="D2695" s="189"/>
    </row>
    <row r="2696" spans="1:4" ht="18" customHeight="1">
      <c r="A2696" s="173"/>
      <c r="B2696" s="189"/>
      <c r="C2696" s="189"/>
      <c r="D2696" s="189"/>
    </row>
    <row r="2697" spans="1:4" ht="18" customHeight="1">
      <c r="A2697" s="173"/>
      <c r="B2697" s="189"/>
      <c r="C2697" s="189"/>
      <c r="D2697" s="189"/>
    </row>
    <row r="2698" spans="1:4" ht="18" customHeight="1">
      <c r="A2698" s="173"/>
      <c r="B2698" s="189"/>
      <c r="C2698" s="189"/>
      <c r="D2698" s="189"/>
    </row>
    <row r="2699" spans="1:4" ht="18" customHeight="1">
      <c r="A2699" s="173"/>
      <c r="B2699" s="189"/>
      <c r="C2699" s="189"/>
      <c r="D2699" s="189"/>
    </row>
    <row r="2700" spans="1:4" ht="18" customHeight="1">
      <c r="A2700" s="173"/>
      <c r="B2700" s="189"/>
      <c r="C2700" s="189"/>
      <c r="D2700" s="189"/>
    </row>
    <row r="2701" spans="1:4" ht="18" customHeight="1">
      <c r="A2701" s="173"/>
      <c r="B2701" s="189"/>
      <c r="C2701" s="189"/>
      <c r="D2701" s="189"/>
    </row>
    <row r="2702" spans="1:4" ht="18" customHeight="1">
      <c r="A2702" s="173"/>
      <c r="B2702" s="189"/>
      <c r="C2702" s="189"/>
      <c r="D2702" s="189"/>
    </row>
    <row r="2703" spans="1:4" ht="18" customHeight="1">
      <c r="A2703" s="173"/>
      <c r="B2703" s="189"/>
      <c r="C2703" s="189"/>
      <c r="D2703" s="189"/>
    </row>
    <row r="2704" spans="1:4" ht="18" customHeight="1">
      <c r="A2704" s="173"/>
      <c r="B2704" s="189"/>
      <c r="C2704" s="189"/>
      <c r="D2704" s="189"/>
    </row>
    <row r="2705" spans="1:4" ht="18" customHeight="1">
      <c r="A2705" s="173"/>
      <c r="B2705" s="189"/>
      <c r="C2705" s="189"/>
      <c r="D2705" s="189"/>
    </row>
    <row r="2706" spans="1:4" ht="18" customHeight="1">
      <c r="A2706" s="173"/>
      <c r="B2706" s="189"/>
      <c r="C2706" s="189"/>
      <c r="D2706" s="189"/>
    </row>
    <row r="2707" spans="1:4" ht="18" customHeight="1">
      <c r="A2707" s="173"/>
      <c r="B2707" s="189"/>
      <c r="C2707" s="189"/>
      <c r="D2707" s="189"/>
    </row>
    <row r="2708" spans="1:4" ht="18" customHeight="1">
      <c r="A2708" s="173"/>
      <c r="B2708" s="189"/>
      <c r="C2708" s="189"/>
      <c r="D2708" s="189"/>
    </row>
    <row r="2709" spans="1:4" ht="18" customHeight="1">
      <c r="A2709" s="173"/>
      <c r="B2709" s="189"/>
      <c r="C2709" s="189"/>
      <c r="D2709" s="189"/>
    </row>
    <row r="2710" spans="1:4" ht="18" customHeight="1">
      <c r="A2710" s="173"/>
      <c r="B2710" s="189"/>
      <c r="C2710" s="189"/>
      <c r="D2710" s="189"/>
    </row>
    <row r="2711" spans="1:4" ht="18" customHeight="1">
      <c r="A2711" s="173"/>
      <c r="B2711" s="189"/>
      <c r="C2711" s="189"/>
      <c r="D2711" s="189"/>
    </row>
    <row r="2712" spans="1:4" ht="18" customHeight="1">
      <c r="A2712" s="173"/>
      <c r="B2712" s="189"/>
      <c r="C2712" s="189"/>
      <c r="D2712" s="189"/>
    </row>
    <row r="2713" spans="1:4" ht="18" customHeight="1">
      <c r="A2713" s="173"/>
      <c r="B2713" s="189"/>
      <c r="C2713" s="189"/>
      <c r="D2713" s="189"/>
    </row>
    <row r="2714" spans="1:4" ht="18" customHeight="1">
      <c r="A2714" s="173"/>
      <c r="B2714" s="189"/>
      <c r="C2714" s="189"/>
      <c r="D2714" s="189"/>
    </row>
    <row r="2715" spans="1:4" ht="18" customHeight="1">
      <c r="A2715" s="173"/>
      <c r="B2715" s="189"/>
      <c r="C2715" s="189"/>
      <c r="D2715" s="189"/>
    </row>
    <row r="2716" spans="1:4" ht="18" customHeight="1">
      <c r="A2716" s="173"/>
      <c r="B2716" s="189"/>
      <c r="C2716" s="189"/>
      <c r="D2716" s="189"/>
    </row>
    <row r="2717" spans="1:4" ht="18" customHeight="1">
      <c r="A2717" s="173"/>
      <c r="B2717" s="189"/>
      <c r="C2717" s="189"/>
      <c r="D2717" s="189"/>
    </row>
    <row r="2718" spans="1:4" ht="18" customHeight="1">
      <c r="A2718" s="173"/>
      <c r="B2718" s="189"/>
      <c r="C2718" s="189"/>
      <c r="D2718" s="189"/>
    </row>
    <row r="2719" spans="1:4" ht="18" customHeight="1">
      <c r="A2719" s="173"/>
      <c r="B2719" s="189"/>
      <c r="C2719" s="189"/>
      <c r="D2719" s="189"/>
    </row>
    <row r="2720" spans="1:4" ht="18" customHeight="1">
      <c r="A2720" s="173"/>
      <c r="B2720" s="189"/>
      <c r="C2720" s="189"/>
      <c r="D2720" s="189"/>
    </row>
    <row r="2721" spans="1:4" ht="18" customHeight="1">
      <c r="A2721" s="173"/>
      <c r="B2721" s="189"/>
      <c r="C2721" s="189"/>
      <c r="D2721" s="189"/>
    </row>
    <row r="2722" spans="1:4" ht="18" customHeight="1">
      <c r="A2722" s="173"/>
      <c r="B2722" s="189"/>
      <c r="C2722" s="189"/>
      <c r="D2722" s="189"/>
    </row>
    <row r="2723" spans="1:4" ht="18" customHeight="1">
      <c r="A2723" s="173"/>
      <c r="B2723" s="189"/>
      <c r="C2723" s="189"/>
      <c r="D2723" s="189"/>
    </row>
    <row r="2724" spans="1:4" ht="18" customHeight="1">
      <c r="A2724" s="173"/>
      <c r="B2724" s="189"/>
      <c r="C2724" s="189"/>
      <c r="D2724" s="189"/>
    </row>
    <row r="2725" spans="1:4" ht="18" customHeight="1">
      <c r="A2725" s="173"/>
      <c r="B2725" s="189"/>
      <c r="C2725" s="189"/>
      <c r="D2725" s="189"/>
    </row>
    <row r="2726" spans="1:4" ht="18" customHeight="1">
      <c r="A2726" s="173"/>
      <c r="B2726" s="189"/>
      <c r="C2726" s="189"/>
      <c r="D2726" s="189"/>
    </row>
    <row r="2727" spans="1:4" ht="18" customHeight="1">
      <c r="A2727" s="173"/>
      <c r="B2727" s="189"/>
      <c r="C2727" s="189"/>
      <c r="D2727" s="189"/>
    </row>
    <row r="2728" spans="1:4" ht="18" customHeight="1">
      <c r="A2728" s="173"/>
      <c r="B2728" s="189"/>
      <c r="C2728" s="189"/>
      <c r="D2728" s="189"/>
    </row>
    <row r="2729" spans="1:4" ht="18" customHeight="1">
      <c r="A2729" s="173"/>
      <c r="B2729" s="189"/>
      <c r="C2729" s="189"/>
      <c r="D2729" s="189"/>
    </row>
    <row r="2730" spans="1:4" ht="18" customHeight="1">
      <c r="A2730" s="173"/>
      <c r="B2730" s="189"/>
      <c r="C2730" s="189"/>
      <c r="D2730" s="189"/>
    </row>
    <row r="2731" spans="1:4" ht="18" customHeight="1">
      <c r="A2731" s="173"/>
      <c r="B2731" s="189"/>
      <c r="C2731" s="189"/>
      <c r="D2731" s="189"/>
    </row>
    <row r="2732" spans="1:4" ht="18" customHeight="1">
      <c r="A2732" s="173"/>
      <c r="B2732" s="189"/>
      <c r="C2732" s="189"/>
      <c r="D2732" s="189"/>
    </row>
    <row r="2733" spans="1:4" ht="18" customHeight="1">
      <c r="A2733" s="173"/>
      <c r="B2733" s="189"/>
      <c r="C2733" s="189"/>
      <c r="D2733" s="189"/>
    </row>
    <row r="2734" spans="1:4" ht="18" customHeight="1">
      <c r="A2734" s="173"/>
      <c r="B2734" s="189"/>
      <c r="C2734" s="189"/>
      <c r="D2734" s="189"/>
    </row>
    <row r="2735" spans="1:4" ht="18" customHeight="1">
      <c r="A2735" s="173"/>
      <c r="B2735" s="189"/>
      <c r="C2735" s="189"/>
      <c r="D2735" s="189"/>
    </row>
    <row r="2736" spans="1:4" ht="18" customHeight="1">
      <c r="A2736" s="173"/>
      <c r="B2736" s="189"/>
      <c r="C2736" s="189"/>
      <c r="D2736" s="189"/>
    </row>
    <row r="2737" spans="1:4" ht="18" customHeight="1">
      <c r="A2737" s="173"/>
      <c r="B2737" s="189"/>
      <c r="C2737" s="189"/>
      <c r="D2737" s="189"/>
    </row>
    <row r="2738" spans="1:4" ht="18" customHeight="1">
      <c r="A2738" s="173"/>
      <c r="B2738" s="189"/>
      <c r="C2738" s="189"/>
      <c r="D2738" s="189"/>
    </row>
    <row r="2739" spans="1:4" ht="18" customHeight="1">
      <c r="A2739" s="173"/>
      <c r="B2739" s="189"/>
      <c r="C2739" s="189"/>
      <c r="D2739" s="189"/>
    </row>
    <row r="2740" spans="1:4" ht="18" customHeight="1">
      <c r="A2740" s="173"/>
      <c r="B2740" s="189"/>
      <c r="C2740" s="189"/>
      <c r="D2740" s="189"/>
    </row>
    <row r="2741" spans="1:4" ht="18" customHeight="1">
      <c r="A2741" s="173"/>
      <c r="B2741" s="189"/>
      <c r="C2741" s="189"/>
      <c r="D2741" s="189"/>
    </row>
    <row r="2742" spans="1:4" ht="18" customHeight="1">
      <c r="A2742" s="173"/>
      <c r="B2742" s="189"/>
      <c r="C2742" s="189"/>
      <c r="D2742" s="189"/>
    </row>
    <row r="2743" spans="1:4" ht="18" customHeight="1">
      <c r="A2743" s="173"/>
      <c r="B2743" s="189"/>
      <c r="C2743" s="189"/>
      <c r="D2743" s="189"/>
    </row>
    <row r="2744" spans="1:4" ht="18" customHeight="1">
      <c r="A2744" s="173"/>
      <c r="B2744" s="189"/>
      <c r="C2744" s="189"/>
      <c r="D2744" s="189"/>
    </row>
    <row r="2745" spans="1:4" ht="18" customHeight="1">
      <c r="A2745" s="173"/>
      <c r="B2745" s="189"/>
      <c r="C2745" s="189"/>
      <c r="D2745" s="189"/>
    </row>
    <row r="2746" spans="1:4" ht="18" customHeight="1">
      <c r="A2746" s="173"/>
      <c r="B2746" s="189"/>
      <c r="C2746" s="189"/>
      <c r="D2746" s="189"/>
    </row>
    <row r="2747" spans="1:4" ht="18" customHeight="1">
      <c r="A2747" s="173"/>
      <c r="B2747" s="189"/>
      <c r="C2747" s="189"/>
      <c r="D2747" s="189"/>
    </row>
    <row r="2748" spans="1:4" ht="18" customHeight="1">
      <c r="A2748" s="173"/>
      <c r="B2748" s="189"/>
      <c r="C2748" s="189"/>
      <c r="D2748" s="189"/>
    </row>
    <row r="2749" spans="1:4" ht="18" customHeight="1">
      <c r="A2749" s="173"/>
      <c r="B2749" s="189"/>
      <c r="C2749" s="189"/>
      <c r="D2749" s="189"/>
    </row>
    <row r="2750" spans="1:4" ht="18" customHeight="1">
      <c r="A2750" s="173"/>
      <c r="B2750" s="189"/>
      <c r="C2750" s="189"/>
      <c r="D2750" s="189"/>
    </row>
    <row r="2751" spans="1:4" ht="18" customHeight="1">
      <c r="A2751" s="173"/>
      <c r="B2751" s="189"/>
      <c r="C2751" s="189"/>
      <c r="D2751" s="189"/>
    </row>
    <row r="2752" spans="1:4" ht="18" customHeight="1">
      <c r="A2752" s="173"/>
      <c r="B2752" s="189"/>
      <c r="C2752" s="189"/>
      <c r="D2752" s="189"/>
    </row>
    <row r="2753" spans="1:4" ht="18" customHeight="1">
      <c r="A2753" s="173"/>
      <c r="B2753" s="189"/>
      <c r="C2753" s="189"/>
      <c r="D2753" s="189"/>
    </row>
    <row r="2754" spans="1:4" ht="18" customHeight="1">
      <c r="A2754" s="173"/>
      <c r="B2754" s="189"/>
      <c r="C2754" s="189"/>
      <c r="D2754" s="189"/>
    </row>
    <row r="2755" spans="1:4" ht="18" customHeight="1">
      <c r="A2755" s="173"/>
      <c r="B2755" s="189"/>
      <c r="C2755" s="189"/>
      <c r="D2755" s="189"/>
    </row>
    <row r="2756" spans="1:4" ht="18" customHeight="1">
      <c r="A2756" s="173"/>
      <c r="B2756" s="189"/>
      <c r="C2756" s="189"/>
      <c r="D2756" s="189"/>
    </row>
    <row r="2757" spans="1:4" ht="18" customHeight="1">
      <c r="A2757" s="173"/>
      <c r="B2757" s="189"/>
      <c r="C2757" s="189"/>
      <c r="D2757" s="189"/>
    </row>
    <row r="2758" spans="1:4" ht="18" customHeight="1">
      <c r="A2758" s="173"/>
      <c r="B2758" s="189"/>
      <c r="C2758" s="189"/>
      <c r="D2758" s="189"/>
    </row>
    <row r="2759" spans="1:4" ht="18" customHeight="1">
      <c r="A2759" s="173"/>
      <c r="B2759" s="189"/>
      <c r="C2759" s="189"/>
      <c r="D2759" s="189"/>
    </row>
    <row r="2760" spans="1:4" ht="18" customHeight="1">
      <c r="A2760" s="173"/>
      <c r="B2760" s="189"/>
      <c r="C2760" s="189"/>
      <c r="D2760" s="189"/>
    </row>
    <row r="2761" spans="1:4" ht="18" customHeight="1">
      <c r="A2761" s="173"/>
      <c r="B2761" s="189"/>
      <c r="C2761" s="189"/>
      <c r="D2761" s="189"/>
    </row>
    <row r="2762" spans="1:4" ht="18" customHeight="1">
      <c r="A2762" s="173"/>
      <c r="B2762" s="189"/>
      <c r="C2762" s="189"/>
      <c r="D2762" s="189"/>
    </row>
    <row r="2763" spans="1:4" ht="18" customHeight="1">
      <c r="A2763" s="173"/>
      <c r="B2763" s="189"/>
      <c r="C2763" s="189"/>
      <c r="D2763" s="189"/>
    </row>
    <row r="2764" spans="1:4" ht="18" customHeight="1">
      <c r="A2764" s="173"/>
      <c r="B2764" s="189"/>
      <c r="C2764" s="189"/>
      <c r="D2764" s="189"/>
    </row>
    <row r="2765" spans="1:4" ht="18" customHeight="1">
      <c r="A2765" s="173"/>
      <c r="B2765" s="189"/>
      <c r="C2765" s="189"/>
      <c r="D2765" s="189"/>
    </row>
    <row r="2766" spans="1:4" ht="18" customHeight="1">
      <c r="A2766" s="173"/>
      <c r="B2766" s="189"/>
      <c r="C2766" s="189"/>
      <c r="D2766" s="189"/>
    </row>
    <row r="2767" spans="1:4" ht="18" customHeight="1">
      <c r="A2767" s="173"/>
      <c r="B2767" s="189"/>
      <c r="C2767" s="189"/>
      <c r="D2767" s="189"/>
    </row>
    <row r="2768" spans="1:4" ht="18" customHeight="1">
      <c r="A2768" s="173"/>
      <c r="B2768" s="189"/>
      <c r="C2768" s="189"/>
      <c r="D2768" s="189"/>
    </row>
    <row r="2769" spans="1:4" ht="18" customHeight="1">
      <c r="A2769" s="173"/>
      <c r="B2769" s="189"/>
      <c r="C2769" s="189"/>
      <c r="D2769" s="189"/>
    </row>
    <row r="2770" spans="1:4" ht="18" customHeight="1">
      <c r="A2770" s="173"/>
      <c r="B2770" s="189"/>
      <c r="C2770" s="189"/>
      <c r="D2770" s="189"/>
    </row>
    <row r="2771" spans="1:4" ht="18" customHeight="1">
      <c r="A2771" s="173"/>
      <c r="B2771" s="189"/>
      <c r="C2771" s="189"/>
      <c r="D2771" s="189"/>
    </row>
    <row r="2772" spans="1:4" ht="18" customHeight="1">
      <c r="A2772" s="173"/>
      <c r="B2772" s="189"/>
      <c r="C2772" s="189"/>
      <c r="D2772" s="189"/>
    </row>
    <row r="2773" spans="1:4" ht="18" customHeight="1">
      <c r="A2773" s="173"/>
      <c r="B2773" s="189"/>
      <c r="C2773" s="189"/>
      <c r="D2773" s="189"/>
    </row>
    <row r="2774" spans="1:4" ht="18" customHeight="1">
      <c r="A2774" s="173"/>
      <c r="B2774" s="189"/>
      <c r="C2774" s="189"/>
      <c r="D2774" s="189"/>
    </row>
    <row r="2775" spans="1:4" ht="18" customHeight="1">
      <c r="A2775" s="173"/>
      <c r="B2775" s="189"/>
      <c r="C2775" s="189"/>
      <c r="D2775" s="189"/>
    </row>
    <row r="2776" spans="1:4" ht="18" customHeight="1">
      <c r="A2776" s="173"/>
      <c r="B2776" s="189"/>
      <c r="C2776" s="189"/>
      <c r="D2776" s="189"/>
    </row>
    <row r="2777" spans="1:4" ht="18" customHeight="1">
      <c r="A2777" s="173"/>
      <c r="B2777" s="189"/>
      <c r="C2777" s="189"/>
      <c r="D2777" s="189"/>
    </row>
    <row r="2778" spans="1:4" ht="18" customHeight="1">
      <c r="A2778" s="173"/>
      <c r="B2778" s="189"/>
      <c r="C2778" s="189"/>
      <c r="D2778" s="189"/>
    </row>
    <row r="2779" spans="1:4" ht="18" customHeight="1">
      <c r="A2779" s="173"/>
      <c r="B2779" s="189"/>
      <c r="C2779" s="189"/>
      <c r="D2779" s="189"/>
    </row>
    <row r="2780" spans="1:4" ht="18" customHeight="1">
      <c r="A2780" s="173"/>
      <c r="B2780" s="189"/>
      <c r="C2780" s="189"/>
      <c r="D2780" s="189"/>
    </row>
    <row r="2781" spans="1:4" ht="18" customHeight="1">
      <c r="A2781" s="173"/>
      <c r="B2781" s="189"/>
      <c r="C2781" s="189"/>
      <c r="D2781" s="189"/>
    </row>
    <row r="2782" spans="1:4" ht="18" customHeight="1">
      <c r="A2782" s="173"/>
      <c r="B2782" s="189"/>
      <c r="C2782" s="189"/>
      <c r="D2782" s="189"/>
    </row>
    <row r="2783" spans="1:4" ht="18" customHeight="1">
      <c r="A2783" s="173"/>
      <c r="B2783" s="189"/>
      <c r="C2783" s="189"/>
      <c r="D2783" s="189"/>
    </row>
    <row r="2784" spans="1:4" ht="18" customHeight="1">
      <c r="A2784" s="173"/>
      <c r="B2784" s="189"/>
      <c r="C2784" s="189"/>
      <c r="D2784" s="189"/>
    </row>
    <row r="2785" spans="1:4" ht="18" customHeight="1">
      <c r="A2785" s="173"/>
      <c r="B2785" s="189"/>
      <c r="C2785" s="189"/>
      <c r="D2785" s="189"/>
    </row>
    <row r="2786" spans="1:4" ht="18" customHeight="1">
      <c r="A2786" s="173"/>
      <c r="B2786" s="189"/>
      <c r="C2786" s="189"/>
      <c r="D2786" s="189"/>
    </row>
    <row r="2787" spans="1:4" ht="18" customHeight="1">
      <c r="A2787" s="173"/>
      <c r="B2787" s="189"/>
      <c r="C2787" s="189"/>
      <c r="D2787" s="189"/>
    </row>
    <row r="2788" spans="1:4" ht="18" customHeight="1">
      <c r="A2788" s="173"/>
      <c r="B2788" s="189"/>
      <c r="C2788" s="189"/>
      <c r="D2788" s="189"/>
    </row>
    <row r="2789" spans="1:4" ht="18" customHeight="1">
      <c r="A2789" s="173"/>
      <c r="B2789" s="189"/>
      <c r="C2789" s="189"/>
      <c r="D2789" s="189"/>
    </row>
    <row r="2790" spans="1:4" ht="18" customHeight="1">
      <c r="A2790" s="173"/>
      <c r="B2790" s="189"/>
      <c r="C2790" s="189"/>
      <c r="D2790" s="189"/>
    </row>
    <row r="2791" spans="1:4" ht="18" customHeight="1">
      <c r="A2791" s="173"/>
      <c r="B2791" s="189"/>
      <c r="C2791" s="189"/>
      <c r="D2791" s="189"/>
    </row>
    <row r="2792" spans="1:4" ht="18" customHeight="1">
      <c r="A2792" s="173"/>
      <c r="B2792" s="189"/>
      <c r="C2792" s="189"/>
      <c r="D2792" s="189"/>
    </row>
    <row r="2793" spans="1:4" ht="18" customHeight="1">
      <c r="A2793" s="173"/>
      <c r="B2793" s="189"/>
      <c r="C2793" s="189"/>
      <c r="D2793" s="189"/>
    </row>
    <row r="2794" spans="1:4" ht="18" customHeight="1">
      <c r="A2794" s="173"/>
      <c r="B2794" s="189"/>
      <c r="C2794" s="189"/>
      <c r="D2794" s="189"/>
    </row>
    <row r="2795" spans="1:4" ht="18" customHeight="1">
      <c r="A2795" s="173"/>
      <c r="B2795" s="189"/>
      <c r="C2795" s="189"/>
      <c r="D2795" s="189"/>
    </row>
    <row r="2796" spans="1:4" ht="18" customHeight="1">
      <c r="A2796" s="173"/>
      <c r="B2796" s="189"/>
      <c r="C2796" s="189"/>
      <c r="D2796" s="189"/>
    </row>
    <row r="2797" spans="1:4" ht="18" customHeight="1">
      <c r="A2797" s="173"/>
      <c r="B2797" s="189"/>
      <c r="C2797" s="189"/>
      <c r="D2797" s="189"/>
    </row>
    <row r="2798" spans="1:4" ht="18" customHeight="1">
      <c r="A2798" s="173"/>
      <c r="B2798" s="189"/>
      <c r="C2798" s="189"/>
      <c r="D2798" s="189"/>
    </row>
    <row r="2799" spans="1:4" ht="18" customHeight="1">
      <c r="A2799" s="173"/>
      <c r="B2799" s="189"/>
      <c r="C2799" s="189"/>
      <c r="D2799" s="189"/>
    </row>
    <row r="2800" spans="1:4" ht="18" customHeight="1">
      <c r="A2800" s="173"/>
      <c r="B2800" s="189"/>
      <c r="C2800" s="189"/>
      <c r="D2800" s="189"/>
    </row>
    <row r="2801" spans="1:4" ht="18" customHeight="1">
      <c r="A2801" s="173"/>
      <c r="B2801" s="189"/>
      <c r="C2801" s="189"/>
      <c r="D2801" s="189"/>
    </row>
    <row r="2802" spans="1:4" ht="18" customHeight="1">
      <c r="A2802" s="173"/>
      <c r="B2802" s="189"/>
      <c r="C2802" s="189"/>
      <c r="D2802" s="189"/>
    </row>
    <row r="2803" spans="1:4" ht="18" customHeight="1">
      <c r="A2803" s="173"/>
      <c r="B2803" s="189"/>
      <c r="C2803" s="189"/>
      <c r="D2803" s="189"/>
    </row>
    <row r="2804" spans="1:4" ht="18" customHeight="1">
      <c r="A2804" s="173"/>
      <c r="B2804" s="189"/>
      <c r="C2804" s="189"/>
      <c r="D2804" s="189"/>
    </row>
    <row r="2805" spans="1:4" ht="18" customHeight="1">
      <c r="A2805" s="173"/>
      <c r="B2805" s="189"/>
      <c r="C2805" s="189"/>
      <c r="D2805" s="189"/>
    </row>
    <row r="2806" spans="1:4" ht="18" customHeight="1">
      <c r="A2806" s="173"/>
      <c r="B2806" s="189"/>
      <c r="C2806" s="189"/>
      <c r="D2806" s="189"/>
    </row>
    <row r="2807" spans="1:4" ht="18" customHeight="1">
      <c r="A2807" s="173"/>
      <c r="B2807" s="189"/>
      <c r="C2807" s="189"/>
      <c r="D2807" s="189"/>
    </row>
    <row r="2808" spans="1:4" ht="18" customHeight="1">
      <c r="A2808" s="173"/>
      <c r="B2808" s="189"/>
      <c r="C2808" s="189"/>
      <c r="D2808" s="189"/>
    </row>
    <row r="2809" spans="1:4" ht="18" customHeight="1">
      <c r="A2809" s="173"/>
      <c r="B2809" s="189"/>
      <c r="C2809" s="189"/>
      <c r="D2809" s="189"/>
    </row>
    <row r="2810" spans="1:4" ht="18" customHeight="1">
      <c r="A2810" s="173"/>
      <c r="B2810" s="189"/>
      <c r="C2810" s="189"/>
      <c r="D2810" s="189"/>
    </row>
    <row r="2811" spans="1:4" ht="18" customHeight="1">
      <c r="A2811" s="173"/>
      <c r="B2811" s="189"/>
      <c r="C2811" s="189"/>
      <c r="D2811" s="189"/>
    </row>
    <row r="2812" spans="1:4" ht="18" customHeight="1">
      <c r="A2812" s="173"/>
      <c r="B2812" s="189"/>
      <c r="C2812" s="189"/>
      <c r="D2812" s="189"/>
    </row>
    <row r="2813" spans="1:4" ht="18" customHeight="1">
      <c r="A2813" s="173"/>
      <c r="B2813" s="189"/>
      <c r="C2813" s="189"/>
      <c r="D2813" s="189"/>
    </row>
    <row r="2814" spans="1:4" ht="18" customHeight="1">
      <c r="A2814" s="173"/>
      <c r="B2814" s="189"/>
      <c r="C2814" s="189"/>
      <c r="D2814" s="189"/>
    </row>
    <row r="2815" spans="1:4" ht="18" customHeight="1">
      <c r="A2815" s="173"/>
      <c r="B2815" s="189"/>
      <c r="C2815" s="189"/>
      <c r="D2815" s="189"/>
    </row>
    <row r="2816" spans="1:4" ht="18" customHeight="1">
      <c r="A2816" s="173"/>
      <c r="B2816" s="189"/>
      <c r="C2816" s="189"/>
      <c r="D2816" s="189"/>
    </row>
    <row r="2817" spans="1:4" ht="18" customHeight="1">
      <c r="A2817" s="173"/>
      <c r="B2817" s="189"/>
      <c r="C2817" s="189"/>
      <c r="D2817" s="189"/>
    </row>
    <row r="2818" spans="1:4" ht="18" customHeight="1">
      <c r="A2818" s="173"/>
      <c r="B2818" s="189"/>
      <c r="C2818" s="189"/>
      <c r="D2818" s="189"/>
    </row>
    <row r="2819" spans="1:4" ht="18" customHeight="1">
      <c r="A2819" s="173"/>
      <c r="B2819" s="189"/>
      <c r="C2819" s="189"/>
      <c r="D2819" s="189"/>
    </row>
    <row r="2820" spans="1:4" ht="18" customHeight="1">
      <c r="A2820" s="173"/>
      <c r="B2820" s="189"/>
      <c r="C2820" s="189"/>
      <c r="D2820" s="189"/>
    </row>
    <row r="2821" spans="1:4" ht="18" customHeight="1">
      <c r="A2821" s="173"/>
      <c r="B2821" s="189"/>
      <c r="C2821" s="189"/>
      <c r="D2821" s="189"/>
    </row>
    <row r="2822" spans="1:4" ht="18" customHeight="1">
      <c r="A2822" s="173"/>
      <c r="B2822" s="189"/>
      <c r="C2822" s="189"/>
      <c r="D2822" s="189"/>
    </row>
    <row r="2823" spans="1:4" ht="18" customHeight="1">
      <c r="A2823" s="173"/>
      <c r="B2823" s="189"/>
      <c r="C2823" s="189"/>
      <c r="D2823" s="189"/>
    </row>
    <row r="2824" spans="1:4" ht="18" customHeight="1">
      <c r="A2824" s="173"/>
      <c r="B2824" s="189"/>
      <c r="C2824" s="189"/>
      <c r="D2824" s="189"/>
    </row>
    <row r="2825" spans="1:4" ht="18" customHeight="1">
      <c r="A2825" s="173"/>
      <c r="B2825" s="189"/>
      <c r="C2825" s="189"/>
      <c r="D2825" s="189"/>
    </row>
    <row r="2826" spans="1:4" ht="18" customHeight="1">
      <c r="A2826" s="173"/>
      <c r="B2826" s="189"/>
      <c r="C2826" s="189"/>
      <c r="D2826" s="189"/>
    </row>
    <row r="2827" spans="1:4" ht="18" customHeight="1">
      <c r="A2827" s="173"/>
      <c r="B2827" s="189"/>
      <c r="C2827" s="189"/>
      <c r="D2827" s="189"/>
    </row>
    <row r="2828" spans="1:4" ht="18" customHeight="1">
      <c r="A2828" s="173"/>
      <c r="B2828" s="189"/>
      <c r="C2828" s="189"/>
      <c r="D2828" s="189"/>
    </row>
    <row r="2829" spans="1:4" ht="18" customHeight="1">
      <c r="A2829" s="173"/>
      <c r="B2829" s="189"/>
      <c r="C2829" s="189"/>
      <c r="D2829" s="189"/>
    </row>
    <row r="2830" spans="1:4" ht="18" customHeight="1">
      <c r="A2830" s="173"/>
      <c r="B2830" s="189"/>
      <c r="C2830" s="189"/>
      <c r="D2830" s="189"/>
    </row>
    <row r="2831" spans="1:4" ht="18" customHeight="1">
      <c r="A2831" s="173"/>
      <c r="B2831" s="189"/>
      <c r="C2831" s="189"/>
      <c r="D2831" s="189"/>
    </row>
    <row r="2832" spans="1:4" ht="18" customHeight="1">
      <c r="A2832" s="173"/>
      <c r="B2832" s="189"/>
      <c r="C2832" s="189"/>
      <c r="D2832" s="189"/>
    </row>
    <row r="2833" spans="1:4" ht="18" customHeight="1">
      <c r="A2833" s="173"/>
      <c r="B2833" s="189"/>
      <c r="C2833" s="189"/>
      <c r="D2833" s="189"/>
    </row>
    <row r="2834" spans="1:4" ht="18" customHeight="1">
      <c r="A2834" s="173"/>
      <c r="B2834" s="189"/>
      <c r="C2834" s="189"/>
      <c r="D2834" s="189"/>
    </row>
    <row r="2835" spans="1:4" ht="18" customHeight="1">
      <c r="A2835" s="173"/>
      <c r="B2835" s="189"/>
      <c r="C2835" s="189"/>
      <c r="D2835" s="189"/>
    </row>
    <row r="2836" spans="1:4" ht="18" customHeight="1">
      <c r="A2836" s="173"/>
      <c r="B2836" s="189"/>
      <c r="C2836" s="189"/>
      <c r="D2836" s="189"/>
    </row>
    <row r="2837" spans="1:4" ht="18" customHeight="1">
      <c r="A2837" s="173"/>
      <c r="B2837" s="189"/>
      <c r="C2837" s="189"/>
      <c r="D2837" s="189"/>
    </row>
    <row r="2838" spans="1:4" ht="18" customHeight="1">
      <c r="A2838" s="173"/>
      <c r="B2838" s="189"/>
      <c r="C2838" s="189"/>
      <c r="D2838" s="189"/>
    </row>
    <row r="2839" spans="1:4" ht="18" customHeight="1">
      <c r="A2839" s="173"/>
      <c r="B2839" s="189"/>
      <c r="C2839" s="189"/>
      <c r="D2839" s="189"/>
    </row>
    <row r="2840" spans="1:4" ht="18" customHeight="1">
      <c r="A2840" s="173"/>
      <c r="B2840" s="189"/>
      <c r="C2840" s="189"/>
      <c r="D2840" s="189"/>
    </row>
    <row r="2841" spans="1:4" ht="18" customHeight="1">
      <c r="A2841" s="173"/>
      <c r="B2841" s="189"/>
      <c r="C2841" s="189"/>
      <c r="D2841" s="189"/>
    </row>
    <row r="2842" spans="1:4" ht="18" customHeight="1">
      <c r="A2842" s="173"/>
      <c r="B2842" s="189"/>
      <c r="C2842" s="189"/>
      <c r="D2842" s="189"/>
    </row>
    <row r="2843" spans="1:4" ht="18" customHeight="1">
      <c r="A2843" s="173"/>
      <c r="B2843" s="189"/>
      <c r="C2843" s="189"/>
      <c r="D2843" s="189"/>
    </row>
    <row r="2844" spans="1:4" ht="18" customHeight="1">
      <c r="A2844" s="173"/>
      <c r="B2844" s="189"/>
      <c r="C2844" s="189"/>
      <c r="D2844" s="189"/>
    </row>
    <row r="2845" spans="1:4" ht="18" customHeight="1">
      <c r="A2845" s="173"/>
      <c r="B2845" s="189"/>
      <c r="C2845" s="189"/>
      <c r="D2845" s="189"/>
    </row>
    <row r="2846" spans="1:4" ht="18" customHeight="1">
      <c r="A2846" s="173"/>
      <c r="B2846" s="189"/>
      <c r="C2846" s="189"/>
      <c r="D2846" s="189"/>
    </row>
    <row r="2847" spans="1:4" ht="18" customHeight="1">
      <c r="A2847" s="173"/>
      <c r="B2847" s="189"/>
      <c r="C2847" s="189"/>
      <c r="D2847" s="189"/>
    </row>
    <row r="2848" spans="1:4" ht="18" customHeight="1">
      <c r="A2848" s="173"/>
      <c r="B2848" s="189"/>
      <c r="C2848" s="189"/>
      <c r="D2848" s="189"/>
    </row>
    <row r="2849" spans="1:4" ht="18" customHeight="1">
      <c r="A2849" s="173"/>
      <c r="B2849" s="189"/>
      <c r="C2849" s="189"/>
      <c r="D2849" s="189"/>
    </row>
    <row r="2850" spans="1:4" ht="18" customHeight="1">
      <c r="A2850" s="173"/>
      <c r="B2850" s="189"/>
      <c r="C2850" s="189"/>
      <c r="D2850" s="189"/>
    </row>
    <row r="2851" spans="1:4" ht="18" customHeight="1">
      <c r="A2851" s="173"/>
      <c r="B2851" s="189"/>
      <c r="C2851" s="189"/>
      <c r="D2851" s="189"/>
    </row>
    <row r="2852" spans="1:4" ht="18" customHeight="1">
      <c r="A2852" s="173"/>
      <c r="B2852" s="189"/>
      <c r="C2852" s="189"/>
      <c r="D2852" s="189"/>
    </row>
    <row r="2853" spans="1:4" ht="18" customHeight="1">
      <c r="A2853" s="173"/>
      <c r="B2853" s="189"/>
      <c r="C2853" s="189"/>
      <c r="D2853" s="189"/>
    </row>
    <row r="2854" spans="1:4" ht="18" customHeight="1">
      <c r="A2854" s="173"/>
      <c r="B2854" s="189"/>
      <c r="C2854" s="189"/>
      <c r="D2854" s="189"/>
    </row>
    <row r="2855" spans="1:4" ht="18" customHeight="1">
      <c r="A2855" s="173"/>
      <c r="B2855" s="189"/>
      <c r="C2855" s="189"/>
      <c r="D2855" s="189"/>
    </row>
    <row r="2856" spans="1:4" ht="18" customHeight="1">
      <c r="A2856" s="173"/>
      <c r="B2856" s="189"/>
      <c r="C2856" s="189"/>
      <c r="D2856" s="189"/>
    </row>
    <row r="2857" spans="1:4" ht="18" customHeight="1">
      <c r="A2857" s="173"/>
      <c r="B2857" s="189"/>
      <c r="C2857" s="189"/>
      <c r="D2857" s="189"/>
    </row>
    <row r="2858" spans="1:4" ht="18" customHeight="1">
      <c r="A2858" s="173"/>
      <c r="B2858" s="189"/>
      <c r="C2858" s="189"/>
      <c r="D2858" s="189"/>
    </row>
    <row r="2859" spans="1:4" ht="18" customHeight="1">
      <c r="A2859" s="173"/>
      <c r="B2859" s="189"/>
      <c r="C2859" s="189"/>
      <c r="D2859" s="189"/>
    </row>
    <row r="2860" spans="1:4" ht="18" customHeight="1">
      <c r="A2860" s="173"/>
      <c r="B2860" s="189"/>
      <c r="C2860" s="189"/>
      <c r="D2860" s="189"/>
    </row>
    <row r="2861" spans="1:4" ht="18" customHeight="1">
      <c r="A2861" s="173"/>
      <c r="B2861" s="189"/>
      <c r="C2861" s="189"/>
      <c r="D2861" s="189"/>
    </row>
    <row r="2862" spans="1:4" ht="18" customHeight="1">
      <c r="A2862" s="173"/>
      <c r="B2862" s="189"/>
      <c r="C2862" s="189"/>
      <c r="D2862" s="189"/>
    </row>
    <row r="2863" spans="1:4" ht="18" customHeight="1">
      <c r="A2863" s="173"/>
      <c r="B2863" s="189"/>
      <c r="C2863" s="189"/>
      <c r="D2863" s="189"/>
    </row>
    <row r="2864" spans="1:4" ht="18" customHeight="1">
      <c r="A2864" s="173"/>
      <c r="B2864" s="189"/>
      <c r="C2864" s="189"/>
      <c r="D2864" s="189"/>
    </row>
    <row r="2865" spans="1:4" ht="18" customHeight="1">
      <c r="A2865" s="173"/>
      <c r="B2865" s="189"/>
      <c r="C2865" s="189"/>
      <c r="D2865" s="189"/>
    </row>
    <row r="2866" spans="1:4" ht="18" customHeight="1">
      <c r="A2866" s="173"/>
      <c r="B2866" s="189"/>
      <c r="C2866" s="189"/>
      <c r="D2866" s="189"/>
    </row>
    <row r="2867" spans="1:4" ht="18" customHeight="1">
      <c r="A2867" s="173"/>
      <c r="B2867" s="189"/>
      <c r="C2867" s="189"/>
      <c r="D2867" s="189"/>
    </row>
    <row r="2868" spans="1:4" ht="18" customHeight="1">
      <c r="A2868" s="173"/>
      <c r="B2868" s="189"/>
      <c r="C2868" s="189"/>
      <c r="D2868" s="189"/>
    </row>
    <row r="2869" spans="1:4" ht="18" customHeight="1">
      <c r="A2869" s="173"/>
      <c r="B2869" s="189"/>
      <c r="C2869" s="189"/>
      <c r="D2869" s="189"/>
    </row>
    <row r="2870" spans="1:4" ht="18" customHeight="1">
      <c r="A2870" s="173"/>
      <c r="B2870" s="189"/>
      <c r="C2870" s="189"/>
      <c r="D2870" s="189"/>
    </row>
    <row r="2871" spans="1:4" ht="18" customHeight="1">
      <c r="A2871" s="173"/>
      <c r="B2871" s="189"/>
      <c r="C2871" s="189"/>
      <c r="D2871" s="189"/>
    </row>
    <row r="2872" spans="1:4" ht="18" customHeight="1">
      <c r="A2872" s="173"/>
      <c r="B2872" s="189"/>
      <c r="C2872" s="189"/>
      <c r="D2872" s="189"/>
    </row>
    <row r="2873" spans="1:4" ht="18" customHeight="1">
      <c r="A2873" s="173"/>
      <c r="B2873" s="189"/>
      <c r="C2873" s="189"/>
      <c r="D2873" s="189"/>
    </row>
    <row r="2874" spans="1:4" ht="18" customHeight="1">
      <c r="A2874" s="173"/>
      <c r="B2874" s="189"/>
      <c r="C2874" s="189"/>
      <c r="D2874" s="189"/>
    </row>
    <row r="2875" spans="1:4" ht="18" customHeight="1">
      <c r="A2875" s="173"/>
      <c r="B2875" s="189"/>
      <c r="C2875" s="189"/>
      <c r="D2875" s="189"/>
    </row>
    <row r="2876" spans="1:4" ht="18" customHeight="1">
      <c r="A2876" s="173"/>
      <c r="B2876" s="189"/>
      <c r="C2876" s="189"/>
      <c r="D2876" s="189"/>
    </row>
    <row r="2877" spans="1:4" ht="18" customHeight="1">
      <c r="A2877" s="173"/>
      <c r="B2877" s="189"/>
      <c r="C2877" s="189"/>
      <c r="D2877" s="189"/>
    </row>
    <row r="2878" spans="1:4" ht="18" customHeight="1">
      <c r="A2878" s="173"/>
      <c r="B2878" s="189"/>
      <c r="C2878" s="189"/>
      <c r="D2878" s="189"/>
    </row>
    <row r="2879" spans="1:4" ht="18" customHeight="1">
      <c r="A2879" s="173"/>
      <c r="B2879" s="189"/>
      <c r="C2879" s="189"/>
      <c r="D2879" s="189"/>
    </row>
    <row r="2880" spans="1:4" ht="18" customHeight="1">
      <c r="A2880" s="173"/>
      <c r="B2880" s="189"/>
      <c r="C2880" s="189"/>
      <c r="D2880" s="189"/>
    </row>
    <row r="2881" spans="1:4" ht="18" customHeight="1">
      <c r="A2881" s="173"/>
      <c r="B2881" s="189"/>
      <c r="C2881" s="189"/>
      <c r="D2881" s="189"/>
    </row>
    <row r="2882" spans="1:4" ht="18" customHeight="1">
      <c r="A2882" s="173"/>
      <c r="B2882" s="189"/>
      <c r="C2882" s="189"/>
      <c r="D2882" s="189"/>
    </row>
    <row r="2883" spans="1:4" ht="18" customHeight="1">
      <c r="A2883" s="173"/>
      <c r="B2883" s="189"/>
      <c r="C2883" s="189"/>
      <c r="D2883" s="189"/>
    </row>
    <row r="2884" spans="1:4" ht="18" customHeight="1">
      <c r="A2884" s="173"/>
      <c r="B2884" s="189"/>
      <c r="C2884" s="189"/>
      <c r="D2884" s="189"/>
    </row>
    <row r="2885" spans="1:4" ht="18" customHeight="1">
      <c r="A2885" s="173"/>
      <c r="B2885" s="189"/>
      <c r="C2885" s="189"/>
      <c r="D2885" s="189"/>
    </row>
    <row r="2886" spans="1:4" ht="18" customHeight="1">
      <c r="A2886" s="173"/>
      <c r="B2886" s="189"/>
      <c r="C2886" s="189"/>
      <c r="D2886" s="189"/>
    </row>
    <row r="2887" spans="1:4" ht="18" customHeight="1">
      <c r="A2887" s="173"/>
      <c r="B2887" s="189"/>
      <c r="C2887" s="189"/>
      <c r="D2887" s="189"/>
    </row>
    <row r="2888" spans="1:4" ht="18" customHeight="1">
      <c r="A2888" s="173"/>
      <c r="B2888" s="189"/>
      <c r="C2888" s="189"/>
      <c r="D2888" s="189"/>
    </row>
    <row r="2889" spans="1:4" ht="18" customHeight="1">
      <c r="A2889" s="173"/>
      <c r="B2889" s="189"/>
      <c r="C2889" s="189"/>
      <c r="D2889" s="189"/>
    </row>
    <row r="2890" spans="1:4" ht="18" customHeight="1">
      <c r="A2890" s="173"/>
      <c r="B2890" s="189"/>
      <c r="C2890" s="189"/>
      <c r="D2890" s="189"/>
    </row>
    <row r="2891" spans="1:4" ht="18" customHeight="1">
      <c r="A2891" s="173"/>
      <c r="B2891" s="189"/>
      <c r="C2891" s="189"/>
      <c r="D2891" s="189"/>
    </row>
    <row r="2892" spans="1:4" ht="18" customHeight="1">
      <c r="A2892" s="173"/>
      <c r="B2892" s="189"/>
      <c r="C2892" s="189"/>
      <c r="D2892" s="189"/>
    </row>
    <row r="2893" spans="1:4" ht="18" customHeight="1">
      <c r="A2893" s="173"/>
      <c r="B2893" s="189"/>
      <c r="C2893" s="189"/>
      <c r="D2893" s="189"/>
    </row>
    <row r="2894" spans="1:4" ht="18" customHeight="1">
      <c r="A2894" s="173"/>
      <c r="B2894" s="189"/>
      <c r="C2894" s="189"/>
      <c r="D2894" s="189"/>
    </row>
    <row r="2895" spans="1:4" ht="18" customHeight="1">
      <c r="A2895" s="173"/>
      <c r="B2895" s="189"/>
      <c r="C2895" s="189"/>
      <c r="D2895" s="189"/>
    </row>
    <row r="2896" spans="1:4" ht="18" customHeight="1">
      <c r="A2896" s="173"/>
      <c r="B2896" s="189"/>
      <c r="C2896" s="189"/>
      <c r="D2896" s="189"/>
    </row>
    <row r="2897" spans="1:4" ht="18" customHeight="1">
      <c r="A2897" s="173"/>
      <c r="B2897" s="189"/>
      <c r="C2897" s="189"/>
      <c r="D2897" s="189"/>
    </row>
    <row r="2898" spans="1:4" ht="18" customHeight="1">
      <c r="A2898" s="173"/>
      <c r="B2898" s="189"/>
      <c r="C2898" s="189"/>
      <c r="D2898" s="189"/>
    </row>
    <row r="2899" spans="1:4" ht="18" customHeight="1">
      <c r="A2899" s="173"/>
      <c r="B2899" s="189"/>
      <c r="C2899" s="189"/>
      <c r="D2899" s="189"/>
    </row>
    <row r="2900" spans="1:4" ht="18" customHeight="1">
      <c r="A2900" s="173"/>
      <c r="B2900" s="189"/>
      <c r="C2900" s="189"/>
      <c r="D2900" s="189"/>
    </row>
    <row r="2901" spans="1:4" ht="18" customHeight="1">
      <c r="A2901" s="173"/>
      <c r="B2901" s="189"/>
      <c r="C2901" s="189"/>
      <c r="D2901" s="189"/>
    </row>
    <row r="2902" spans="1:4" ht="18" customHeight="1">
      <c r="A2902" s="173"/>
      <c r="B2902" s="189"/>
      <c r="C2902" s="189"/>
      <c r="D2902" s="189"/>
    </row>
    <row r="2903" spans="1:4" ht="18" customHeight="1">
      <c r="A2903" s="173"/>
      <c r="B2903" s="189"/>
      <c r="C2903" s="189"/>
      <c r="D2903" s="189"/>
    </row>
    <row r="2904" spans="1:4" ht="18" customHeight="1">
      <c r="A2904" s="173"/>
      <c r="B2904" s="189"/>
      <c r="C2904" s="189"/>
      <c r="D2904" s="189"/>
    </row>
    <row r="2905" spans="1:4" ht="18" customHeight="1">
      <c r="A2905" s="173"/>
      <c r="B2905" s="189"/>
      <c r="C2905" s="189"/>
      <c r="D2905" s="189"/>
    </row>
    <row r="2906" spans="1:4" ht="18" customHeight="1">
      <c r="A2906" s="173"/>
      <c r="B2906" s="189"/>
      <c r="C2906" s="189"/>
      <c r="D2906" s="189"/>
    </row>
    <row r="2907" spans="1:4" ht="18" customHeight="1">
      <c r="A2907" s="173"/>
      <c r="B2907" s="189"/>
      <c r="C2907" s="189"/>
      <c r="D2907" s="189"/>
    </row>
    <row r="2908" spans="1:4" ht="18" customHeight="1">
      <c r="A2908" s="173"/>
      <c r="B2908" s="189"/>
      <c r="C2908" s="189"/>
      <c r="D2908" s="189"/>
    </row>
    <row r="2909" spans="1:4" ht="18" customHeight="1">
      <c r="A2909" s="173"/>
      <c r="B2909" s="189"/>
      <c r="C2909" s="189"/>
      <c r="D2909" s="189"/>
    </row>
    <row r="2910" spans="1:4" ht="18" customHeight="1">
      <c r="A2910" s="173"/>
      <c r="B2910" s="189"/>
      <c r="C2910" s="189"/>
      <c r="D2910" s="189"/>
    </row>
    <row r="2911" spans="1:4" ht="18" customHeight="1">
      <c r="A2911" s="173"/>
      <c r="B2911" s="189"/>
      <c r="C2911" s="189"/>
      <c r="D2911" s="189"/>
    </row>
    <row r="2912" spans="1:4" ht="18" customHeight="1">
      <c r="A2912" s="173"/>
      <c r="B2912" s="189"/>
      <c r="C2912" s="189"/>
      <c r="D2912" s="189"/>
    </row>
    <row r="2913" spans="1:4" ht="18" customHeight="1">
      <c r="A2913" s="173"/>
      <c r="B2913" s="189"/>
      <c r="C2913" s="189"/>
      <c r="D2913" s="189"/>
    </row>
    <row r="2914" spans="1:4" ht="18" customHeight="1">
      <c r="A2914" s="173"/>
      <c r="B2914" s="189"/>
      <c r="C2914" s="189"/>
      <c r="D2914" s="189"/>
    </row>
    <row r="2915" spans="1:4" ht="18" customHeight="1">
      <c r="A2915" s="173"/>
      <c r="B2915" s="189"/>
      <c r="C2915" s="189"/>
      <c r="D2915" s="189"/>
    </row>
    <row r="2916" spans="1:4" ht="18" customHeight="1">
      <c r="A2916" s="173"/>
      <c r="B2916" s="189"/>
      <c r="C2916" s="189"/>
      <c r="D2916" s="189"/>
    </row>
    <row r="2917" spans="1:4" ht="18" customHeight="1">
      <c r="A2917" s="173"/>
      <c r="B2917" s="189"/>
      <c r="C2917" s="189"/>
      <c r="D2917" s="189"/>
    </row>
    <row r="2918" spans="1:4" ht="18" customHeight="1">
      <c r="A2918" s="173"/>
      <c r="B2918" s="189"/>
      <c r="C2918" s="189"/>
      <c r="D2918" s="189"/>
    </row>
    <row r="2919" spans="1:4" ht="18" customHeight="1">
      <c r="A2919" s="173"/>
      <c r="B2919" s="189"/>
      <c r="C2919" s="189"/>
      <c r="D2919" s="189"/>
    </row>
    <row r="2920" spans="1:4" ht="18" customHeight="1">
      <c r="A2920" s="173"/>
      <c r="B2920" s="189"/>
      <c r="C2920" s="189"/>
      <c r="D2920" s="189"/>
    </row>
    <row r="2921" spans="1:4" ht="18" customHeight="1">
      <c r="A2921" s="173"/>
      <c r="B2921" s="189"/>
      <c r="C2921" s="189"/>
      <c r="D2921" s="189"/>
    </row>
    <row r="2922" spans="1:4" ht="18" customHeight="1">
      <c r="A2922" s="173"/>
      <c r="B2922" s="189"/>
      <c r="C2922" s="189"/>
      <c r="D2922" s="189"/>
    </row>
    <row r="2923" spans="1:4" ht="18" customHeight="1">
      <c r="A2923" s="173"/>
      <c r="B2923" s="189"/>
      <c r="C2923" s="189"/>
      <c r="D2923" s="189"/>
    </row>
    <row r="2924" spans="1:4" ht="18" customHeight="1">
      <c r="A2924" s="173"/>
      <c r="B2924" s="189"/>
      <c r="C2924" s="189"/>
      <c r="D2924" s="189"/>
    </row>
    <row r="2925" spans="1:4" ht="18" customHeight="1">
      <c r="A2925" s="173"/>
      <c r="B2925" s="189"/>
      <c r="C2925" s="189"/>
      <c r="D2925" s="189"/>
    </row>
    <row r="2926" spans="1:4" ht="18" customHeight="1">
      <c r="A2926" s="173"/>
      <c r="B2926" s="189"/>
      <c r="C2926" s="189"/>
      <c r="D2926" s="189"/>
    </row>
    <row r="2927" spans="1:4" ht="18" customHeight="1">
      <c r="A2927" s="173"/>
      <c r="B2927" s="189"/>
      <c r="C2927" s="189"/>
      <c r="D2927" s="189"/>
    </row>
    <row r="2928" spans="1:4" ht="18" customHeight="1">
      <c r="A2928" s="173"/>
      <c r="B2928" s="189"/>
      <c r="C2928" s="189"/>
      <c r="D2928" s="189"/>
    </row>
    <row r="2929" spans="1:4" ht="18" customHeight="1">
      <c r="A2929" s="173"/>
      <c r="B2929" s="189"/>
      <c r="C2929" s="189"/>
      <c r="D2929" s="189"/>
    </row>
    <row r="2930" spans="1:4" ht="18" customHeight="1">
      <c r="A2930" s="173"/>
      <c r="B2930" s="189"/>
      <c r="C2930" s="189"/>
      <c r="D2930" s="189"/>
    </row>
    <row r="2931" spans="1:4" ht="18" customHeight="1">
      <c r="A2931" s="173"/>
      <c r="B2931" s="189"/>
      <c r="C2931" s="189"/>
      <c r="D2931" s="189"/>
    </row>
    <row r="2932" spans="1:4" ht="18" customHeight="1">
      <c r="A2932" s="173"/>
      <c r="B2932" s="189"/>
      <c r="C2932" s="189"/>
      <c r="D2932" s="189"/>
    </row>
    <row r="2933" spans="1:4" ht="18" customHeight="1">
      <c r="A2933" s="173"/>
      <c r="B2933" s="189"/>
      <c r="C2933" s="189"/>
      <c r="D2933" s="189"/>
    </row>
    <row r="2934" spans="1:4" ht="18" customHeight="1">
      <c r="A2934" s="173"/>
      <c r="B2934" s="189"/>
      <c r="C2934" s="189"/>
      <c r="D2934" s="189"/>
    </row>
    <row r="2935" spans="1:4" ht="18" customHeight="1">
      <c r="A2935" s="173"/>
      <c r="B2935" s="189"/>
      <c r="C2935" s="189"/>
      <c r="D2935" s="189"/>
    </row>
    <row r="2936" spans="1:4" ht="18" customHeight="1">
      <c r="A2936" s="173"/>
      <c r="B2936" s="189"/>
      <c r="C2936" s="189"/>
      <c r="D2936" s="189"/>
    </row>
    <row r="2937" spans="1:4" ht="18" customHeight="1">
      <c r="A2937" s="173"/>
      <c r="B2937" s="189"/>
      <c r="C2937" s="189"/>
      <c r="D2937" s="189"/>
    </row>
    <row r="2938" spans="1:4" ht="18" customHeight="1">
      <c r="A2938" s="173"/>
      <c r="B2938" s="189"/>
      <c r="C2938" s="189"/>
      <c r="D2938" s="189"/>
    </row>
    <row r="2939" spans="1:4" ht="18" customHeight="1">
      <c r="A2939" s="173"/>
      <c r="B2939" s="189"/>
      <c r="C2939" s="189"/>
      <c r="D2939" s="189"/>
    </row>
    <row r="2940" spans="1:4" ht="18" customHeight="1">
      <c r="A2940" s="173"/>
      <c r="B2940" s="189"/>
      <c r="C2940" s="189"/>
      <c r="D2940" s="189"/>
    </row>
    <row r="2941" spans="1:4" ht="18" customHeight="1">
      <c r="A2941" s="173"/>
      <c r="B2941" s="189"/>
      <c r="C2941" s="189"/>
      <c r="D2941" s="189"/>
    </row>
    <row r="2942" spans="1:4" ht="18" customHeight="1">
      <c r="A2942" s="173"/>
      <c r="B2942" s="189"/>
      <c r="C2942" s="189"/>
      <c r="D2942" s="189"/>
    </row>
    <row r="2943" spans="1:4" ht="18" customHeight="1">
      <c r="A2943" s="173"/>
      <c r="B2943" s="189"/>
      <c r="C2943" s="189"/>
      <c r="D2943" s="189"/>
    </row>
    <row r="2944" spans="1:4" ht="18" customHeight="1">
      <c r="A2944" s="173"/>
      <c r="B2944" s="189"/>
      <c r="C2944" s="189"/>
      <c r="D2944" s="189"/>
    </row>
    <row r="2945" spans="1:4" ht="18" customHeight="1">
      <c r="A2945" s="173"/>
      <c r="B2945" s="189"/>
      <c r="C2945" s="189"/>
      <c r="D2945" s="189"/>
    </row>
    <row r="2946" spans="1:4" ht="18" customHeight="1">
      <c r="A2946" s="173"/>
      <c r="B2946" s="189"/>
      <c r="C2946" s="189"/>
      <c r="D2946" s="189"/>
    </row>
    <row r="2947" spans="1:4" ht="18" customHeight="1">
      <c r="A2947" s="173"/>
      <c r="B2947" s="189"/>
      <c r="C2947" s="189"/>
      <c r="D2947" s="189"/>
    </row>
    <row r="2948" spans="1:4" ht="18" customHeight="1">
      <c r="A2948" s="173"/>
      <c r="B2948" s="189"/>
      <c r="C2948" s="189"/>
      <c r="D2948" s="189"/>
    </row>
    <row r="2949" spans="1:4" ht="18" customHeight="1">
      <c r="A2949" s="173"/>
      <c r="B2949" s="189"/>
      <c r="C2949" s="189"/>
      <c r="D2949" s="189"/>
    </row>
    <row r="2950" spans="1:4" ht="18" customHeight="1">
      <c r="A2950" s="173"/>
      <c r="B2950" s="189"/>
      <c r="C2950" s="189"/>
      <c r="D2950" s="189"/>
    </row>
    <row r="2951" spans="1:4" ht="18" customHeight="1">
      <c r="A2951" s="173"/>
      <c r="B2951" s="189"/>
      <c r="C2951" s="189"/>
      <c r="D2951" s="189"/>
    </row>
    <row r="2952" spans="1:4" ht="18" customHeight="1">
      <c r="A2952" s="173"/>
      <c r="B2952" s="189"/>
      <c r="C2952" s="189"/>
      <c r="D2952" s="189"/>
    </row>
    <row r="2953" spans="1:4" ht="18" customHeight="1">
      <c r="A2953" s="173"/>
      <c r="B2953" s="189"/>
      <c r="C2953" s="189"/>
      <c r="D2953" s="189"/>
    </row>
    <row r="2954" spans="1:4" ht="18" customHeight="1">
      <c r="A2954" s="173"/>
      <c r="B2954" s="189"/>
      <c r="C2954" s="189"/>
      <c r="D2954" s="189"/>
    </row>
    <row r="2955" spans="1:4" ht="18" customHeight="1">
      <c r="A2955" s="173"/>
      <c r="B2955" s="189"/>
      <c r="C2955" s="189"/>
      <c r="D2955" s="189"/>
    </row>
    <row r="2956" spans="1:4" ht="18" customHeight="1">
      <c r="A2956" s="173"/>
      <c r="B2956" s="189"/>
      <c r="C2956" s="189"/>
      <c r="D2956" s="189"/>
    </row>
    <row r="2957" spans="1:4" ht="18" customHeight="1">
      <c r="A2957" s="173"/>
      <c r="B2957" s="189"/>
      <c r="C2957" s="189"/>
      <c r="D2957" s="189"/>
    </row>
    <row r="2958" spans="1:4" ht="18" customHeight="1">
      <c r="A2958" s="173"/>
      <c r="B2958" s="189"/>
      <c r="C2958" s="189"/>
      <c r="D2958" s="189"/>
    </row>
    <row r="2959" spans="1:4" ht="18" customHeight="1">
      <c r="A2959" s="173"/>
      <c r="B2959" s="189"/>
      <c r="C2959" s="189"/>
      <c r="D2959" s="189"/>
    </row>
    <row r="2960" spans="1:4" ht="18" customHeight="1">
      <c r="A2960" s="173"/>
      <c r="B2960" s="189"/>
      <c r="C2960" s="189"/>
      <c r="D2960" s="189"/>
    </row>
    <row r="2961" spans="1:4" ht="18" customHeight="1">
      <c r="A2961" s="173"/>
      <c r="B2961" s="189"/>
      <c r="C2961" s="189"/>
      <c r="D2961" s="189"/>
    </row>
    <row r="2962" spans="1:4" ht="18" customHeight="1">
      <c r="A2962" s="173"/>
      <c r="B2962" s="189"/>
      <c r="C2962" s="189"/>
      <c r="D2962" s="189"/>
    </row>
    <row r="2963" spans="1:4" ht="18" customHeight="1">
      <c r="A2963" s="173"/>
      <c r="B2963" s="189"/>
      <c r="C2963" s="189"/>
      <c r="D2963" s="189"/>
    </row>
    <row r="2964" spans="1:4" ht="18" customHeight="1">
      <c r="A2964" s="173"/>
      <c r="B2964" s="189"/>
      <c r="C2964" s="189"/>
      <c r="D2964" s="189"/>
    </row>
    <row r="2965" spans="1:4" ht="18" customHeight="1">
      <c r="A2965" s="173"/>
      <c r="B2965" s="189"/>
      <c r="C2965" s="189"/>
      <c r="D2965" s="189"/>
    </row>
    <row r="2966" spans="1:4" ht="18" customHeight="1">
      <c r="A2966" s="173"/>
      <c r="B2966" s="189"/>
      <c r="C2966" s="189"/>
      <c r="D2966" s="189"/>
    </row>
    <row r="2967" spans="1:4" ht="18" customHeight="1">
      <c r="A2967" s="173"/>
      <c r="B2967" s="189"/>
      <c r="C2967" s="189"/>
      <c r="D2967" s="189"/>
    </row>
    <row r="2968" spans="1:4" ht="18" customHeight="1">
      <c r="A2968" s="173"/>
      <c r="B2968" s="189"/>
      <c r="C2968" s="189"/>
      <c r="D2968" s="189"/>
    </row>
    <row r="2969" spans="1:4" ht="18" customHeight="1">
      <c r="A2969" s="173"/>
      <c r="B2969" s="189"/>
      <c r="C2969" s="189"/>
      <c r="D2969" s="189"/>
    </row>
    <row r="2970" spans="1:4" ht="18" customHeight="1">
      <c r="A2970" s="173"/>
      <c r="B2970" s="189"/>
      <c r="C2970" s="189"/>
      <c r="D2970" s="189"/>
    </row>
    <row r="2971" spans="1:4" ht="18" customHeight="1">
      <c r="A2971" s="173"/>
      <c r="B2971" s="189"/>
      <c r="C2971" s="189"/>
      <c r="D2971" s="189"/>
    </row>
    <row r="2972" spans="1:4" ht="18" customHeight="1">
      <c r="A2972" s="173"/>
      <c r="B2972" s="189"/>
      <c r="C2972" s="189"/>
      <c r="D2972" s="189"/>
    </row>
    <row r="2973" spans="1:4" ht="18" customHeight="1">
      <c r="A2973" s="173"/>
      <c r="B2973" s="189"/>
      <c r="C2973" s="189"/>
      <c r="D2973" s="189"/>
    </row>
    <row r="2974" spans="1:4" ht="18" customHeight="1">
      <c r="A2974" s="173"/>
      <c r="B2974" s="189"/>
      <c r="C2974" s="189"/>
      <c r="D2974" s="189"/>
    </row>
    <row r="2975" spans="1:4" ht="18" customHeight="1">
      <c r="A2975" s="173"/>
      <c r="B2975" s="189"/>
      <c r="C2975" s="189"/>
      <c r="D2975" s="189"/>
    </row>
    <row r="2976" spans="1:4" ht="18" customHeight="1">
      <c r="A2976" s="173"/>
      <c r="B2976" s="189"/>
      <c r="C2976" s="189"/>
      <c r="D2976" s="189"/>
    </row>
    <row r="2977" spans="1:4" ht="18" customHeight="1">
      <c r="A2977" s="173"/>
      <c r="B2977" s="189"/>
      <c r="C2977" s="189"/>
      <c r="D2977" s="189"/>
    </row>
    <row r="2978" spans="1:4" ht="18" customHeight="1">
      <c r="A2978" s="173"/>
      <c r="B2978" s="189"/>
      <c r="C2978" s="189"/>
      <c r="D2978" s="189"/>
    </row>
    <row r="2979" spans="1:4" ht="18" customHeight="1">
      <c r="A2979" s="173"/>
      <c r="B2979" s="189"/>
      <c r="C2979" s="189"/>
      <c r="D2979" s="189"/>
    </row>
    <row r="2980" spans="1:4" ht="18" customHeight="1">
      <c r="A2980" s="173"/>
      <c r="B2980" s="189"/>
      <c r="C2980" s="189"/>
      <c r="D2980" s="189"/>
    </row>
    <row r="2981" spans="1:4" ht="18" customHeight="1">
      <c r="A2981" s="173"/>
      <c r="B2981" s="189"/>
      <c r="C2981" s="189"/>
      <c r="D2981" s="189"/>
    </row>
    <row r="2982" spans="1:4" ht="18" customHeight="1">
      <c r="A2982" s="173"/>
      <c r="B2982" s="189"/>
      <c r="C2982" s="189"/>
      <c r="D2982" s="189"/>
    </row>
    <row r="2983" spans="1:4" ht="18" customHeight="1">
      <c r="A2983" s="173"/>
      <c r="B2983" s="189"/>
      <c r="C2983" s="189"/>
      <c r="D2983" s="189"/>
    </row>
    <row r="2984" spans="1:4" ht="18" customHeight="1">
      <c r="A2984" s="173"/>
      <c r="B2984" s="189"/>
      <c r="C2984" s="189"/>
      <c r="D2984" s="189"/>
    </row>
    <row r="2985" spans="1:4" ht="18" customHeight="1">
      <c r="A2985" s="173"/>
      <c r="B2985" s="189"/>
      <c r="C2985" s="189"/>
      <c r="D2985" s="189"/>
    </row>
    <row r="2986" spans="1:4" ht="18" customHeight="1">
      <c r="A2986" s="173"/>
      <c r="B2986" s="189"/>
      <c r="C2986" s="189"/>
      <c r="D2986" s="189"/>
    </row>
    <row r="2987" spans="1:4" ht="18" customHeight="1">
      <c r="A2987" s="173"/>
      <c r="B2987" s="189"/>
      <c r="C2987" s="189"/>
      <c r="D2987" s="189"/>
    </row>
    <row r="2988" spans="1:4" ht="18" customHeight="1">
      <c r="A2988" s="173"/>
      <c r="B2988" s="189"/>
      <c r="C2988" s="189"/>
      <c r="D2988" s="189"/>
    </row>
    <row r="2989" spans="1:4" ht="18" customHeight="1">
      <c r="A2989" s="173"/>
      <c r="B2989" s="189"/>
      <c r="C2989" s="189"/>
      <c r="D2989" s="189"/>
    </row>
    <row r="2990" spans="1:4" ht="18" customHeight="1">
      <c r="A2990" s="173"/>
      <c r="B2990" s="189"/>
      <c r="C2990" s="189"/>
      <c r="D2990" s="189"/>
    </row>
    <row r="2991" spans="1:4" ht="18" customHeight="1">
      <c r="A2991" s="173"/>
      <c r="B2991" s="189"/>
      <c r="C2991" s="189"/>
      <c r="D2991" s="189"/>
    </row>
    <row r="2992" spans="1:4" ht="18" customHeight="1">
      <c r="A2992" s="173"/>
      <c r="B2992" s="189"/>
      <c r="C2992" s="189"/>
      <c r="D2992" s="189"/>
    </row>
    <row r="2993" spans="1:4" ht="18" customHeight="1">
      <c r="A2993" s="173"/>
      <c r="B2993" s="189"/>
      <c r="C2993" s="189"/>
      <c r="D2993" s="189"/>
    </row>
    <row r="2994" spans="1:4" ht="18" customHeight="1">
      <c r="A2994" s="173"/>
      <c r="B2994" s="189"/>
      <c r="C2994" s="189"/>
      <c r="D2994" s="189"/>
    </row>
    <row r="2995" spans="1:4" ht="18" customHeight="1">
      <c r="A2995" s="173"/>
      <c r="B2995" s="189"/>
      <c r="C2995" s="189"/>
      <c r="D2995" s="189"/>
    </row>
    <row r="2996" spans="1:4" ht="18" customHeight="1">
      <c r="A2996" s="173"/>
      <c r="B2996" s="189"/>
      <c r="C2996" s="189"/>
      <c r="D2996" s="189"/>
    </row>
    <row r="2997" spans="1:4" ht="18" customHeight="1">
      <c r="A2997" s="173"/>
      <c r="B2997" s="189"/>
      <c r="C2997" s="189"/>
      <c r="D2997" s="189"/>
    </row>
    <row r="2998" spans="1:4" ht="18" customHeight="1">
      <c r="A2998" s="173"/>
      <c r="B2998" s="189"/>
      <c r="C2998" s="189"/>
      <c r="D2998" s="189"/>
    </row>
    <row r="2999" spans="1:4" ht="18" customHeight="1">
      <c r="A2999" s="173"/>
      <c r="B2999" s="189"/>
      <c r="C2999" s="189"/>
      <c r="D2999" s="189"/>
    </row>
    <row r="3000" spans="1:4" ht="18" customHeight="1">
      <c r="A3000" s="173"/>
      <c r="B3000" s="189"/>
      <c r="C3000" s="189"/>
      <c r="D3000" s="189"/>
    </row>
    <row r="3001" spans="1:4" ht="18" customHeight="1">
      <c r="A3001" s="173"/>
      <c r="B3001" s="189"/>
      <c r="C3001" s="189"/>
      <c r="D3001" s="189"/>
    </row>
    <row r="3002" spans="1:4" ht="18" customHeight="1">
      <c r="A3002" s="173"/>
      <c r="B3002" s="189"/>
      <c r="C3002" s="189"/>
      <c r="D3002" s="189"/>
    </row>
    <row r="3003" spans="1:4" ht="18" customHeight="1">
      <c r="A3003" s="173"/>
      <c r="B3003" s="189"/>
      <c r="C3003" s="189"/>
      <c r="D3003" s="189"/>
    </row>
    <row r="3004" spans="1:4" ht="18" customHeight="1">
      <c r="A3004" s="173"/>
      <c r="B3004" s="189"/>
      <c r="C3004" s="189"/>
      <c r="D3004" s="189"/>
    </row>
    <row r="3005" spans="1:4" ht="18" customHeight="1">
      <c r="A3005" s="173"/>
      <c r="B3005" s="189"/>
      <c r="C3005" s="189"/>
      <c r="D3005" s="189"/>
    </row>
    <row r="3006" spans="1:4" ht="18" customHeight="1">
      <c r="A3006" s="173"/>
      <c r="B3006" s="189"/>
      <c r="C3006" s="189"/>
      <c r="D3006" s="189"/>
    </row>
    <row r="3007" spans="1:4" ht="18" customHeight="1">
      <c r="A3007" s="173"/>
      <c r="B3007" s="189"/>
      <c r="C3007" s="189"/>
      <c r="D3007" s="189"/>
    </row>
    <row r="3008" spans="1:4" ht="18" customHeight="1">
      <c r="A3008" s="173"/>
      <c r="B3008" s="189"/>
      <c r="C3008" s="189"/>
      <c r="D3008" s="189"/>
    </row>
    <row r="3009" spans="1:4" ht="18" customHeight="1">
      <c r="A3009" s="173"/>
      <c r="B3009" s="189"/>
      <c r="C3009" s="189"/>
      <c r="D3009" s="189"/>
    </row>
    <row r="3010" spans="1:4" ht="18" customHeight="1">
      <c r="A3010" s="173"/>
      <c r="B3010" s="189"/>
      <c r="C3010" s="189"/>
      <c r="D3010" s="189"/>
    </row>
    <row r="3011" spans="1:4" ht="18" customHeight="1">
      <c r="A3011" s="173"/>
      <c r="B3011" s="189"/>
      <c r="C3011" s="189"/>
      <c r="D3011" s="189"/>
    </row>
    <row r="3012" spans="1:4" ht="18" customHeight="1">
      <c r="A3012" s="173"/>
      <c r="B3012" s="189"/>
      <c r="C3012" s="189"/>
      <c r="D3012" s="189"/>
    </row>
    <row r="3013" spans="1:4" ht="18" customHeight="1">
      <c r="A3013" s="173"/>
      <c r="B3013" s="189"/>
      <c r="C3013" s="189"/>
      <c r="D3013" s="189"/>
    </row>
    <row r="3014" spans="1:4" ht="18" customHeight="1">
      <c r="A3014" s="173"/>
      <c r="B3014" s="189"/>
      <c r="C3014" s="189"/>
      <c r="D3014" s="189"/>
    </row>
    <row r="3015" spans="1:4" ht="18" customHeight="1">
      <c r="A3015" s="173"/>
      <c r="B3015" s="189"/>
      <c r="C3015" s="189"/>
      <c r="D3015" s="189"/>
    </row>
    <row r="3016" spans="1:4" ht="18" customHeight="1">
      <c r="A3016" s="173"/>
      <c r="B3016" s="189"/>
      <c r="C3016" s="189"/>
      <c r="D3016" s="189"/>
    </row>
    <row r="3017" spans="1:4" ht="18" customHeight="1">
      <c r="A3017" s="173"/>
      <c r="B3017" s="189"/>
      <c r="C3017" s="189"/>
      <c r="D3017" s="189"/>
    </row>
    <row r="3018" spans="1:4" ht="18" customHeight="1">
      <c r="A3018" s="173"/>
      <c r="B3018" s="189"/>
      <c r="C3018" s="189"/>
      <c r="D3018" s="189"/>
    </row>
    <row r="3019" spans="1:4" ht="18" customHeight="1">
      <c r="A3019" s="173"/>
      <c r="B3019" s="189"/>
      <c r="C3019" s="189"/>
      <c r="D3019" s="189"/>
    </row>
    <row r="3020" spans="1:4" ht="18" customHeight="1">
      <c r="A3020" s="173"/>
      <c r="B3020" s="189"/>
      <c r="C3020" s="189"/>
      <c r="D3020" s="189"/>
    </row>
    <row r="3021" spans="1:4" ht="18" customHeight="1">
      <c r="A3021" s="173"/>
      <c r="B3021" s="189"/>
      <c r="C3021" s="189"/>
      <c r="D3021" s="189"/>
    </row>
    <row r="3022" spans="1:4" ht="18" customHeight="1">
      <c r="A3022" s="173"/>
      <c r="B3022" s="189"/>
      <c r="C3022" s="189"/>
      <c r="D3022" s="189"/>
    </row>
    <row r="3023" spans="1:4" ht="18" customHeight="1">
      <c r="A3023" s="173"/>
      <c r="B3023" s="189"/>
      <c r="C3023" s="189"/>
      <c r="D3023" s="189"/>
    </row>
    <row r="3024" spans="1:4" ht="18" customHeight="1">
      <c r="A3024" s="173"/>
      <c r="B3024" s="189"/>
      <c r="C3024" s="189"/>
      <c r="D3024" s="189"/>
    </row>
    <row r="3025" spans="1:4" ht="18" customHeight="1">
      <c r="A3025" s="173"/>
      <c r="B3025" s="189"/>
      <c r="C3025" s="189"/>
      <c r="D3025" s="189"/>
    </row>
    <row r="3026" spans="1:4" ht="18" customHeight="1">
      <c r="A3026" s="173"/>
      <c r="B3026" s="189"/>
      <c r="C3026" s="189"/>
      <c r="D3026" s="189"/>
    </row>
    <row r="3027" spans="1:4" ht="18" customHeight="1">
      <c r="A3027" s="173"/>
      <c r="B3027" s="189"/>
      <c r="C3027" s="189"/>
      <c r="D3027" s="189"/>
    </row>
    <row r="3028" spans="1:4" ht="18" customHeight="1">
      <c r="A3028" s="173"/>
      <c r="B3028" s="189"/>
      <c r="C3028" s="189"/>
      <c r="D3028" s="189"/>
    </row>
    <row r="3029" spans="1:4" ht="18" customHeight="1">
      <c r="A3029" s="173"/>
      <c r="B3029" s="189"/>
      <c r="C3029" s="189"/>
      <c r="D3029" s="189"/>
    </row>
    <row r="3030" spans="1:4" ht="18" customHeight="1">
      <c r="A3030" s="173"/>
      <c r="B3030" s="189"/>
      <c r="C3030" s="189"/>
      <c r="D3030" s="189"/>
    </row>
    <row r="3031" spans="1:4" ht="18" customHeight="1">
      <c r="A3031" s="173"/>
      <c r="B3031" s="189"/>
      <c r="C3031" s="189"/>
      <c r="D3031" s="189"/>
    </row>
    <row r="3032" spans="1:4" ht="18" customHeight="1">
      <c r="A3032" s="173"/>
      <c r="B3032" s="189"/>
      <c r="C3032" s="189"/>
      <c r="D3032" s="189"/>
    </row>
    <row r="3033" spans="1:4" ht="18" customHeight="1">
      <c r="A3033" s="173"/>
      <c r="B3033" s="189"/>
      <c r="C3033" s="189"/>
      <c r="D3033" s="189"/>
    </row>
    <row r="3034" spans="1:4" ht="18" customHeight="1">
      <c r="A3034" s="173"/>
      <c r="B3034" s="189"/>
      <c r="C3034" s="189"/>
      <c r="D3034" s="189"/>
    </row>
    <row r="3035" spans="1:4" ht="18" customHeight="1">
      <c r="A3035" s="173"/>
      <c r="B3035" s="189"/>
      <c r="C3035" s="189"/>
      <c r="D3035" s="189"/>
    </row>
    <row r="3036" spans="1:4" ht="18" customHeight="1">
      <c r="A3036" s="173"/>
      <c r="B3036" s="189"/>
      <c r="C3036" s="189"/>
      <c r="D3036" s="189"/>
    </row>
    <row r="3037" spans="1:4" ht="18" customHeight="1">
      <c r="A3037" s="173"/>
      <c r="B3037" s="189"/>
      <c r="C3037" s="189"/>
      <c r="D3037" s="189"/>
    </row>
    <row r="3038" spans="1:4" ht="18" customHeight="1">
      <c r="A3038" s="173"/>
      <c r="B3038" s="189"/>
      <c r="C3038" s="189"/>
      <c r="D3038" s="189"/>
    </row>
    <row r="3039" spans="1:4" ht="18" customHeight="1">
      <c r="A3039" s="173"/>
      <c r="B3039" s="189"/>
      <c r="C3039" s="189"/>
      <c r="D3039" s="189"/>
    </row>
    <row r="3040" spans="1:4" ht="18" customHeight="1">
      <c r="A3040" s="173"/>
      <c r="B3040" s="189"/>
      <c r="C3040" s="189"/>
      <c r="D3040" s="189"/>
    </row>
    <row r="3041" spans="1:4" ht="18" customHeight="1">
      <c r="A3041" s="173"/>
      <c r="B3041" s="189"/>
      <c r="C3041" s="189"/>
      <c r="D3041" s="189"/>
    </row>
    <row r="3042" spans="1:4" ht="18" customHeight="1">
      <c r="A3042" s="173"/>
      <c r="B3042" s="189"/>
      <c r="C3042" s="189"/>
      <c r="D3042" s="189"/>
    </row>
    <row r="3043" spans="1:4" ht="18" customHeight="1">
      <c r="A3043" s="173"/>
      <c r="B3043" s="189"/>
      <c r="C3043" s="189"/>
      <c r="D3043" s="189"/>
    </row>
    <row r="3044" spans="1:4" ht="18" customHeight="1">
      <c r="A3044" s="173"/>
      <c r="B3044" s="189"/>
      <c r="C3044" s="189"/>
      <c r="D3044" s="189"/>
    </row>
    <row r="3045" spans="1:4" ht="18" customHeight="1">
      <c r="A3045" s="173"/>
      <c r="B3045" s="189"/>
      <c r="C3045" s="189"/>
      <c r="D3045" s="189"/>
    </row>
    <row r="3046" spans="1:4" ht="18" customHeight="1">
      <c r="A3046" s="173"/>
      <c r="B3046" s="189"/>
      <c r="C3046" s="189"/>
      <c r="D3046" s="189"/>
    </row>
    <row r="3047" spans="1:4" ht="18" customHeight="1">
      <c r="A3047" s="173"/>
      <c r="B3047" s="189"/>
      <c r="C3047" s="189"/>
      <c r="D3047" s="189"/>
    </row>
    <row r="3048" spans="1:4" ht="18" customHeight="1">
      <c r="A3048" s="173"/>
      <c r="B3048" s="189"/>
      <c r="C3048" s="189"/>
      <c r="D3048" s="189"/>
    </row>
    <row r="3049" spans="1:4" ht="18" customHeight="1">
      <c r="A3049" s="173"/>
      <c r="B3049" s="189"/>
      <c r="C3049" s="189"/>
      <c r="D3049" s="189"/>
    </row>
    <row r="3050" spans="1:4" ht="18" customHeight="1">
      <c r="A3050" s="173"/>
      <c r="B3050" s="189"/>
      <c r="C3050" s="189"/>
      <c r="D3050" s="189"/>
    </row>
    <row r="3051" spans="1:4" ht="18" customHeight="1">
      <c r="A3051" s="173"/>
      <c r="B3051" s="189"/>
      <c r="C3051" s="189"/>
      <c r="D3051" s="189"/>
    </row>
    <row r="3052" spans="1:4" ht="18" customHeight="1">
      <c r="A3052" s="173"/>
      <c r="B3052" s="189"/>
      <c r="C3052" s="189"/>
      <c r="D3052" s="189"/>
    </row>
    <row r="3053" spans="1:4" ht="18" customHeight="1">
      <c r="A3053" s="173"/>
      <c r="B3053" s="189"/>
      <c r="C3053" s="189"/>
      <c r="D3053" s="189"/>
    </row>
    <row r="3054" spans="1:4" ht="18" customHeight="1">
      <c r="A3054" s="173"/>
      <c r="B3054" s="189"/>
      <c r="C3054" s="189"/>
      <c r="D3054" s="189"/>
    </row>
    <row r="3055" spans="1:4" ht="18" customHeight="1">
      <c r="A3055" s="173"/>
      <c r="B3055" s="189"/>
      <c r="C3055" s="189"/>
      <c r="D3055" s="189"/>
    </row>
    <row r="3056" spans="1:4" ht="18" customHeight="1">
      <c r="A3056" s="173"/>
      <c r="B3056" s="189"/>
      <c r="C3056" s="189"/>
      <c r="D3056" s="189"/>
    </row>
    <row r="3057" spans="1:4" ht="18" customHeight="1">
      <c r="A3057" s="173"/>
      <c r="B3057" s="189"/>
      <c r="C3057" s="189"/>
      <c r="D3057" s="189"/>
    </row>
    <row r="3058" spans="1:4" ht="18" customHeight="1">
      <c r="A3058" s="173"/>
      <c r="B3058" s="189"/>
      <c r="C3058" s="189"/>
      <c r="D3058" s="189"/>
    </row>
    <row r="3059" spans="1:4" ht="18" customHeight="1">
      <c r="A3059" s="173"/>
      <c r="B3059" s="189"/>
      <c r="C3059" s="189"/>
      <c r="D3059" s="189"/>
    </row>
    <row r="3060" spans="1:4" ht="18" customHeight="1">
      <c r="A3060" s="173"/>
      <c r="B3060" s="189"/>
      <c r="C3060" s="189"/>
      <c r="D3060" s="189"/>
    </row>
    <row r="3061" spans="1:4" ht="18" customHeight="1">
      <c r="A3061" s="173"/>
      <c r="B3061" s="189"/>
      <c r="C3061" s="189"/>
      <c r="D3061" s="189"/>
    </row>
    <row r="3062" spans="1:4" ht="18" customHeight="1">
      <c r="A3062" s="173"/>
      <c r="B3062" s="189"/>
      <c r="C3062" s="189"/>
      <c r="D3062" s="189"/>
    </row>
    <row r="3063" spans="1:4" ht="18" customHeight="1">
      <c r="A3063" s="173"/>
      <c r="B3063" s="189"/>
      <c r="C3063" s="189"/>
      <c r="D3063" s="189"/>
    </row>
    <row r="3064" spans="1:4" ht="18" customHeight="1">
      <c r="A3064" s="173"/>
      <c r="B3064" s="189"/>
      <c r="C3064" s="189"/>
      <c r="D3064" s="189"/>
    </row>
    <row r="3065" spans="1:4" ht="18" customHeight="1">
      <c r="A3065" s="173"/>
      <c r="B3065" s="189"/>
      <c r="C3065" s="189"/>
      <c r="D3065" s="189"/>
    </row>
    <row r="3066" spans="1:4" ht="18" customHeight="1">
      <c r="A3066" s="173"/>
      <c r="B3066" s="189"/>
      <c r="C3066" s="189"/>
      <c r="D3066" s="189"/>
    </row>
    <row r="3067" spans="1:4" ht="18" customHeight="1">
      <c r="A3067" s="173"/>
      <c r="B3067" s="189"/>
      <c r="C3067" s="189"/>
      <c r="D3067" s="189"/>
    </row>
    <row r="3068" spans="1:4" ht="18" customHeight="1">
      <c r="A3068" s="173"/>
      <c r="B3068" s="189"/>
      <c r="C3068" s="189"/>
      <c r="D3068" s="189"/>
    </row>
    <row r="3069" spans="1:4" ht="18" customHeight="1">
      <c r="A3069" s="173"/>
      <c r="B3069" s="189"/>
      <c r="C3069" s="189"/>
      <c r="D3069" s="189"/>
    </row>
    <row r="3070" spans="1:4" ht="18" customHeight="1">
      <c r="A3070" s="173"/>
      <c r="B3070" s="189"/>
      <c r="C3070" s="189"/>
      <c r="D3070" s="189"/>
    </row>
    <row r="3071" spans="1:4" ht="18" customHeight="1">
      <c r="A3071" s="173"/>
      <c r="B3071" s="189"/>
      <c r="C3071" s="189"/>
      <c r="D3071" s="189"/>
    </row>
    <row r="3072" spans="1:4" ht="18" customHeight="1">
      <c r="A3072" s="173"/>
      <c r="B3072" s="189"/>
      <c r="C3072" s="189"/>
      <c r="D3072" s="189"/>
    </row>
    <row r="3073" spans="1:4" ht="18" customHeight="1">
      <c r="A3073" s="173"/>
      <c r="B3073" s="189"/>
      <c r="C3073" s="189"/>
      <c r="D3073" s="189"/>
    </row>
    <row r="3074" spans="1:4" ht="18" customHeight="1">
      <c r="A3074" s="173"/>
      <c r="B3074" s="189"/>
      <c r="C3074" s="189"/>
      <c r="D3074" s="189"/>
    </row>
    <row r="3075" spans="1:4" ht="18" customHeight="1">
      <c r="A3075" s="173"/>
      <c r="B3075" s="189"/>
      <c r="C3075" s="189"/>
      <c r="D3075" s="189"/>
    </row>
    <row r="3076" spans="1:4" ht="18" customHeight="1">
      <c r="A3076" s="173"/>
      <c r="B3076" s="189"/>
      <c r="C3076" s="189"/>
      <c r="D3076" s="189"/>
    </row>
    <row r="3077" spans="1:4" ht="18" customHeight="1">
      <c r="A3077" s="173"/>
      <c r="B3077" s="189"/>
      <c r="C3077" s="189"/>
      <c r="D3077" s="189"/>
    </row>
    <row r="3078" spans="1:4" ht="18" customHeight="1">
      <c r="A3078" s="173"/>
      <c r="B3078" s="189"/>
      <c r="C3078" s="189"/>
      <c r="D3078" s="189"/>
    </row>
    <row r="3079" spans="1:4" ht="18" customHeight="1">
      <c r="A3079" s="173"/>
      <c r="B3079" s="189"/>
      <c r="C3079" s="189"/>
      <c r="D3079" s="189"/>
    </row>
    <row r="3080" spans="1:4" ht="18" customHeight="1">
      <c r="A3080" s="173"/>
      <c r="B3080" s="189"/>
      <c r="C3080" s="189"/>
      <c r="D3080" s="189"/>
    </row>
    <row r="3081" spans="1:4" ht="18" customHeight="1">
      <c r="A3081" s="173"/>
      <c r="B3081" s="189"/>
      <c r="C3081" s="189"/>
      <c r="D3081" s="189"/>
    </row>
    <row r="3082" spans="1:4" ht="18" customHeight="1">
      <c r="A3082" s="173"/>
      <c r="B3082" s="189"/>
      <c r="C3082" s="189"/>
      <c r="D3082" s="189"/>
    </row>
    <row r="3083" spans="1:4" ht="18" customHeight="1">
      <c r="A3083" s="173"/>
      <c r="B3083" s="189"/>
      <c r="C3083" s="189"/>
      <c r="D3083" s="189"/>
    </row>
    <row r="3084" spans="1:4" ht="18" customHeight="1">
      <c r="A3084" s="173"/>
      <c r="B3084" s="189"/>
      <c r="C3084" s="189"/>
      <c r="D3084" s="189"/>
    </row>
    <row r="3085" spans="1:4" ht="18" customHeight="1">
      <c r="A3085" s="173"/>
      <c r="B3085" s="189"/>
      <c r="C3085" s="189"/>
      <c r="D3085" s="189"/>
    </row>
    <row r="3086" spans="1:4" ht="18" customHeight="1">
      <c r="A3086" s="173"/>
      <c r="B3086" s="189"/>
      <c r="C3086" s="189"/>
      <c r="D3086" s="189"/>
    </row>
    <row r="3087" spans="1:4" ht="18" customHeight="1">
      <c r="A3087" s="173"/>
      <c r="B3087" s="189"/>
      <c r="C3087" s="189"/>
      <c r="D3087" s="189"/>
    </row>
    <row r="3088" spans="1:4" ht="18" customHeight="1">
      <c r="A3088" s="173"/>
      <c r="B3088" s="189"/>
      <c r="C3088" s="189"/>
      <c r="D3088" s="189"/>
    </row>
    <row r="3089" spans="1:4" ht="18" customHeight="1">
      <c r="A3089" s="173"/>
      <c r="B3089" s="189"/>
      <c r="C3089" s="189"/>
      <c r="D3089" s="189"/>
    </row>
    <row r="3090" spans="1:4" ht="18" customHeight="1">
      <c r="A3090" s="173"/>
      <c r="B3090" s="189"/>
      <c r="C3090" s="189"/>
      <c r="D3090" s="189"/>
    </row>
    <row r="3091" spans="1:4" ht="18" customHeight="1">
      <c r="A3091" s="173"/>
      <c r="B3091" s="189"/>
      <c r="C3091" s="189"/>
      <c r="D3091" s="189"/>
    </row>
    <row r="3092" spans="1:4" ht="18" customHeight="1">
      <c r="A3092" s="173"/>
      <c r="B3092" s="189"/>
      <c r="C3092" s="189"/>
      <c r="D3092" s="189"/>
    </row>
    <row r="3093" spans="1:4" ht="18" customHeight="1">
      <c r="A3093" s="173"/>
      <c r="B3093" s="189"/>
      <c r="C3093" s="189"/>
      <c r="D3093" s="189"/>
    </row>
    <row r="3094" spans="1:4" ht="18" customHeight="1">
      <c r="A3094" s="173"/>
      <c r="B3094" s="189"/>
      <c r="C3094" s="189"/>
      <c r="D3094" s="189"/>
    </row>
    <row r="3095" spans="1:4" ht="18" customHeight="1">
      <c r="A3095" s="173"/>
      <c r="B3095" s="189"/>
      <c r="C3095" s="189"/>
      <c r="D3095" s="189"/>
    </row>
    <row r="3096" spans="1:4" ht="18" customHeight="1">
      <c r="A3096" s="173"/>
      <c r="B3096" s="189"/>
      <c r="C3096" s="189"/>
      <c r="D3096" s="189"/>
    </row>
    <row r="3097" spans="1:4" ht="18" customHeight="1">
      <c r="A3097" s="173"/>
      <c r="B3097" s="189"/>
      <c r="C3097" s="189"/>
      <c r="D3097" s="189"/>
    </row>
    <row r="3098" spans="1:4" ht="18" customHeight="1">
      <c r="A3098" s="173"/>
      <c r="B3098" s="189"/>
      <c r="C3098" s="189"/>
      <c r="D3098" s="189"/>
    </row>
    <row r="3099" spans="1:4" ht="18" customHeight="1">
      <c r="A3099" s="173"/>
      <c r="B3099" s="189"/>
      <c r="C3099" s="189"/>
      <c r="D3099" s="189"/>
    </row>
    <row r="3100" spans="1:4" ht="18" customHeight="1">
      <c r="A3100" s="173"/>
      <c r="B3100" s="189"/>
      <c r="C3100" s="189"/>
      <c r="D3100" s="189"/>
    </row>
    <row r="3101" spans="1:4" ht="18" customHeight="1">
      <c r="A3101" s="173"/>
      <c r="B3101" s="189"/>
      <c r="C3101" s="189"/>
      <c r="D3101" s="189"/>
    </row>
    <row r="3102" spans="1:4" ht="18" customHeight="1">
      <c r="A3102" s="173"/>
      <c r="B3102" s="189"/>
      <c r="C3102" s="189"/>
      <c r="D3102" s="189"/>
    </row>
    <row r="3103" spans="1:4" ht="18" customHeight="1">
      <c r="A3103" s="173"/>
      <c r="B3103" s="189"/>
      <c r="C3103" s="189"/>
      <c r="D3103" s="189"/>
    </row>
    <row r="3104" spans="1:4" ht="18" customHeight="1">
      <c r="A3104" s="173"/>
      <c r="B3104" s="189"/>
      <c r="C3104" s="189"/>
      <c r="D3104" s="189"/>
    </row>
    <row r="3105" spans="1:4" ht="18" customHeight="1">
      <c r="A3105" s="173"/>
      <c r="B3105" s="189"/>
      <c r="C3105" s="189"/>
      <c r="D3105" s="189"/>
    </row>
    <row r="3106" spans="1:4" ht="18" customHeight="1">
      <c r="A3106" s="173"/>
      <c r="B3106" s="189"/>
      <c r="C3106" s="189"/>
      <c r="D3106" s="189"/>
    </row>
    <row r="3107" spans="1:4" ht="18" customHeight="1">
      <c r="A3107" s="173"/>
      <c r="B3107" s="189"/>
      <c r="C3107" s="189"/>
      <c r="D3107" s="189"/>
    </row>
    <row r="3108" spans="1:4" ht="18" customHeight="1">
      <c r="A3108" s="173"/>
      <c r="B3108" s="189"/>
      <c r="C3108" s="189"/>
      <c r="D3108" s="189"/>
    </row>
    <row r="3109" spans="1:4" ht="18" customHeight="1">
      <c r="A3109" s="173"/>
      <c r="B3109" s="189"/>
      <c r="C3109" s="189"/>
      <c r="D3109" s="189"/>
    </row>
    <row r="3110" spans="1:4" ht="18" customHeight="1">
      <c r="A3110" s="173"/>
      <c r="B3110" s="189"/>
      <c r="C3110" s="189"/>
      <c r="D3110" s="189"/>
    </row>
    <row r="3111" spans="1:4" ht="18" customHeight="1">
      <c r="A3111" s="173"/>
      <c r="B3111" s="189"/>
      <c r="C3111" s="189"/>
      <c r="D3111" s="189"/>
    </row>
    <row r="3112" spans="1:4" ht="18" customHeight="1">
      <c r="A3112" s="173"/>
      <c r="B3112" s="189"/>
      <c r="C3112" s="189"/>
      <c r="D3112" s="189"/>
    </row>
    <row r="3113" spans="1:4" ht="18" customHeight="1">
      <c r="A3113" s="173"/>
      <c r="B3113" s="189"/>
      <c r="C3113" s="189"/>
      <c r="D3113" s="189"/>
    </row>
    <row r="3114" spans="1:4" ht="18" customHeight="1">
      <c r="A3114" s="173"/>
      <c r="B3114" s="189"/>
      <c r="C3114" s="189"/>
      <c r="D3114" s="189"/>
    </row>
    <row r="3115" spans="1:4" ht="18" customHeight="1">
      <c r="A3115" s="173"/>
      <c r="B3115" s="189"/>
      <c r="C3115" s="189"/>
      <c r="D3115" s="189"/>
    </row>
    <row r="3116" spans="1:4" ht="18" customHeight="1">
      <c r="A3116" s="173"/>
      <c r="B3116" s="189"/>
      <c r="C3116" s="189"/>
      <c r="D3116" s="189"/>
    </row>
    <row r="3117" spans="1:4" ht="18" customHeight="1">
      <c r="A3117" s="173"/>
      <c r="B3117" s="189"/>
      <c r="C3117" s="189"/>
      <c r="D3117" s="189"/>
    </row>
    <row r="3118" spans="1:4" ht="18" customHeight="1">
      <c r="A3118" s="173"/>
      <c r="B3118" s="189"/>
      <c r="C3118" s="189"/>
      <c r="D3118" s="189"/>
    </row>
    <row r="3119" spans="1:4" ht="18" customHeight="1">
      <c r="A3119" s="173"/>
      <c r="B3119" s="189"/>
      <c r="C3119" s="189"/>
      <c r="D3119" s="189"/>
    </row>
    <row r="3120" spans="1:4" ht="18" customHeight="1">
      <c r="A3120" s="173"/>
      <c r="B3120" s="189"/>
      <c r="C3120" s="189"/>
      <c r="D3120" s="189"/>
    </row>
    <row r="3121" spans="1:4" ht="18" customHeight="1">
      <c r="A3121" s="173"/>
      <c r="B3121" s="189"/>
      <c r="C3121" s="189"/>
      <c r="D3121" s="189"/>
    </row>
    <row r="3122" spans="1:4" ht="18" customHeight="1">
      <c r="A3122" s="173"/>
      <c r="B3122" s="189"/>
      <c r="C3122" s="189"/>
      <c r="D3122" s="189"/>
    </row>
    <row r="3123" spans="1:4" ht="18" customHeight="1">
      <c r="A3123" s="173"/>
      <c r="B3123" s="189"/>
      <c r="C3123" s="189"/>
      <c r="D3123" s="189"/>
    </row>
    <row r="3124" spans="1:4" ht="18" customHeight="1">
      <c r="A3124" s="173"/>
      <c r="B3124" s="189"/>
      <c r="C3124" s="189"/>
      <c r="D3124" s="189"/>
    </row>
    <row r="3125" spans="1:4" ht="18" customHeight="1">
      <c r="A3125" s="173"/>
      <c r="B3125" s="189"/>
      <c r="C3125" s="189"/>
      <c r="D3125" s="189"/>
    </row>
    <row r="3126" spans="1:4" ht="18" customHeight="1">
      <c r="A3126" s="173"/>
      <c r="B3126" s="189"/>
      <c r="C3126" s="189"/>
      <c r="D3126" s="189"/>
    </row>
    <row r="3127" spans="1:4" ht="18" customHeight="1">
      <c r="A3127" s="173"/>
      <c r="B3127" s="189"/>
      <c r="C3127" s="189"/>
      <c r="D3127" s="189"/>
    </row>
    <row r="3128" spans="1:4" ht="18" customHeight="1">
      <c r="A3128" s="173"/>
      <c r="B3128" s="189"/>
      <c r="C3128" s="189"/>
      <c r="D3128" s="189"/>
    </row>
    <row r="3129" spans="1:4" ht="18" customHeight="1">
      <c r="A3129" s="173"/>
      <c r="B3129" s="189"/>
      <c r="C3129" s="189"/>
      <c r="D3129" s="189"/>
    </row>
    <row r="3130" spans="1:4" ht="18" customHeight="1">
      <c r="A3130" s="173"/>
      <c r="B3130" s="189"/>
      <c r="C3130" s="189"/>
      <c r="D3130" s="189"/>
    </row>
    <row r="3131" spans="1:4" ht="18" customHeight="1">
      <c r="A3131" s="173"/>
      <c r="B3131" s="189"/>
      <c r="C3131" s="189"/>
      <c r="D3131" s="189"/>
    </row>
    <row r="3132" spans="1:4" ht="18" customHeight="1">
      <c r="A3132" s="173"/>
      <c r="B3132" s="189"/>
      <c r="C3132" s="189"/>
      <c r="D3132" s="189"/>
    </row>
    <row r="3133" spans="1:4" ht="18" customHeight="1">
      <c r="A3133" s="173"/>
      <c r="B3133" s="189"/>
      <c r="C3133" s="189"/>
      <c r="D3133" s="189"/>
    </row>
    <row r="3134" spans="1:4" ht="18" customHeight="1">
      <c r="A3134" s="173"/>
      <c r="B3134" s="189"/>
      <c r="C3134" s="189"/>
      <c r="D3134" s="189"/>
    </row>
    <row r="3135" spans="1:4" ht="18" customHeight="1">
      <c r="A3135" s="173"/>
      <c r="B3135" s="189"/>
      <c r="C3135" s="189"/>
      <c r="D3135" s="189"/>
    </row>
    <row r="3136" spans="1:4" ht="18" customHeight="1">
      <c r="A3136" s="173"/>
      <c r="B3136" s="189"/>
      <c r="C3136" s="189"/>
      <c r="D3136" s="189"/>
    </row>
    <row r="3137" spans="1:4" ht="18" customHeight="1">
      <c r="A3137" s="173"/>
      <c r="B3137" s="189"/>
      <c r="C3137" s="189"/>
      <c r="D3137" s="189"/>
    </row>
    <row r="3138" spans="1:4" ht="18" customHeight="1">
      <c r="A3138" s="173"/>
      <c r="B3138" s="189"/>
      <c r="C3138" s="189"/>
      <c r="D3138" s="189"/>
    </row>
    <row r="3139" spans="1:4" ht="18" customHeight="1">
      <c r="A3139" s="173"/>
      <c r="B3139" s="189"/>
      <c r="C3139" s="189"/>
      <c r="D3139" s="189"/>
    </row>
    <row r="3140" spans="1:4" ht="18" customHeight="1">
      <c r="A3140" s="173"/>
      <c r="B3140" s="189"/>
      <c r="C3140" s="189"/>
      <c r="D3140" s="189"/>
    </row>
    <row r="3141" spans="1:4" ht="18" customHeight="1">
      <c r="A3141" s="173"/>
      <c r="B3141" s="189"/>
      <c r="C3141" s="189"/>
      <c r="D3141" s="189"/>
    </row>
    <row r="3142" spans="1:4" ht="18" customHeight="1">
      <c r="A3142" s="173"/>
      <c r="B3142" s="189"/>
      <c r="C3142" s="189"/>
      <c r="D3142" s="189"/>
    </row>
    <row r="3143" spans="1:4" ht="18" customHeight="1">
      <c r="A3143" s="173"/>
      <c r="B3143" s="189"/>
      <c r="C3143" s="189"/>
      <c r="D3143" s="189"/>
    </row>
    <row r="3144" spans="1:4" ht="18" customHeight="1">
      <c r="A3144" s="173"/>
      <c r="B3144" s="189"/>
      <c r="C3144" s="189"/>
      <c r="D3144" s="189"/>
    </row>
    <row r="3145" spans="1:4" ht="18" customHeight="1">
      <c r="A3145" s="173"/>
      <c r="B3145" s="189"/>
      <c r="C3145" s="189"/>
      <c r="D3145" s="189"/>
    </row>
    <row r="3146" spans="1:4" ht="18" customHeight="1">
      <c r="A3146" s="173"/>
      <c r="B3146" s="189"/>
      <c r="C3146" s="189"/>
      <c r="D3146" s="189"/>
    </row>
    <row r="3147" spans="1:4" ht="18" customHeight="1">
      <c r="A3147" s="173"/>
      <c r="B3147" s="189"/>
      <c r="C3147" s="189"/>
      <c r="D3147" s="189"/>
    </row>
    <row r="3148" spans="1:4" ht="18" customHeight="1">
      <c r="A3148" s="173"/>
      <c r="B3148" s="189"/>
      <c r="C3148" s="189"/>
      <c r="D3148" s="189"/>
    </row>
    <row r="3149" spans="1:4" ht="18" customHeight="1">
      <c r="A3149" s="173"/>
      <c r="B3149" s="189"/>
      <c r="C3149" s="189"/>
      <c r="D3149" s="189"/>
    </row>
    <row r="3150" spans="1:4" ht="18" customHeight="1">
      <c r="A3150" s="173"/>
      <c r="B3150" s="189"/>
      <c r="C3150" s="189"/>
      <c r="D3150" s="189"/>
    </row>
    <row r="3151" spans="1:4" ht="18" customHeight="1">
      <c r="A3151" s="173"/>
      <c r="B3151" s="189"/>
      <c r="C3151" s="189"/>
      <c r="D3151" s="189"/>
    </row>
    <row r="3152" spans="1:4" ht="18" customHeight="1">
      <c r="A3152" s="173"/>
      <c r="B3152" s="189"/>
      <c r="C3152" s="189"/>
      <c r="D3152" s="189"/>
    </row>
    <row r="3153" spans="1:4" ht="18" customHeight="1">
      <c r="A3153" s="173"/>
      <c r="B3153" s="189"/>
      <c r="C3153" s="189"/>
      <c r="D3153" s="189"/>
    </row>
    <row r="3154" spans="1:4" ht="18" customHeight="1">
      <c r="A3154" s="173"/>
      <c r="B3154" s="189"/>
      <c r="C3154" s="189"/>
      <c r="D3154" s="189"/>
    </row>
    <row r="3155" spans="1:4" ht="18" customHeight="1">
      <c r="A3155" s="173"/>
      <c r="B3155" s="189"/>
      <c r="C3155" s="189"/>
      <c r="D3155" s="189"/>
    </row>
    <row r="3156" spans="1:4" ht="18" customHeight="1">
      <c r="A3156" s="173"/>
      <c r="B3156" s="189"/>
      <c r="C3156" s="189"/>
      <c r="D3156" s="189"/>
    </row>
    <row r="3157" spans="1:4" ht="18" customHeight="1">
      <c r="A3157" s="173"/>
      <c r="B3157" s="189"/>
      <c r="C3157" s="189"/>
      <c r="D3157" s="189"/>
    </row>
    <row r="3158" spans="1:4" ht="18" customHeight="1">
      <c r="A3158" s="173"/>
      <c r="B3158" s="189"/>
      <c r="C3158" s="189"/>
      <c r="D3158" s="189"/>
    </row>
    <row r="3159" spans="1:4" ht="18" customHeight="1">
      <c r="A3159" s="173"/>
      <c r="B3159" s="189"/>
      <c r="C3159" s="189"/>
      <c r="D3159" s="189"/>
    </row>
    <row r="3160" spans="1:4" ht="18" customHeight="1">
      <c r="A3160" s="173"/>
      <c r="B3160" s="189"/>
      <c r="C3160" s="189"/>
      <c r="D3160" s="189"/>
    </row>
    <row r="3161" spans="1:4" ht="18" customHeight="1">
      <c r="A3161" s="173"/>
      <c r="B3161" s="189"/>
      <c r="C3161" s="189"/>
      <c r="D3161" s="189"/>
    </row>
    <row r="3162" spans="1:4" ht="18" customHeight="1">
      <c r="A3162" s="173"/>
      <c r="B3162" s="189"/>
      <c r="C3162" s="189"/>
      <c r="D3162" s="189"/>
    </row>
    <row r="3163" spans="1:4" ht="18" customHeight="1">
      <c r="A3163" s="173"/>
      <c r="B3163" s="189"/>
      <c r="C3163" s="189"/>
      <c r="D3163" s="189"/>
    </row>
    <row r="3164" spans="1:4" ht="18" customHeight="1">
      <c r="A3164" s="173"/>
      <c r="B3164" s="189"/>
      <c r="C3164" s="189"/>
      <c r="D3164" s="189"/>
    </row>
    <row r="3165" spans="1:4" ht="18" customHeight="1">
      <c r="A3165" s="173"/>
      <c r="B3165" s="189"/>
      <c r="C3165" s="189"/>
      <c r="D3165" s="189"/>
    </row>
    <row r="3166" spans="1:4" ht="18" customHeight="1">
      <c r="A3166" s="173"/>
      <c r="B3166" s="189"/>
      <c r="C3166" s="189"/>
      <c r="D3166" s="189"/>
    </row>
    <row r="3167" spans="1:4" ht="18" customHeight="1">
      <c r="A3167" s="173"/>
      <c r="B3167" s="189"/>
      <c r="C3167" s="189"/>
      <c r="D3167" s="189"/>
    </row>
    <row r="3168" spans="1:4" ht="18" customHeight="1">
      <c r="A3168" s="173"/>
      <c r="B3168" s="189"/>
      <c r="C3168" s="189"/>
      <c r="D3168" s="189"/>
    </row>
    <row r="3169" spans="1:4" ht="18" customHeight="1">
      <c r="A3169" s="173"/>
      <c r="B3169" s="189"/>
      <c r="C3169" s="189"/>
      <c r="D3169" s="189"/>
    </row>
    <row r="3170" spans="1:4" ht="18" customHeight="1">
      <c r="A3170" s="173"/>
      <c r="B3170" s="189"/>
      <c r="C3170" s="189"/>
      <c r="D3170" s="189"/>
    </row>
    <row r="3171" spans="1:4" ht="18" customHeight="1">
      <c r="A3171" s="173"/>
      <c r="B3171" s="189"/>
      <c r="C3171" s="189"/>
      <c r="D3171" s="189"/>
    </row>
    <row r="3172" spans="1:4" ht="18" customHeight="1">
      <c r="A3172" s="173"/>
      <c r="B3172" s="189"/>
      <c r="C3172" s="189"/>
      <c r="D3172" s="189"/>
    </row>
    <row r="3173" spans="1:4" ht="18" customHeight="1">
      <c r="A3173" s="173"/>
      <c r="B3173" s="189"/>
      <c r="C3173" s="189"/>
      <c r="D3173" s="189"/>
    </row>
    <row r="3174" spans="1:4" ht="18" customHeight="1">
      <c r="A3174" s="173"/>
      <c r="B3174" s="189"/>
      <c r="C3174" s="189"/>
      <c r="D3174" s="189"/>
    </row>
    <row r="3175" spans="1:4" ht="18" customHeight="1">
      <c r="A3175" s="173"/>
      <c r="B3175" s="189"/>
      <c r="C3175" s="189"/>
      <c r="D3175" s="189"/>
    </row>
    <row r="3176" spans="1:4" ht="18" customHeight="1">
      <c r="A3176" s="173"/>
      <c r="B3176" s="189"/>
      <c r="C3176" s="189"/>
      <c r="D3176" s="189"/>
    </row>
    <row r="3177" spans="1:4" ht="18" customHeight="1">
      <c r="A3177" s="173"/>
      <c r="B3177" s="189"/>
      <c r="C3177" s="189"/>
      <c r="D3177" s="189"/>
    </row>
    <row r="3178" spans="1:4" ht="18" customHeight="1">
      <c r="A3178" s="173"/>
      <c r="B3178" s="189"/>
      <c r="C3178" s="189"/>
      <c r="D3178" s="189"/>
    </row>
    <row r="3179" spans="1:4" ht="18" customHeight="1">
      <c r="A3179" s="173"/>
      <c r="B3179" s="189"/>
      <c r="C3179" s="189"/>
      <c r="D3179" s="189"/>
    </row>
    <row r="3180" spans="1:4" ht="18" customHeight="1">
      <c r="A3180" s="173"/>
      <c r="B3180" s="189"/>
      <c r="C3180" s="189"/>
      <c r="D3180" s="189"/>
    </row>
    <row r="3181" spans="1:4" ht="18" customHeight="1">
      <c r="A3181" s="173"/>
      <c r="B3181" s="189"/>
      <c r="C3181" s="189"/>
      <c r="D3181" s="189"/>
    </row>
    <row r="3182" spans="1:4" ht="18" customHeight="1">
      <c r="A3182" s="173"/>
      <c r="B3182" s="189"/>
      <c r="C3182" s="189"/>
      <c r="D3182" s="189"/>
    </row>
    <row r="3183" spans="1:4" ht="18" customHeight="1">
      <c r="A3183" s="173"/>
      <c r="B3183" s="189"/>
      <c r="C3183" s="189"/>
      <c r="D3183" s="189"/>
    </row>
    <row r="3184" spans="1:4" ht="18" customHeight="1">
      <c r="A3184" s="173"/>
      <c r="B3184" s="189"/>
      <c r="C3184" s="189"/>
      <c r="D3184" s="189"/>
    </row>
    <row r="3185" spans="1:4" ht="18" customHeight="1">
      <c r="A3185" s="173"/>
      <c r="B3185" s="189"/>
      <c r="C3185" s="189"/>
      <c r="D3185" s="189"/>
    </row>
    <row r="3186" spans="1:4" ht="18" customHeight="1">
      <c r="A3186" s="173"/>
      <c r="B3186" s="189"/>
      <c r="C3186" s="189"/>
      <c r="D3186" s="189"/>
    </row>
    <row r="3187" spans="1:4" ht="18" customHeight="1">
      <c r="A3187" s="173"/>
      <c r="B3187" s="189"/>
      <c r="C3187" s="189"/>
      <c r="D3187" s="189"/>
    </row>
    <row r="3188" spans="1:4" ht="18" customHeight="1">
      <c r="A3188" s="173"/>
      <c r="B3188" s="189"/>
      <c r="C3188" s="189"/>
      <c r="D3188" s="189"/>
    </row>
    <row r="3189" spans="1:4" ht="18" customHeight="1">
      <c r="A3189" s="173"/>
      <c r="B3189" s="189"/>
      <c r="C3189" s="189"/>
      <c r="D3189" s="189"/>
    </row>
    <row r="3190" spans="1:4" ht="18" customHeight="1">
      <c r="A3190" s="173"/>
      <c r="B3190" s="189"/>
      <c r="C3190" s="189"/>
      <c r="D3190" s="189"/>
    </row>
    <row r="3191" spans="1:4" ht="18" customHeight="1">
      <c r="A3191" s="173"/>
      <c r="B3191" s="189"/>
      <c r="C3191" s="189"/>
      <c r="D3191" s="189"/>
    </row>
    <row r="3192" spans="1:4" ht="18" customHeight="1">
      <c r="A3192" s="173"/>
      <c r="B3192" s="189"/>
      <c r="C3192" s="189"/>
      <c r="D3192" s="189"/>
    </row>
    <row r="3193" spans="1:4" ht="18" customHeight="1">
      <c r="A3193" s="173"/>
      <c r="B3193" s="189"/>
      <c r="C3193" s="189"/>
      <c r="D3193" s="189"/>
    </row>
    <row r="3194" spans="1:4" ht="18" customHeight="1">
      <c r="A3194" s="173"/>
      <c r="B3194" s="189"/>
      <c r="C3194" s="189"/>
      <c r="D3194" s="189"/>
    </row>
    <row r="3195" spans="1:4" ht="18" customHeight="1">
      <c r="A3195" s="173"/>
      <c r="B3195" s="189"/>
      <c r="C3195" s="189"/>
      <c r="D3195" s="189"/>
    </row>
    <row r="3196" spans="1:4" ht="18" customHeight="1">
      <c r="A3196" s="173"/>
      <c r="B3196" s="189"/>
      <c r="C3196" s="189"/>
      <c r="D3196" s="189"/>
    </row>
    <row r="3197" spans="1:4" ht="18" customHeight="1">
      <c r="A3197" s="173"/>
      <c r="B3197" s="189"/>
      <c r="C3197" s="189"/>
      <c r="D3197" s="189"/>
    </row>
    <row r="3198" spans="1:4" ht="18" customHeight="1">
      <c r="A3198" s="173"/>
      <c r="B3198" s="189"/>
      <c r="C3198" s="189"/>
      <c r="D3198" s="189"/>
    </row>
    <row r="3199" spans="1:4" ht="18" customHeight="1">
      <c r="A3199" s="173"/>
      <c r="B3199" s="189"/>
      <c r="C3199" s="189"/>
      <c r="D3199" s="189"/>
    </row>
    <row r="3200" spans="1:4" ht="18" customHeight="1">
      <c r="A3200" s="173"/>
      <c r="B3200" s="189"/>
      <c r="C3200" s="189"/>
      <c r="D3200" s="189"/>
    </row>
    <row r="3201" spans="1:4" ht="18" customHeight="1">
      <c r="A3201" s="173"/>
      <c r="B3201" s="189"/>
      <c r="C3201" s="189"/>
      <c r="D3201" s="189"/>
    </row>
    <row r="3202" spans="1:4" ht="18" customHeight="1">
      <c r="A3202" s="173"/>
      <c r="B3202" s="189"/>
      <c r="C3202" s="189"/>
      <c r="D3202" s="189"/>
    </row>
    <row r="3203" spans="1:4" ht="18" customHeight="1">
      <c r="A3203" s="173"/>
      <c r="B3203" s="189"/>
      <c r="C3203" s="189"/>
      <c r="D3203" s="189"/>
    </row>
    <row r="3204" spans="1:4" ht="18" customHeight="1">
      <c r="A3204" s="173"/>
      <c r="B3204" s="189"/>
      <c r="C3204" s="189"/>
      <c r="D3204" s="189"/>
    </row>
    <row r="3205" spans="1:4" ht="18" customHeight="1">
      <c r="A3205" s="173"/>
      <c r="B3205" s="189"/>
      <c r="C3205" s="189"/>
      <c r="D3205" s="189"/>
    </row>
    <row r="3206" spans="1:4" ht="18" customHeight="1">
      <c r="A3206" s="173"/>
      <c r="B3206" s="189"/>
      <c r="C3206" s="189"/>
      <c r="D3206" s="189"/>
    </row>
    <row r="3207" spans="1:4" ht="18" customHeight="1">
      <c r="A3207" s="173"/>
      <c r="B3207" s="189"/>
      <c r="C3207" s="189"/>
      <c r="D3207" s="189"/>
    </row>
    <row r="3208" spans="1:4" ht="18" customHeight="1">
      <c r="A3208" s="173"/>
      <c r="B3208" s="189"/>
      <c r="C3208" s="189"/>
      <c r="D3208" s="189"/>
    </row>
    <row r="3209" spans="1:4" ht="18" customHeight="1">
      <c r="A3209" s="173"/>
      <c r="B3209" s="189"/>
      <c r="C3209" s="189"/>
      <c r="D3209" s="189"/>
    </row>
    <row r="3210" spans="1:4" ht="18" customHeight="1">
      <c r="A3210" s="173"/>
      <c r="B3210" s="189"/>
      <c r="C3210" s="189"/>
      <c r="D3210" s="189"/>
    </row>
    <row r="3211" spans="1:4" ht="18" customHeight="1">
      <c r="A3211" s="173"/>
      <c r="B3211" s="189"/>
      <c r="C3211" s="189"/>
      <c r="D3211" s="189"/>
    </row>
    <row r="3212" spans="1:4" ht="18" customHeight="1">
      <c r="A3212" s="173"/>
      <c r="B3212" s="189"/>
      <c r="C3212" s="189"/>
      <c r="D3212" s="189"/>
    </row>
    <row r="3213" spans="1:4" ht="18" customHeight="1">
      <c r="A3213" s="173"/>
      <c r="B3213" s="189"/>
      <c r="C3213" s="189"/>
      <c r="D3213" s="189"/>
    </row>
    <row r="3214" spans="1:4" ht="18" customHeight="1">
      <c r="A3214" s="173"/>
      <c r="B3214" s="189"/>
      <c r="C3214" s="189"/>
      <c r="D3214" s="189"/>
    </row>
    <row r="3215" spans="1:4" ht="18" customHeight="1">
      <c r="A3215" s="173"/>
      <c r="B3215" s="189"/>
      <c r="C3215" s="189"/>
      <c r="D3215" s="189"/>
    </row>
    <row r="3216" spans="1:4" ht="18" customHeight="1">
      <c r="A3216" s="173"/>
      <c r="B3216" s="189"/>
      <c r="C3216" s="189"/>
      <c r="D3216" s="189"/>
    </row>
    <row r="3217" spans="1:4" ht="18" customHeight="1">
      <c r="A3217" s="173"/>
      <c r="B3217" s="189"/>
      <c r="C3217" s="189"/>
      <c r="D3217" s="189"/>
    </row>
    <row r="3218" spans="1:4" ht="18" customHeight="1">
      <c r="A3218" s="173"/>
      <c r="B3218" s="189"/>
      <c r="C3218" s="189"/>
      <c r="D3218" s="189"/>
    </row>
    <row r="3219" spans="1:4" ht="18" customHeight="1">
      <c r="A3219" s="173"/>
      <c r="B3219" s="189"/>
      <c r="C3219" s="189"/>
      <c r="D3219" s="189"/>
    </row>
    <row r="3220" spans="1:4" ht="18" customHeight="1">
      <c r="A3220" s="173"/>
      <c r="B3220" s="189"/>
      <c r="C3220" s="189"/>
      <c r="D3220" s="189"/>
    </row>
    <row r="3221" spans="1:4" ht="18" customHeight="1">
      <c r="A3221" s="173"/>
      <c r="B3221" s="189"/>
      <c r="C3221" s="189"/>
      <c r="D3221" s="189"/>
    </row>
    <row r="3222" spans="1:4" ht="18" customHeight="1">
      <c r="A3222" s="173"/>
      <c r="B3222" s="189"/>
      <c r="C3222" s="189"/>
      <c r="D3222" s="189"/>
    </row>
    <row r="3223" spans="1:4" ht="18" customHeight="1">
      <c r="A3223" s="173"/>
      <c r="B3223" s="189"/>
      <c r="C3223" s="189"/>
      <c r="D3223" s="189"/>
    </row>
    <row r="3224" spans="1:4" ht="18" customHeight="1">
      <c r="A3224" s="173"/>
      <c r="B3224" s="189"/>
      <c r="C3224" s="189"/>
      <c r="D3224" s="189"/>
    </row>
    <row r="3225" spans="1:4" ht="18" customHeight="1">
      <c r="A3225" s="173"/>
      <c r="B3225" s="189"/>
      <c r="C3225" s="189"/>
      <c r="D3225" s="189"/>
    </row>
    <row r="3226" spans="1:4" ht="18" customHeight="1">
      <c r="A3226" s="173"/>
      <c r="B3226" s="189"/>
      <c r="C3226" s="189"/>
      <c r="D3226" s="189"/>
    </row>
    <row r="3227" spans="1:4" ht="18" customHeight="1">
      <c r="A3227" s="173"/>
      <c r="B3227" s="189"/>
      <c r="C3227" s="189"/>
      <c r="D3227" s="189"/>
    </row>
    <row r="3228" spans="1:4" ht="18" customHeight="1">
      <c r="A3228" s="173"/>
      <c r="B3228" s="189"/>
      <c r="C3228" s="189"/>
      <c r="D3228" s="189"/>
    </row>
    <row r="3229" spans="1:4" ht="18" customHeight="1">
      <c r="A3229" s="173"/>
      <c r="B3229" s="189"/>
      <c r="C3229" s="189"/>
      <c r="D3229" s="189"/>
    </row>
    <row r="3230" spans="1:4" ht="18" customHeight="1">
      <c r="A3230" s="173"/>
      <c r="B3230" s="189"/>
      <c r="C3230" s="189"/>
      <c r="D3230" s="189"/>
    </row>
    <row r="3231" spans="1:4" ht="18" customHeight="1">
      <c r="A3231" s="173"/>
      <c r="B3231" s="189"/>
      <c r="C3231" s="189"/>
      <c r="D3231" s="189"/>
    </row>
    <row r="3232" spans="1:4" ht="18" customHeight="1">
      <c r="A3232" s="173"/>
      <c r="B3232" s="189"/>
      <c r="C3232" s="189"/>
      <c r="D3232" s="189"/>
    </row>
    <row r="3233" spans="1:4" ht="18" customHeight="1">
      <c r="A3233" s="173"/>
      <c r="B3233" s="189"/>
      <c r="C3233" s="189"/>
      <c r="D3233" s="189"/>
    </row>
    <row r="3234" spans="1:4" ht="18" customHeight="1">
      <c r="A3234" s="173"/>
      <c r="B3234" s="189"/>
      <c r="C3234" s="189"/>
      <c r="D3234" s="189"/>
    </row>
    <row r="3235" spans="1:4" ht="18" customHeight="1">
      <c r="A3235" s="173"/>
      <c r="B3235" s="189"/>
      <c r="C3235" s="189"/>
      <c r="D3235" s="189"/>
    </row>
    <row r="3236" spans="1:4" ht="18" customHeight="1">
      <c r="A3236" s="173"/>
      <c r="B3236" s="189"/>
      <c r="C3236" s="189"/>
      <c r="D3236" s="189"/>
    </row>
    <row r="3237" spans="1:4" ht="18" customHeight="1">
      <c r="A3237" s="173"/>
      <c r="B3237" s="189"/>
      <c r="C3237" s="189"/>
      <c r="D3237" s="189"/>
    </row>
    <row r="3238" spans="1:4" ht="18" customHeight="1">
      <c r="A3238" s="173"/>
      <c r="B3238" s="189"/>
      <c r="C3238" s="189"/>
      <c r="D3238" s="189"/>
    </row>
    <row r="3239" spans="1:4" ht="18" customHeight="1">
      <c r="A3239" s="173"/>
      <c r="B3239" s="189"/>
      <c r="C3239" s="189"/>
      <c r="D3239" s="189"/>
    </row>
    <row r="3240" spans="1:4" ht="18" customHeight="1">
      <c r="A3240" s="173"/>
      <c r="B3240" s="189"/>
      <c r="C3240" s="189"/>
      <c r="D3240" s="189"/>
    </row>
    <row r="3241" spans="1:4" ht="18" customHeight="1">
      <c r="A3241" s="173"/>
      <c r="B3241" s="189"/>
      <c r="C3241" s="189"/>
      <c r="D3241" s="189"/>
    </row>
    <row r="3242" spans="1:4" ht="18" customHeight="1">
      <c r="A3242" s="173"/>
      <c r="B3242" s="189"/>
      <c r="C3242" s="189"/>
      <c r="D3242" s="189"/>
    </row>
    <row r="3243" spans="1:4" ht="18" customHeight="1">
      <c r="A3243" s="173"/>
      <c r="B3243" s="189"/>
      <c r="C3243" s="189"/>
      <c r="D3243" s="189"/>
    </row>
    <row r="3244" spans="1:4" ht="18" customHeight="1">
      <c r="A3244" s="173"/>
      <c r="B3244" s="189"/>
      <c r="C3244" s="189"/>
      <c r="D3244" s="189"/>
    </row>
    <row r="3245" spans="1:4" ht="18" customHeight="1">
      <c r="A3245" s="173"/>
      <c r="B3245" s="189"/>
      <c r="C3245" s="189"/>
      <c r="D3245" s="189"/>
    </row>
    <row r="3246" spans="1:4" ht="18" customHeight="1">
      <c r="A3246" s="173"/>
      <c r="B3246" s="189"/>
      <c r="C3246" s="189"/>
      <c r="D3246" s="189"/>
    </row>
    <row r="3247" spans="1:4" ht="18" customHeight="1">
      <c r="A3247" s="173"/>
      <c r="B3247" s="189"/>
      <c r="C3247" s="189"/>
      <c r="D3247" s="189"/>
    </row>
    <row r="3248" spans="1:4" ht="18" customHeight="1">
      <c r="A3248" s="173"/>
      <c r="B3248" s="189"/>
      <c r="C3248" s="189"/>
      <c r="D3248" s="189"/>
    </row>
    <row r="3249" spans="1:4" ht="18" customHeight="1">
      <c r="A3249" s="173"/>
      <c r="B3249" s="189"/>
      <c r="C3249" s="189"/>
      <c r="D3249" s="189"/>
    </row>
    <row r="3250" spans="1:4" ht="18" customHeight="1">
      <c r="A3250" s="173"/>
      <c r="B3250" s="189"/>
      <c r="C3250" s="189"/>
      <c r="D3250" s="189"/>
    </row>
    <row r="3251" spans="1:4" ht="18" customHeight="1">
      <c r="A3251" s="173"/>
      <c r="B3251" s="189"/>
      <c r="C3251" s="189"/>
      <c r="D3251" s="189"/>
    </row>
    <row r="3252" spans="1:4" ht="18" customHeight="1">
      <c r="A3252" s="173"/>
      <c r="B3252" s="189"/>
      <c r="C3252" s="189"/>
      <c r="D3252" s="189"/>
    </row>
    <row r="3253" spans="1:4" ht="18" customHeight="1">
      <c r="A3253" s="173"/>
      <c r="B3253" s="189"/>
      <c r="C3253" s="189"/>
      <c r="D3253" s="189"/>
    </row>
    <row r="3254" spans="1:4" ht="18" customHeight="1">
      <c r="A3254" s="173"/>
      <c r="B3254" s="189"/>
      <c r="C3254" s="189"/>
      <c r="D3254" s="189"/>
    </row>
    <row r="3255" spans="1:4" ht="18" customHeight="1">
      <c r="A3255" s="173"/>
      <c r="B3255" s="189"/>
      <c r="C3255" s="189"/>
      <c r="D3255" s="189"/>
    </row>
    <row r="3256" spans="1:4" ht="18" customHeight="1">
      <c r="A3256" s="173"/>
      <c r="B3256" s="189"/>
      <c r="C3256" s="189"/>
      <c r="D3256" s="189"/>
    </row>
    <row r="3257" spans="1:4" ht="18" customHeight="1">
      <c r="A3257" s="173"/>
      <c r="B3257" s="189"/>
      <c r="C3257" s="189"/>
      <c r="D3257" s="189"/>
    </row>
    <row r="3258" spans="1:4" ht="18" customHeight="1">
      <c r="A3258" s="173"/>
      <c r="B3258" s="189"/>
      <c r="C3258" s="189"/>
      <c r="D3258" s="189"/>
    </row>
    <row r="3259" spans="1:4" ht="18" customHeight="1">
      <c r="A3259" s="173"/>
      <c r="B3259" s="189"/>
      <c r="C3259" s="189"/>
      <c r="D3259" s="189"/>
    </row>
    <row r="3260" spans="1:4" ht="18" customHeight="1">
      <c r="A3260" s="173"/>
      <c r="B3260" s="189"/>
      <c r="C3260" s="189"/>
      <c r="D3260" s="189"/>
    </row>
    <row r="3261" spans="1:4" ht="18" customHeight="1">
      <c r="A3261" s="173"/>
      <c r="B3261" s="189"/>
      <c r="C3261" s="189"/>
      <c r="D3261" s="189"/>
    </row>
    <row r="3262" spans="1:4" ht="18" customHeight="1">
      <c r="A3262" s="173"/>
      <c r="B3262" s="189"/>
      <c r="C3262" s="189"/>
      <c r="D3262" s="189"/>
    </row>
    <row r="3263" spans="1:4" ht="18" customHeight="1">
      <c r="A3263" s="173"/>
      <c r="B3263" s="189"/>
      <c r="C3263" s="189"/>
      <c r="D3263" s="189"/>
    </row>
    <row r="3264" spans="1:4" ht="18" customHeight="1">
      <c r="A3264" s="173"/>
      <c r="B3264" s="189"/>
      <c r="C3264" s="189"/>
      <c r="D3264" s="189"/>
    </row>
    <row r="3265" spans="1:4" ht="18" customHeight="1">
      <c r="A3265" s="173"/>
      <c r="B3265" s="189"/>
      <c r="C3265" s="189"/>
      <c r="D3265" s="189"/>
    </row>
    <row r="3266" spans="1:4" ht="18" customHeight="1">
      <c r="A3266" s="173"/>
      <c r="B3266" s="189"/>
      <c r="C3266" s="189"/>
      <c r="D3266" s="189"/>
    </row>
    <row r="3267" spans="1:4" ht="18" customHeight="1">
      <c r="A3267" s="173"/>
      <c r="B3267" s="189"/>
      <c r="C3267" s="189"/>
      <c r="D3267" s="189"/>
    </row>
    <row r="3268" spans="1:4" ht="18" customHeight="1">
      <c r="A3268" s="173"/>
      <c r="B3268" s="189"/>
      <c r="C3268" s="189"/>
      <c r="D3268" s="189"/>
    </row>
    <row r="3269" spans="1:4" ht="18" customHeight="1">
      <c r="A3269" s="173"/>
      <c r="B3269" s="189"/>
      <c r="C3269" s="189"/>
      <c r="D3269" s="189"/>
    </row>
    <row r="3270" spans="1:4" ht="18" customHeight="1">
      <c r="A3270" s="173"/>
      <c r="B3270" s="189"/>
      <c r="C3270" s="189"/>
      <c r="D3270" s="189"/>
    </row>
    <row r="3271" spans="1:4" ht="18" customHeight="1">
      <c r="A3271" s="173"/>
      <c r="B3271" s="189"/>
      <c r="C3271" s="189"/>
      <c r="D3271" s="189"/>
    </row>
    <row r="3272" spans="1:4" ht="18" customHeight="1">
      <c r="A3272" s="173"/>
      <c r="B3272" s="189"/>
      <c r="C3272" s="189"/>
      <c r="D3272" s="189"/>
    </row>
    <row r="3273" spans="1:4" ht="18" customHeight="1">
      <c r="A3273" s="173"/>
      <c r="B3273" s="189"/>
      <c r="C3273" s="189"/>
      <c r="D3273" s="189"/>
    </row>
    <row r="3274" spans="1:4" ht="18" customHeight="1">
      <c r="A3274" s="173"/>
      <c r="B3274" s="189"/>
      <c r="C3274" s="189"/>
      <c r="D3274" s="189"/>
    </row>
    <row r="3275" spans="1:4" ht="18" customHeight="1">
      <c r="A3275" s="173"/>
      <c r="B3275" s="189"/>
      <c r="C3275" s="189"/>
      <c r="D3275" s="189"/>
    </row>
    <row r="3276" spans="1:4" ht="18" customHeight="1">
      <c r="A3276" s="173"/>
      <c r="B3276" s="189"/>
      <c r="C3276" s="189"/>
      <c r="D3276" s="189"/>
    </row>
    <row r="3277" spans="1:4" ht="18" customHeight="1">
      <c r="A3277" s="173"/>
      <c r="B3277" s="189"/>
      <c r="C3277" s="189"/>
      <c r="D3277" s="189"/>
    </row>
    <row r="3278" spans="1:4" ht="18" customHeight="1">
      <c r="A3278" s="173"/>
      <c r="B3278" s="189"/>
      <c r="C3278" s="189"/>
      <c r="D3278" s="189"/>
    </row>
    <row r="3279" spans="1:4" ht="18" customHeight="1">
      <c r="A3279" s="173"/>
      <c r="B3279" s="189"/>
      <c r="C3279" s="189"/>
      <c r="D3279" s="189"/>
    </row>
    <row r="3280" spans="1:4" ht="18" customHeight="1">
      <c r="A3280" s="173"/>
      <c r="B3280" s="189"/>
      <c r="C3280" s="189"/>
      <c r="D3280" s="189"/>
    </row>
    <row r="3281" spans="1:4" ht="18" customHeight="1">
      <c r="A3281" s="173"/>
      <c r="B3281" s="189"/>
      <c r="C3281" s="189"/>
      <c r="D3281" s="189"/>
    </row>
    <row r="3282" spans="1:4" ht="18" customHeight="1">
      <c r="A3282" s="173"/>
      <c r="B3282" s="189"/>
      <c r="C3282" s="189"/>
      <c r="D3282" s="189"/>
    </row>
    <row r="3283" spans="1:4" ht="18" customHeight="1">
      <c r="A3283" s="173"/>
      <c r="B3283" s="189"/>
      <c r="C3283" s="189"/>
      <c r="D3283" s="189"/>
    </row>
    <row r="3284" spans="1:4" ht="18" customHeight="1">
      <c r="A3284" s="173"/>
      <c r="B3284" s="189"/>
      <c r="C3284" s="189"/>
      <c r="D3284" s="189"/>
    </row>
    <row r="3285" spans="1:4" ht="18" customHeight="1">
      <c r="A3285" s="173"/>
      <c r="B3285" s="189"/>
      <c r="C3285" s="189"/>
      <c r="D3285" s="189"/>
    </row>
    <row r="3286" spans="1:4" ht="18" customHeight="1">
      <c r="A3286" s="173"/>
      <c r="B3286" s="189"/>
      <c r="C3286" s="189"/>
      <c r="D3286" s="189"/>
    </row>
    <row r="3287" spans="1:4" ht="18" customHeight="1">
      <c r="A3287" s="173"/>
      <c r="B3287" s="189"/>
      <c r="C3287" s="189"/>
      <c r="D3287" s="189"/>
    </row>
    <row r="3288" spans="1:4" ht="18" customHeight="1">
      <c r="A3288" s="173"/>
      <c r="B3288" s="189"/>
      <c r="C3288" s="189"/>
      <c r="D3288" s="189"/>
    </row>
    <row r="3289" spans="1:4" ht="18" customHeight="1">
      <c r="A3289" s="173"/>
      <c r="B3289" s="189"/>
      <c r="C3289" s="189"/>
      <c r="D3289" s="189"/>
    </row>
    <row r="3290" spans="1:4" ht="18" customHeight="1">
      <c r="A3290" s="173"/>
      <c r="B3290" s="189"/>
      <c r="C3290" s="189"/>
      <c r="D3290" s="189"/>
    </row>
    <row r="3291" spans="1:4" ht="18" customHeight="1">
      <c r="A3291" s="173"/>
      <c r="B3291" s="189"/>
      <c r="C3291" s="189"/>
      <c r="D3291" s="189"/>
    </row>
    <row r="3292" spans="1:4" ht="18" customHeight="1">
      <c r="A3292" s="173"/>
      <c r="B3292" s="189"/>
      <c r="C3292" s="189"/>
      <c r="D3292" s="189"/>
    </row>
    <row r="3293" spans="1:4" ht="18" customHeight="1">
      <c r="A3293" s="173"/>
      <c r="B3293" s="189"/>
      <c r="C3293" s="189"/>
      <c r="D3293" s="189"/>
    </row>
    <row r="3294" spans="1:4" ht="18" customHeight="1">
      <c r="A3294" s="173"/>
      <c r="B3294" s="189"/>
      <c r="C3294" s="189"/>
      <c r="D3294" s="189"/>
    </row>
    <row r="3295" spans="1:4" ht="18" customHeight="1">
      <c r="A3295" s="173"/>
      <c r="B3295" s="189"/>
      <c r="C3295" s="189"/>
      <c r="D3295" s="189"/>
    </row>
    <row r="3296" spans="1:4" ht="18" customHeight="1">
      <c r="A3296" s="173"/>
      <c r="B3296" s="189"/>
      <c r="C3296" s="189"/>
      <c r="D3296" s="189"/>
    </row>
    <row r="3297" spans="1:4" ht="18" customHeight="1">
      <c r="A3297" s="173"/>
      <c r="B3297" s="189"/>
      <c r="C3297" s="189"/>
      <c r="D3297" s="189"/>
    </row>
    <row r="3298" spans="1:4" ht="18" customHeight="1">
      <c r="A3298" s="173"/>
      <c r="B3298" s="189"/>
      <c r="C3298" s="189"/>
      <c r="D3298" s="189"/>
    </row>
    <row r="3299" spans="1:4" ht="18" customHeight="1">
      <c r="A3299" s="173"/>
      <c r="B3299" s="189"/>
      <c r="C3299" s="189"/>
      <c r="D3299" s="189"/>
    </row>
    <row r="3300" spans="1:4" ht="18" customHeight="1">
      <c r="A3300" s="173"/>
      <c r="B3300" s="189"/>
      <c r="C3300" s="189"/>
      <c r="D3300" s="189"/>
    </row>
    <row r="3301" spans="1:4" ht="18" customHeight="1">
      <c r="A3301" s="173"/>
      <c r="B3301" s="189"/>
      <c r="C3301" s="189"/>
      <c r="D3301" s="189"/>
    </row>
    <row r="3302" spans="1:4" ht="18" customHeight="1">
      <c r="A3302" s="173"/>
      <c r="B3302" s="189"/>
      <c r="C3302" s="189"/>
      <c r="D3302" s="189"/>
    </row>
    <row r="3303" spans="1:4" ht="18" customHeight="1">
      <c r="A3303" s="173"/>
      <c r="B3303" s="189"/>
      <c r="C3303" s="189"/>
      <c r="D3303" s="189"/>
    </row>
    <row r="3304" spans="1:4" ht="18" customHeight="1">
      <c r="A3304" s="173"/>
      <c r="B3304" s="189"/>
      <c r="C3304" s="189"/>
      <c r="D3304" s="189"/>
    </row>
    <row r="3305" spans="1:4" ht="18" customHeight="1">
      <c r="A3305" s="173"/>
      <c r="B3305" s="189"/>
      <c r="C3305" s="189"/>
      <c r="D3305" s="189"/>
    </row>
    <row r="3306" spans="1:4" ht="18" customHeight="1">
      <c r="A3306" s="173"/>
      <c r="B3306" s="189"/>
      <c r="C3306" s="189"/>
      <c r="D3306" s="189"/>
    </row>
    <row r="3307" spans="1:4" ht="18" customHeight="1">
      <c r="A3307" s="173"/>
      <c r="B3307" s="189"/>
      <c r="C3307" s="189"/>
      <c r="D3307" s="189"/>
    </row>
    <row r="3308" spans="1:4" ht="18" customHeight="1">
      <c r="A3308" s="173"/>
      <c r="B3308" s="189"/>
      <c r="C3308" s="189"/>
      <c r="D3308" s="189"/>
    </row>
    <row r="3309" spans="1:4" ht="18" customHeight="1">
      <c r="A3309" s="173"/>
      <c r="B3309" s="189"/>
      <c r="C3309" s="189"/>
      <c r="D3309" s="189"/>
    </row>
    <row r="3310" spans="1:4" ht="18" customHeight="1">
      <c r="A3310" s="173"/>
      <c r="B3310" s="189"/>
      <c r="C3310" s="189"/>
      <c r="D3310" s="189"/>
    </row>
    <row r="3311" spans="1:4" ht="18" customHeight="1">
      <c r="A3311" s="173"/>
      <c r="B3311" s="189"/>
      <c r="C3311" s="189"/>
      <c r="D3311" s="189"/>
    </row>
    <row r="3312" spans="1:4" ht="18" customHeight="1">
      <c r="A3312" s="173"/>
      <c r="B3312" s="189"/>
      <c r="C3312" s="189"/>
      <c r="D3312" s="189"/>
    </row>
    <row r="3313" spans="1:4" ht="18" customHeight="1">
      <c r="A3313" s="173"/>
      <c r="B3313" s="189"/>
      <c r="C3313" s="189"/>
      <c r="D3313" s="189"/>
    </row>
    <row r="3314" spans="1:4" ht="18" customHeight="1">
      <c r="A3314" s="173"/>
      <c r="B3314" s="189"/>
      <c r="C3314" s="189"/>
      <c r="D3314" s="189"/>
    </row>
    <row r="3315" spans="1:4" ht="18" customHeight="1">
      <c r="A3315" s="173"/>
      <c r="B3315" s="189"/>
      <c r="C3315" s="189"/>
      <c r="D3315" s="189"/>
    </row>
    <row r="3316" spans="1:4" ht="18" customHeight="1">
      <c r="A3316" s="173"/>
      <c r="B3316" s="189"/>
      <c r="C3316" s="189"/>
      <c r="D3316" s="189"/>
    </row>
    <row r="3317" spans="1:4" ht="18" customHeight="1">
      <c r="A3317" s="173"/>
      <c r="B3317" s="189"/>
      <c r="C3317" s="189"/>
      <c r="D3317" s="189"/>
    </row>
    <row r="3318" spans="1:4" ht="18" customHeight="1">
      <c r="A3318" s="173"/>
      <c r="B3318" s="189"/>
      <c r="C3318" s="189"/>
      <c r="D3318" s="189"/>
    </row>
    <row r="3319" spans="1:4" ht="18" customHeight="1">
      <c r="A3319" s="173"/>
      <c r="B3319" s="189"/>
      <c r="C3319" s="189"/>
      <c r="D3319" s="189"/>
    </row>
    <row r="3320" spans="1:4" ht="18" customHeight="1">
      <c r="A3320" s="173"/>
      <c r="B3320" s="189"/>
      <c r="C3320" s="189"/>
      <c r="D3320" s="189"/>
    </row>
    <row r="3321" spans="1:4" ht="18" customHeight="1">
      <c r="A3321" s="173"/>
      <c r="B3321" s="189"/>
      <c r="C3321" s="189"/>
      <c r="D3321" s="189"/>
    </row>
    <row r="3322" spans="1:4" ht="18" customHeight="1">
      <c r="A3322" s="173"/>
      <c r="B3322" s="189"/>
      <c r="C3322" s="189"/>
      <c r="D3322" s="189"/>
    </row>
    <row r="3323" spans="1:4" ht="18" customHeight="1">
      <c r="A3323" s="173"/>
      <c r="B3323" s="189"/>
      <c r="C3323" s="189"/>
      <c r="D3323" s="189"/>
    </row>
    <row r="3324" spans="1:4" ht="18" customHeight="1">
      <c r="A3324" s="173"/>
      <c r="B3324" s="189"/>
      <c r="C3324" s="189"/>
      <c r="D3324" s="189"/>
    </row>
    <row r="3325" spans="1:4" ht="18" customHeight="1">
      <c r="A3325" s="173"/>
      <c r="B3325" s="189"/>
      <c r="C3325" s="189"/>
      <c r="D3325" s="189"/>
    </row>
    <row r="3326" spans="1:4" ht="18" customHeight="1">
      <c r="A3326" s="173"/>
      <c r="B3326" s="189"/>
      <c r="C3326" s="189"/>
      <c r="D3326" s="189"/>
    </row>
    <row r="3327" spans="1:4" ht="18" customHeight="1">
      <c r="A3327" s="173"/>
      <c r="B3327" s="189"/>
      <c r="C3327" s="189"/>
      <c r="D3327" s="189"/>
    </row>
    <row r="3328" spans="1:4" ht="18" customHeight="1">
      <c r="A3328" s="173"/>
      <c r="B3328" s="189"/>
      <c r="C3328" s="189"/>
      <c r="D3328" s="189"/>
    </row>
    <row r="3329" spans="1:4" ht="18" customHeight="1">
      <c r="A3329" s="173"/>
      <c r="B3329" s="189"/>
      <c r="C3329" s="189"/>
      <c r="D3329" s="189"/>
    </row>
    <row r="3330" spans="1:4" ht="18" customHeight="1">
      <c r="A3330" s="173"/>
      <c r="B3330" s="189"/>
      <c r="C3330" s="189"/>
      <c r="D3330" s="189"/>
    </row>
    <row r="3331" spans="1:4" ht="18" customHeight="1">
      <c r="A3331" s="173"/>
      <c r="B3331" s="189"/>
      <c r="C3331" s="189"/>
      <c r="D3331" s="189"/>
    </row>
    <row r="3332" spans="1:4" ht="18" customHeight="1">
      <c r="A3332" s="173"/>
      <c r="B3332" s="189"/>
      <c r="C3332" s="189"/>
      <c r="D3332" s="189"/>
    </row>
    <row r="3333" spans="1:4" ht="18" customHeight="1">
      <c r="A3333" s="173"/>
      <c r="B3333" s="189"/>
      <c r="C3333" s="189"/>
      <c r="D3333" s="189"/>
    </row>
    <row r="3334" spans="1:4" ht="18" customHeight="1">
      <c r="A3334" s="173"/>
      <c r="B3334" s="189"/>
      <c r="C3334" s="189"/>
      <c r="D3334" s="189"/>
    </row>
    <row r="3335" spans="1:4" ht="18" customHeight="1">
      <c r="A3335" s="173"/>
      <c r="B3335" s="189"/>
      <c r="C3335" s="189"/>
      <c r="D3335" s="189"/>
    </row>
    <row r="3336" spans="1:4" ht="18" customHeight="1">
      <c r="A3336" s="173"/>
      <c r="B3336" s="189"/>
      <c r="C3336" s="189"/>
      <c r="D3336" s="189"/>
    </row>
    <row r="3337" spans="1:4" ht="18" customHeight="1">
      <c r="A3337" s="173"/>
      <c r="B3337" s="189"/>
      <c r="C3337" s="189"/>
      <c r="D3337" s="189"/>
    </row>
    <row r="3338" spans="1:4" ht="18" customHeight="1">
      <c r="A3338" s="173"/>
      <c r="B3338" s="189"/>
      <c r="C3338" s="189"/>
      <c r="D3338" s="189"/>
    </row>
    <row r="3339" spans="1:4" ht="18" customHeight="1">
      <c r="A3339" s="173"/>
      <c r="B3339" s="189"/>
      <c r="C3339" s="189"/>
      <c r="D3339" s="189"/>
    </row>
    <row r="3340" spans="1:4" ht="18" customHeight="1">
      <c r="A3340" s="173"/>
      <c r="B3340" s="189"/>
      <c r="C3340" s="189"/>
      <c r="D3340" s="189"/>
    </row>
    <row r="3341" spans="1:4" ht="18" customHeight="1">
      <c r="A3341" s="173"/>
      <c r="B3341" s="189"/>
      <c r="C3341" s="189"/>
      <c r="D3341" s="189"/>
    </row>
    <row r="3342" spans="1:4" ht="18" customHeight="1">
      <c r="A3342" s="173"/>
      <c r="B3342" s="189"/>
      <c r="C3342" s="189"/>
      <c r="D3342" s="189"/>
    </row>
    <row r="3343" spans="1:4" ht="18" customHeight="1">
      <c r="A3343" s="173"/>
      <c r="B3343" s="189"/>
      <c r="C3343" s="189"/>
      <c r="D3343" s="189"/>
    </row>
    <row r="3344" spans="1:4" ht="18" customHeight="1">
      <c r="A3344" s="173"/>
      <c r="B3344" s="189"/>
      <c r="C3344" s="189"/>
      <c r="D3344" s="189"/>
    </row>
    <row r="3345" spans="1:4" ht="18" customHeight="1">
      <c r="A3345" s="173"/>
      <c r="B3345" s="189"/>
      <c r="C3345" s="189"/>
      <c r="D3345" s="189"/>
    </row>
    <row r="3346" spans="1:4" ht="18" customHeight="1">
      <c r="A3346" s="173"/>
      <c r="B3346" s="189"/>
      <c r="C3346" s="189"/>
      <c r="D3346" s="189"/>
    </row>
    <row r="3347" spans="1:4" ht="18" customHeight="1">
      <c r="A3347" s="173"/>
      <c r="B3347" s="189"/>
      <c r="C3347" s="189"/>
      <c r="D3347" s="189"/>
    </row>
    <row r="3348" spans="1:4" ht="18" customHeight="1">
      <c r="A3348" s="173"/>
      <c r="B3348" s="189"/>
      <c r="C3348" s="189"/>
      <c r="D3348" s="189"/>
    </row>
    <row r="3349" spans="1:4" ht="18" customHeight="1">
      <c r="A3349" s="173"/>
      <c r="B3349" s="189"/>
      <c r="C3349" s="189"/>
      <c r="D3349" s="189"/>
    </row>
    <row r="3350" spans="1:4" ht="18" customHeight="1">
      <c r="A3350" s="173"/>
      <c r="B3350" s="189"/>
      <c r="C3350" s="189"/>
      <c r="D3350" s="189"/>
    </row>
    <row r="3351" spans="1:4" ht="18" customHeight="1">
      <c r="A3351" s="173"/>
      <c r="B3351" s="189"/>
      <c r="C3351" s="189"/>
      <c r="D3351" s="189"/>
    </row>
    <row r="3352" spans="1:4" ht="18" customHeight="1">
      <c r="A3352" s="173"/>
      <c r="B3352" s="189"/>
      <c r="C3352" s="189"/>
      <c r="D3352" s="189"/>
    </row>
    <row r="3353" spans="1:4" ht="18" customHeight="1">
      <c r="A3353" s="173"/>
      <c r="B3353" s="189"/>
      <c r="C3353" s="189"/>
      <c r="D3353" s="189"/>
    </row>
    <row r="3354" spans="1:4" ht="18" customHeight="1">
      <c r="A3354" s="173"/>
      <c r="B3354" s="189"/>
      <c r="C3354" s="189"/>
      <c r="D3354" s="189"/>
    </row>
    <row r="3355" spans="1:4" ht="18" customHeight="1">
      <c r="A3355" s="173"/>
      <c r="B3355" s="189"/>
      <c r="C3355" s="189"/>
      <c r="D3355" s="189"/>
    </row>
    <row r="3356" spans="1:4" ht="18" customHeight="1">
      <c r="A3356" s="173"/>
      <c r="B3356" s="189"/>
      <c r="C3356" s="189"/>
      <c r="D3356" s="189"/>
    </row>
    <row r="3357" spans="1:4" ht="18" customHeight="1">
      <c r="A3357" s="173"/>
      <c r="B3357" s="189"/>
      <c r="C3357" s="189"/>
      <c r="D3357" s="189"/>
    </row>
    <row r="3358" spans="1:4" ht="18" customHeight="1">
      <c r="A3358" s="173"/>
      <c r="B3358" s="189"/>
      <c r="C3358" s="189"/>
      <c r="D3358" s="189"/>
    </row>
    <row r="3359" spans="1:4" ht="18" customHeight="1">
      <c r="A3359" s="173"/>
      <c r="B3359" s="189"/>
      <c r="C3359" s="189"/>
      <c r="D3359" s="189"/>
    </row>
    <row r="3360" spans="1:4" ht="18" customHeight="1">
      <c r="A3360" s="173"/>
      <c r="B3360" s="189"/>
      <c r="C3360" s="189"/>
      <c r="D3360" s="189"/>
    </row>
    <row r="3361" spans="1:4" ht="18" customHeight="1">
      <c r="A3361" s="173"/>
      <c r="B3361" s="189"/>
      <c r="C3361" s="189"/>
      <c r="D3361" s="189"/>
    </row>
    <row r="3362" spans="1:4" ht="18" customHeight="1">
      <c r="A3362" s="173"/>
      <c r="B3362" s="189"/>
      <c r="C3362" s="189"/>
      <c r="D3362" s="189"/>
    </row>
    <row r="3363" spans="1:4" ht="18" customHeight="1">
      <c r="A3363" s="173"/>
      <c r="B3363" s="189"/>
      <c r="C3363" s="189"/>
      <c r="D3363" s="189"/>
    </row>
    <row r="3364" spans="1:4" ht="18" customHeight="1">
      <c r="A3364" s="173"/>
      <c r="B3364" s="189"/>
      <c r="C3364" s="189"/>
      <c r="D3364" s="189"/>
    </row>
    <row r="3365" spans="1:4" ht="18" customHeight="1">
      <c r="A3365" s="173"/>
      <c r="B3365" s="189"/>
      <c r="C3365" s="189"/>
      <c r="D3365" s="189"/>
    </row>
    <row r="3366" spans="1:4" ht="18" customHeight="1">
      <c r="A3366" s="173"/>
      <c r="B3366" s="189"/>
      <c r="C3366" s="189"/>
      <c r="D3366" s="189"/>
    </row>
    <row r="3367" spans="1:4" ht="18" customHeight="1">
      <c r="A3367" s="173"/>
      <c r="B3367" s="189"/>
      <c r="C3367" s="189"/>
      <c r="D3367" s="189"/>
    </row>
    <row r="3368" spans="1:4" ht="18" customHeight="1">
      <c r="A3368" s="173"/>
      <c r="B3368" s="189"/>
      <c r="C3368" s="189"/>
      <c r="D3368" s="189"/>
    </row>
    <row r="3369" spans="1:4" ht="18" customHeight="1">
      <c r="A3369" s="173"/>
      <c r="B3369" s="189"/>
      <c r="C3369" s="189"/>
      <c r="D3369" s="189"/>
    </row>
    <row r="3370" spans="1:4" ht="18" customHeight="1">
      <c r="A3370" s="173"/>
      <c r="B3370" s="189"/>
      <c r="C3370" s="189"/>
      <c r="D3370" s="189"/>
    </row>
    <row r="3371" spans="1:4" ht="18" customHeight="1">
      <c r="A3371" s="173"/>
      <c r="B3371" s="189"/>
      <c r="C3371" s="189"/>
      <c r="D3371" s="189"/>
    </row>
    <row r="3372" spans="1:4" ht="18" customHeight="1">
      <c r="A3372" s="173"/>
      <c r="B3372" s="189"/>
      <c r="C3372" s="189"/>
      <c r="D3372" s="189"/>
    </row>
    <row r="3373" spans="1:4" ht="18" customHeight="1">
      <c r="A3373" s="173"/>
      <c r="B3373" s="189"/>
      <c r="C3373" s="189"/>
      <c r="D3373" s="189"/>
    </row>
    <row r="3374" spans="1:4" ht="18" customHeight="1">
      <c r="A3374" s="173"/>
      <c r="B3374" s="189"/>
      <c r="C3374" s="189"/>
      <c r="D3374" s="189"/>
    </row>
    <row r="3375" spans="1:4" ht="18" customHeight="1">
      <c r="A3375" s="173"/>
      <c r="B3375" s="189"/>
      <c r="C3375" s="189"/>
      <c r="D3375" s="189"/>
    </row>
    <row r="3376" spans="1:4" ht="18" customHeight="1">
      <c r="A3376" s="173"/>
      <c r="B3376" s="189"/>
      <c r="C3376" s="189"/>
      <c r="D3376" s="189"/>
    </row>
    <row r="3377" spans="1:4" ht="18" customHeight="1">
      <c r="A3377" s="173"/>
      <c r="B3377" s="189"/>
      <c r="C3377" s="189"/>
      <c r="D3377" s="189"/>
    </row>
    <row r="3378" spans="1:4" ht="18" customHeight="1">
      <c r="A3378" s="173"/>
      <c r="B3378" s="189"/>
      <c r="C3378" s="189"/>
      <c r="D3378" s="189"/>
    </row>
    <row r="3379" spans="1:4" ht="18" customHeight="1">
      <c r="A3379" s="173"/>
      <c r="B3379" s="189"/>
      <c r="C3379" s="189"/>
      <c r="D3379" s="189"/>
    </row>
    <row r="3380" spans="1:4" ht="18" customHeight="1">
      <c r="A3380" s="173"/>
      <c r="B3380" s="189"/>
      <c r="C3380" s="189"/>
      <c r="D3380" s="189"/>
    </row>
    <row r="3381" spans="1:4" ht="18" customHeight="1">
      <c r="A3381" s="173"/>
      <c r="B3381" s="189"/>
      <c r="C3381" s="189"/>
      <c r="D3381" s="189"/>
    </row>
    <row r="3382" spans="1:4" ht="18" customHeight="1">
      <c r="A3382" s="173"/>
      <c r="B3382" s="189"/>
      <c r="C3382" s="189"/>
      <c r="D3382" s="189"/>
    </row>
    <row r="3383" spans="1:4" ht="18" customHeight="1">
      <c r="A3383" s="173"/>
      <c r="B3383" s="189"/>
      <c r="C3383" s="189"/>
      <c r="D3383" s="189"/>
    </row>
    <row r="3384" spans="1:4" ht="18" customHeight="1">
      <c r="A3384" s="173"/>
      <c r="B3384" s="189"/>
      <c r="C3384" s="189"/>
      <c r="D3384" s="189"/>
    </row>
    <row r="3385" spans="1:4" ht="18" customHeight="1">
      <c r="A3385" s="173"/>
      <c r="B3385" s="189"/>
      <c r="C3385" s="189"/>
      <c r="D3385" s="189"/>
    </row>
    <row r="3386" spans="1:4" ht="18" customHeight="1">
      <c r="A3386" s="173"/>
      <c r="B3386" s="189"/>
      <c r="C3386" s="189"/>
      <c r="D3386" s="189"/>
    </row>
    <row r="3387" spans="1:4" ht="18" customHeight="1">
      <c r="A3387" s="173"/>
      <c r="B3387" s="189"/>
      <c r="C3387" s="189"/>
      <c r="D3387" s="189"/>
    </row>
    <row r="3388" spans="1:4" ht="18" customHeight="1">
      <c r="A3388" s="173"/>
      <c r="B3388" s="189"/>
      <c r="C3388" s="189"/>
      <c r="D3388" s="189"/>
    </row>
    <row r="3389" spans="1:4" ht="18" customHeight="1">
      <c r="A3389" s="173"/>
      <c r="B3389" s="189"/>
      <c r="C3389" s="189"/>
      <c r="D3389" s="189"/>
    </row>
    <row r="3390" spans="1:4" ht="18" customHeight="1">
      <c r="A3390" s="173"/>
      <c r="B3390" s="189"/>
      <c r="C3390" s="189"/>
      <c r="D3390" s="189"/>
    </row>
    <row r="3391" spans="1:4" ht="18" customHeight="1">
      <c r="A3391" s="173"/>
      <c r="B3391" s="189"/>
      <c r="C3391" s="189"/>
      <c r="D3391" s="189"/>
    </row>
    <row r="3392" spans="1:4" ht="18" customHeight="1">
      <c r="A3392" s="173"/>
      <c r="B3392" s="189"/>
      <c r="C3392" s="189"/>
      <c r="D3392" s="189"/>
    </row>
    <row r="3393" spans="1:4" ht="18" customHeight="1">
      <c r="A3393" s="173"/>
      <c r="B3393" s="189"/>
      <c r="C3393" s="189"/>
      <c r="D3393" s="189"/>
    </row>
    <row r="3394" spans="1:4" ht="18" customHeight="1">
      <c r="A3394" s="173"/>
      <c r="B3394" s="189"/>
      <c r="C3394" s="189"/>
      <c r="D3394" s="189"/>
    </row>
    <row r="3395" spans="1:4" ht="18" customHeight="1">
      <c r="A3395" s="173"/>
      <c r="B3395" s="189"/>
      <c r="C3395" s="189"/>
      <c r="D3395" s="189"/>
    </row>
    <row r="3396" spans="1:4" ht="18" customHeight="1">
      <c r="A3396" s="173"/>
      <c r="B3396" s="189"/>
      <c r="C3396" s="189"/>
      <c r="D3396" s="189"/>
    </row>
    <row r="3397" spans="1:4" ht="18" customHeight="1">
      <c r="A3397" s="173"/>
      <c r="B3397" s="189"/>
      <c r="C3397" s="189"/>
      <c r="D3397" s="189"/>
    </row>
    <row r="3398" spans="1:4" ht="18" customHeight="1">
      <c r="A3398" s="173"/>
      <c r="B3398" s="189"/>
      <c r="C3398" s="189"/>
      <c r="D3398" s="189"/>
    </row>
    <row r="3399" spans="1:4" ht="18" customHeight="1">
      <c r="A3399" s="173"/>
      <c r="B3399" s="189"/>
      <c r="C3399" s="189"/>
      <c r="D3399" s="189"/>
    </row>
    <row r="3400" spans="1:4" ht="18" customHeight="1">
      <c r="A3400" s="173"/>
      <c r="B3400" s="189"/>
      <c r="C3400" s="189"/>
      <c r="D3400" s="189"/>
    </row>
    <row r="3401" spans="1:4" ht="18" customHeight="1">
      <c r="A3401" s="173"/>
      <c r="B3401" s="189"/>
      <c r="C3401" s="189"/>
      <c r="D3401" s="189"/>
    </row>
    <row r="3402" spans="1:4" ht="18" customHeight="1">
      <c r="A3402" s="173"/>
      <c r="B3402" s="189"/>
      <c r="C3402" s="189"/>
      <c r="D3402" s="189"/>
    </row>
    <row r="3403" spans="1:4" ht="18" customHeight="1">
      <c r="A3403" s="173"/>
      <c r="B3403" s="189"/>
      <c r="C3403" s="189"/>
      <c r="D3403" s="189"/>
    </row>
    <row r="3404" spans="1:4" ht="18" customHeight="1">
      <c r="A3404" s="173"/>
      <c r="B3404" s="189"/>
      <c r="C3404" s="189"/>
      <c r="D3404" s="189"/>
    </row>
    <row r="3405" spans="1:4" ht="18" customHeight="1">
      <c r="A3405" s="173"/>
      <c r="B3405" s="189"/>
      <c r="C3405" s="189"/>
      <c r="D3405" s="189"/>
    </row>
    <row r="3406" spans="1:4" ht="18" customHeight="1">
      <c r="A3406" s="173"/>
      <c r="B3406" s="189"/>
      <c r="C3406" s="189"/>
      <c r="D3406" s="189"/>
    </row>
    <row r="3407" spans="1:4" ht="18" customHeight="1">
      <c r="A3407" s="173"/>
      <c r="B3407" s="189"/>
      <c r="C3407" s="189"/>
      <c r="D3407" s="189"/>
    </row>
    <row r="3408" spans="1:4" ht="18" customHeight="1">
      <c r="A3408" s="173"/>
      <c r="B3408" s="189"/>
      <c r="C3408" s="189"/>
      <c r="D3408" s="189"/>
    </row>
    <row r="3409" spans="1:4" ht="18" customHeight="1">
      <c r="A3409" s="173"/>
      <c r="B3409" s="189"/>
      <c r="C3409" s="189"/>
      <c r="D3409" s="189"/>
    </row>
    <row r="3410" spans="1:4" ht="18" customHeight="1">
      <c r="A3410" s="173"/>
      <c r="B3410" s="189"/>
      <c r="C3410" s="189"/>
      <c r="D3410" s="189"/>
    </row>
    <row r="3411" spans="1:4" ht="18" customHeight="1">
      <c r="A3411" s="173"/>
      <c r="B3411" s="189"/>
      <c r="C3411" s="189"/>
      <c r="D3411" s="189"/>
    </row>
    <row r="3412" spans="1:4" ht="18" customHeight="1">
      <c r="A3412" s="173"/>
      <c r="B3412" s="189"/>
      <c r="C3412" s="189"/>
      <c r="D3412" s="189"/>
    </row>
    <row r="3413" spans="1:4" ht="18" customHeight="1">
      <c r="A3413" s="173"/>
      <c r="B3413" s="189"/>
      <c r="C3413" s="189"/>
      <c r="D3413" s="189"/>
    </row>
    <row r="3414" spans="1:4" ht="18" customHeight="1">
      <c r="A3414" s="173"/>
      <c r="B3414" s="189"/>
      <c r="C3414" s="189"/>
      <c r="D3414" s="189"/>
    </row>
    <row r="3415" spans="1:4" ht="18" customHeight="1">
      <c r="A3415" s="173"/>
      <c r="B3415" s="189"/>
      <c r="C3415" s="189"/>
      <c r="D3415" s="189"/>
    </row>
    <row r="3416" spans="1:4" ht="18" customHeight="1">
      <c r="A3416" s="173"/>
      <c r="B3416" s="189"/>
      <c r="C3416" s="189"/>
      <c r="D3416" s="189"/>
    </row>
    <row r="3417" spans="1:4" ht="18" customHeight="1">
      <c r="A3417" s="173"/>
      <c r="B3417" s="189"/>
      <c r="C3417" s="189"/>
      <c r="D3417" s="189"/>
    </row>
    <row r="3418" spans="1:4" ht="18" customHeight="1">
      <c r="A3418" s="173"/>
      <c r="B3418" s="189"/>
      <c r="C3418" s="189"/>
      <c r="D3418" s="189"/>
    </row>
    <row r="3419" spans="1:4" ht="18" customHeight="1">
      <c r="A3419" s="173"/>
      <c r="B3419" s="189"/>
      <c r="C3419" s="189"/>
      <c r="D3419" s="189"/>
    </row>
    <row r="3420" spans="1:4" ht="18" customHeight="1">
      <c r="A3420" s="173"/>
      <c r="B3420" s="189"/>
      <c r="C3420" s="189"/>
      <c r="D3420" s="189"/>
    </row>
    <row r="3421" spans="1:4" ht="18" customHeight="1">
      <c r="A3421" s="173"/>
      <c r="B3421" s="189"/>
      <c r="C3421" s="189"/>
      <c r="D3421" s="189"/>
    </row>
    <row r="3422" spans="1:4" ht="18" customHeight="1">
      <c r="A3422" s="173"/>
      <c r="B3422" s="189"/>
      <c r="C3422" s="189"/>
      <c r="D3422" s="189"/>
    </row>
    <row r="3423" spans="1:4" ht="18" customHeight="1">
      <c r="A3423" s="173"/>
      <c r="B3423" s="189"/>
      <c r="C3423" s="189"/>
      <c r="D3423" s="189"/>
    </row>
    <row r="3424" spans="1:4" ht="18" customHeight="1">
      <c r="A3424" s="173"/>
      <c r="B3424" s="189"/>
      <c r="C3424" s="189"/>
      <c r="D3424" s="189"/>
    </row>
    <row r="3425" spans="1:4" ht="18" customHeight="1">
      <c r="A3425" s="173"/>
      <c r="B3425" s="189"/>
      <c r="C3425" s="189"/>
      <c r="D3425" s="189"/>
    </row>
    <row r="3426" spans="1:4" ht="18" customHeight="1">
      <c r="A3426" s="173"/>
      <c r="B3426" s="189"/>
      <c r="C3426" s="189"/>
      <c r="D3426" s="189"/>
    </row>
    <row r="3427" spans="1:4" ht="18" customHeight="1">
      <c r="A3427" s="173"/>
      <c r="B3427" s="189"/>
      <c r="C3427" s="189"/>
      <c r="D3427" s="189"/>
    </row>
    <row r="3428" spans="1:4" ht="18" customHeight="1">
      <c r="A3428" s="173"/>
      <c r="B3428" s="189"/>
      <c r="C3428" s="189"/>
      <c r="D3428" s="189"/>
    </row>
    <row r="3429" spans="1:4" ht="18" customHeight="1">
      <c r="A3429" s="173"/>
      <c r="B3429" s="189"/>
      <c r="C3429" s="189"/>
      <c r="D3429" s="189"/>
    </row>
    <row r="3430" spans="1:4" ht="18" customHeight="1">
      <c r="A3430" s="173"/>
      <c r="B3430" s="189"/>
      <c r="C3430" s="189"/>
      <c r="D3430" s="189"/>
    </row>
    <row r="3431" spans="1:4" ht="18" customHeight="1">
      <c r="A3431" s="173"/>
      <c r="B3431" s="189"/>
      <c r="C3431" s="189"/>
      <c r="D3431" s="189"/>
    </row>
    <row r="3432" spans="1:4" ht="18" customHeight="1">
      <c r="A3432" s="173"/>
      <c r="B3432" s="189"/>
      <c r="C3432" s="189"/>
      <c r="D3432" s="189"/>
    </row>
    <row r="3433" spans="1:4" ht="18" customHeight="1">
      <c r="A3433" s="173"/>
      <c r="B3433" s="189"/>
      <c r="C3433" s="189"/>
      <c r="D3433" s="189"/>
    </row>
    <row r="3434" spans="1:4" ht="18" customHeight="1">
      <c r="A3434" s="173"/>
      <c r="B3434" s="189"/>
      <c r="C3434" s="189"/>
      <c r="D3434" s="189"/>
    </row>
    <row r="3435" spans="1:4" ht="18" customHeight="1">
      <c r="A3435" s="173"/>
      <c r="B3435" s="189"/>
      <c r="C3435" s="189"/>
      <c r="D3435" s="189"/>
    </row>
    <row r="3436" spans="1:4" ht="18" customHeight="1">
      <c r="A3436" s="173"/>
      <c r="B3436" s="189"/>
      <c r="C3436" s="189"/>
      <c r="D3436" s="189"/>
    </row>
    <row r="3437" spans="1:4" ht="18" customHeight="1">
      <c r="A3437" s="173"/>
      <c r="B3437" s="189"/>
      <c r="C3437" s="189"/>
      <c r="D3437" s="189"/>
    </row>
    <row r="3438" spans="1:4" ht="18" customHeight="1">
      <c r="A3438" s="173"/>
      <c r="B3438" s="189"/>
      <c r="C3438" s="189"/>
      <c r="D3438" s="189"/>
    </row>
    <row r="3439" spans="1:4" ht="18" customHeight="1">
      <c r="A3439" s="173"/>
      <c r="B3439" s="189"/>
      <c r="C3439" s="189"/>
      <c r="D3439" s="189"/>
    </row>
    <row r="3440" spans="1:4" ht="18" customHeight="1">
      <c r="A3440" s="173"/>
      <c r="B3440" s="189"/>
      <c r="C3440" s="189"/>
      <c r="D3440" s="189"/>
    </row>
    <row r="3441" spans="1:4" ht="18" customHeight="1">
      <c r="A3441" s="173"/>
      <c r="B3441" s="189"/>
      <c r="C3441" s="189"/>
      <c r="D3441" s="189"/>
    </row>
    <row r="3442" spans="1:4" ht="18" customHeight="1">
      <c r="A3442" s="173"/>
      <c r="B3442" s="189"/>
      <c r="C3442" s="189"/>
      <c r="D3442" s="189"/>
    </row>
    <row r="3443" spans="1:4" ht="18" customHeight="1">
      <c r="A3443" s="173"/>
      <c r="B3443" s="189"/>
      <c r="C3443" s="189"/>
      <c r="D3443" s="189"/>
    </row>
    <row r="3444" spans="1:4" ht="18" customHeight="1">
      <c r="A3444" s="173"/>
      <c r="B3444" s="189"/>
      <c r="C3444" s="189"/>
      <c r="D3444" s="189"/>
    </row>
    <row r="3445" spans="1:4" ht="18" customHeight="1">
      <c r="A3445" s="173"/>
      <c r="B3445" s="189"/>
      <c r="C3445" s="189"/>
      <c r="D3445" s="189"/>
    </row>
    <row r="3446" spans="1:4" ht="18" customHeight="1">
      <c r="A3446" s="173"/>
      <c r="B3446" s="189"/>
      <c r="C3446" s="189"/>
      <c r="D3446" s="189"/>
    </row>
    <row r="3447" spans="1:4" ht="18" customHeight="1">
      <c r="A3447" s="173"/>
      <c r="B3447" s="189"/>
      <c r="C3447" s="189"/>
      <c r="D3447" s="189"/>
    </row>
    <row r="3448" spans="1:4" ht="18" customHeight="1">
      <c r="A3448" s="173"/>
      <c r="B3448" s="189"/>
      <c r="C3448" s="189"/>
      <c r="D3448" s="189"/>
    </row>
    <row r="3449" spans="1:4" ht="18" customHeight="1">
      <c r="A3449" s="173"/>
      <c r="B3449" s="189"/>
      <c r="C3449" s="189"/>
      <c r="D3449" s="189"/>
    </row>
    <row r="3450" spans="1:4" ht="18" customHeight="1">
      <c r="A3450" s="173"/>
      <c r="B3450" s="189"/>
      <c r="C3450" s="189"/>
      <c r="D3450" s="189"/>
    </row>
    <row r="3451" spans="1:4" ht="18" customHeight="1">
      <c r="A3451" s="173"/>
      <c r="B3451" s="189"/>
      <c r="C3451" s="189"/>
      <c r="D3451" s="189"/>
    </row>
    <row r="3452" spans="1:4" ht="18" customHeight="1">
      <c r="A3452" s="173"/>
      <c r="B3452" s="189"/>
      <c r="C3452" s="189"/>
      <c r="D3452" s="189"/>
    </row>
    <row r="3453" spans="1:4" ht="18" customHeight="1">
      <c r="A3453" s="173"/>
      <c r="B3453" s="189"/>
      <c r="C3453" s="189"/>
      <c r="D3453" s="189"/>
    </row>
    <row r="3454" spans="1:4" ht="18" customHeight="1">
      <c r="A3454" s="173"/>
      <c r="B3454" s="189"/>
      <c r="C3454" s="189"/>
      <c r="D3454" s="189"/>
    </row>
    <row r="3455" spans="1:4" ht="18" customHeight="1">
      <c r="A3455" s="173"/>
      <c r="B3455" s="189"/>
      <c r="C3455" s="189"/>
      <c r="D3455" s="189"/>
    </row>
    <row r="3456" spans="1:4" ht="18" customHeight="1">
      <c r="A3456" s="173"/>
      <c r="B3456" s="189"/>
      <c r="C3456" s="189"/>
      <c r="D3456" s="189"/>
    </row>
    <row r="3457" spans="1:4" ht="18" customHeight="1">
      <c r="A3457" s="173"/>
      <c r="B3457" s="189"/>
      <c r="C3457" s="189"/>
      <c r="D3457" s="189"/>
    </row>
    <row r="3458" spans="1:4" ht="18" customHeight="1">
      <c r="A3458" s="173"/>
      <c r="B3458" s="189"/>
      <c r="C3458" s="189"/>
      <c r="D3458" s="189"/>
    </row>
    <row r="3459" spans="1:4" ht="18" customHeight="1">
      <c r="A3459" s="173"/>
      <c r="B3459" s="189"/>
      <c r="C3459" s="189"/>
      <c r="D3459" s="189"/>
    </row>
    <row r="3460" spans="1:4" ht="18" customHeight="1">
      <c r="A3460" s="173"/>
      <c r="B3460" s="189"/>
      <c r="C3460" s="189"/>
      <c r="D3460" s="189"/>
    </row>
    <row r="3461" spans="1:4" ht="18" customHeight="1">
      <c r="A3461" s="173"/>
      <c r="B3461" s="189"/>
      <c r="C3461" s="189"/>
      <c r="D3461" s="189"/>
    </row>
    <row r="3462" spans="1:4" ht="18" customHeight="1">
      <c r="A3462" s="173"/>
      <c r="B3462" s="189"/>
      <c r="C3462" s="189"/>
      <c r="D3462" s="189"/>
    </row>
    <row r="3463" spans="1:4" ht="18" customHeight="1">
      <c r="A3463" s="173"/>
      <c r="B3463" s="189"/>
      <c r="C3463" s="189"/>
      <c r="D3463" s="189"/>
    </row>
    <row r="3464" spans="1:4" ht="18" customHeight="1">
      <c r="A3464" s="173"/>
      <c r="B3464" s="189"/>
      <c r="C3464" s="189"/>
      <c r="D3464" s="189"/>
    </row>
    <row r="3465" spans="1:4" ht="18" customHeight="1">
      <c r="A3465" s="173"/>
      <c r="B3465" s="189"/>
      <c r="C3465" s="189"/>
      <c r="D3465" s="189"/>
    </row>
    <row r="3466" spans="1:4" ht="18" customHeight="1">
      <c r="A3466" s="173"/>
      <c r="B3466" s="189"/>
      <c r="C3466" s="189"/>
      <c r="D3466" s="189"/>
    </row>
    <row r="3467" spans="1:4" ht="18" customHeight="1">
      <c r="A3467" s="173"/>
      <c r="B3467" s="189"/>
      <c r="C3467" s="189"/>
      <c r="D3467" s="189"/>
    </row>
    <row r="3468" spans="1:4" ht="18" customHeight="1">
      <c r="A3468" s="173"/>
      <c r="B3468" s="189"/>
      <c r="C3468" s="189"/>
      <c r="D3468" s="189"/>
    </row>
    <row r="3469" spans="1:4" ht="18" customHeight="1">
      <c r="A3469" s="173"/>
      <c r="B3469" s="189"/>
      <c r="C3469" s="189"/>
      <c r="D3469" s="189"/>
    </row>
    <row r="3470" spans="1:4" ht="18" customHeight="1">
      <c r="A3470" s="173"/>
      <c r="B3470" s="189"/>
      <c r="C3470" s="189"/>
      <c r="D3470" s="189"/>
    </row>
    <row r="3471" spans="1:4" ht="18" customHeight="1">
      <c r="A3471" s="173"/>
      <c r="B3471" s="189"/>
      <c r="C3471" s="189"/>
      <c r="D3471" s="189"/>
    </row>
    <row r="3472" spans="1:4" ht="18" customHeight="1">
      <c r="A3472" s="173"/>
      <c r="B3472" s="189"/>
      <c r="C3472" s="189"/>
      <c r="D3472" s="189"/>
    </row>
    <row r="3473" spans="1:4" ht="18" customHeight="1">
      <c r="A3473" s="173"/>
      <c r="B3473" s="189"/>
      <c r="C3473" s="189"/>
      <c r="D3473" s="189"/>
    </row>
    <row r="3474" spans="1:4" ht="18" customHeight="1">
      <c r="A3474" s="173"/>
      <c r="B3474" s="189"/>
      <c r="C3474" s="189"/>
      <c r="D3474" s="189"/>
    </row>
    <row r="3475" spans="1:4" ht="18" customHeight="1">
      <c r="A3475" s="173"/>
      <c r="B3475" s="189"/>
      <c r="C3475" s="189"/>
      <c r="D3475" s="189"/>
    </row>
    <row r="3476" spans="1:4" ht="18" customHeight="1">
      <c r="A3476" s="173"/>
      <c r="B3476" s="189"/>
      <c r="C3476" s="189"/>
      <c r="D3476" s="189"/>
    </row>
    <row r="3477" spans="1:4" ht="18" customHeight="1">
      <c r="A3477" s="173"/>
      <c r="B3477" s="189"/>
      <c r="C3477" s="189"/>
      <c r="D3477" s="189"/>
    </row>
    <row r="3478" spans="1:4" ht="18" customHeight="1">
      <c r="A3478" s="173"/>
      <c r="B3478" s="189"/>
      <c r="C3478" s="189"/>
      <c r="D3478" s="189"/>
    </row>
    <row r="3479" spans="1:4" ht="18" customHeight="1">
      <c r="A3479" s="173"/>
      <c r="B3479" s="189"/>
      <c r="C3479" s="189"/>
      <c r="D3479" s="189"/>
    </row>
    <row r="3480" spans="1:4" ht="18" customHeight="1">
      <c r="A3480" s="173"/>
      <c r="B3480" s="189"/>
      <c r="C3480" s="189"/>
      <c r="D3480" s="189"/>
    </row>
    <row r="3481" spans="1:4" ht="18" customHeight="1">
      <c r="A3481" s="173"/>
      <c r="B3481" s="189"/>
      <c r="C3481" s="189"/>
      <c r="D3481" s="189"/>
    </row>
    <row r="3482" spans="1:4" ht="18" customHeight="1">
      <c r="A3482" s="173"/>
      <c r="B3482" s="189"/>
      <c r="C3482" s="189"/>
      <c r="D3482" s="189"/>
    </row>
    <row r="3483" spans="1:4" ht="18" customHeight="1">
      <c r="A3483" s="173"/>
      <c r="B3483" s="189"/>
      <c r="C3483" s="189"/>
      <c r="D3483" s="189"/>
    </row>
    <row r="3484" spans="1:4" ht="18" customHeight="1">
      <c r="A3484" s="173"/>
      <c r="B3484" s="189"/>
      <c r="C3484" s="189"/>
      <c r="D3484" s="189"/>
    </row>
    <row r="3485" spans="1:4" ht="18" customHeight="1">
      <c r="A3485" s="173"/>
      <c r="B3485" s="189"/>
      <c r="C3485" s="189"/>
      <c r="D3485" s="189"/>
    </row>
    <row r="3486" spans="1:4" ht="18" customHeight="1">
      <c r="A3486" s="173"/>
      <c r="B3486" s="189"/>
      <c r="C3486" s="189"/>
      <c r="D3486" s="189"/>
    </row>
    <row r="3487" spans="1:4" ht="18" customHeight="1">
      <c r="A3487" s="173"/>
      <c r="B3487" s="189"/>
      <c r="C3487" s="189"/>
      <c r="D3487" s="189"/>
    </row>
    <row r="3488" spans="1:4" ht="18" customHeight="1">
      <c r="A3488" s="173"/>
      <c r="B3488" s="189"/>
      <c r="C3488" s="189"/>
      <c r="D3488" s="189"/>
    </row>
    <row r="3489" spans="1:4" ht="18" customHeight="1">
      <c r="A3489" s="173"/>
      <c r="B3489" s="189"/>
      <c r="C3489" s="189"/>
      <c r="D3489" s="189"/>
    </row>
    <row r="3490" spans="1:4" ht="18" customHeight="1">
      <c r="A3490" s="173"/>
      <c r="B3490" s="189"/>
      <c r="C3490" s="189"/>
      <c r="D3490" s="189"/>
    </row>
    <row r="3491" spans="1:4" ht="18" customHeight="1">
      <c r="A3491" s="173"/>
      <c r="B3491" s="189"/>
      <c r="C3491" s="189"/>
      <c r="D3491" s="189"/>
    </row>
    <row r="3492" spans="1:4" ht="18" customHeight="1">
      <c r="A3492" s="173"/>
      <c r="B3492" s="189"/>
      <c r="C3492" s="189"/>
      <c r="D3492" s="189"/>
    </row>
    <row r="3493" spans="1:4" ht="18" customHeight="1">
      <c r="A3493" s="173"/>
      <c r="B3493" s="189"/>
      <c r="C3493" s="189"/>
      <c r="D3493" s="189"/>
    </row>
    <row r="3494" spans="1:4" ht="18" customHeight="1">
      <c r="A3494" s="173"/>
      <c r="B3494" s="189"/>
      <c r="C3494" s="189"/>
      <c r="D3494" s="189"/>
    </row>
    <row r="3495" spans="1:4" ht="18" customHeight="1">
      <c r="A3495" s="173"/>
      <c r="B3495" s="189"/>
      <c r="C3495" s="189"/>
      <c r="D3495" s="189"/>
    </row>
    <row r="3496" spans="1:4" ht="18" customHeight="1">
      <c r="A3496" s="173"/>
      <c r="B3496" s="189"/>
      <c r="C3496" s="189"/>
      <c r="D3496" s="189"/>
    </row>
    <row r="3497" spans="1:4" ht="18" customHeight="1">
      <c r="A3497" s="173"/>
      <c r="B3497" s="189"/>
      <c r="C3497" s="189"/>
      <c r="D3497" s="189"/>
    </row>
    <row r="3498" spans="1:4" ht="18" customHeight="1">
      <c r="A3498" s="173"/>
      <c r="B3498" s="189"/>
      <c r="C3498" s="189"/>
      <c r="D3498" s="189"/>
    </row>
    <row r="3499" spans="1:4" ht="18" customHeight="1">
      <c r="A3499" s="173"/>
      <c r="B3499" s="189"/>
      <c r="C3499" s="189"/>
      <c r="D3499" s="189"/>
    </row>
    <row r="3500" spans="1:4" ht="18" customHeight="1">
      <c r="A3500" s="173"/>
      <c r="B3500" s="189"/>
      <c r="C3500" s="189"/>
      <c r="D3500" s="189"/>
    </row>
    <row r="3501" spans="1:4" ht="18" customHeight="1">
      <c r="A3501" s="173"/>
      <c r="B3501" s="189"/>
      <c r="C3501" s="189"/>
      <c r="D3501" s="189"/>
    </row>
    <row r="3502" spans="1:4" ht="18" customHeight="1">
      <c r="A3502" s="173"/>
      <c r="B3502" s="189"/>
      <c r="C3502" s="189"/>
      <c r="D3502" s="189"/>
    </row>
    <row r="3503" spans="1:4" ht="18" customHeight="1">
      <c r="A3503" s="173"/>
      <c r="B3503" s="189"/>
      <c r="C3503" s="189"/>
      <c r="D3503" s="189"/>
    </row>
    <row r="3504" spans="1:4" ht="18" customHeight="1">
      <c r="A3504" s="173"/>
      <c r="B3504" s="189"/>
      <c r="C3504" s="189"/>
      <c r="D3504" s="189"/>
    </row>
    <row r="3505" spans="1:4" ht="18" customHeight="1">
      <c r="A3505" s="173"/>
      <c r="B3505" s="189"/>
      <c r="C3505" s="189"/>
      <c r="D3505" s="189"/>
    </row>
    <row r="3506" spans="1:4" ht="18" customHeight="1">
      <c r="A3506" s="173"/>
      <c r="B3506" s="189"/>
      <c r="C3506" s="189"/>
      <c r="D3506" s="189"/>
    </row>
    <row r="3507" spans="1:4" ht="18" customHeight="1">
      <c r="A3507" s="173"/>
      <c r="B3507" s="189"/>
      <c r="C3507" s="189"/>
      <c r="D3507" s="189"/>
    </row>
    <row r="3508" spans="1:4" ht="18" customHeight="1">
      <c r="A3508" s="173"/>
      <c r="B3508" s="189"/>
      <c r="C3508" s="189"/>
      <c r="D3508" s="189"/>
    </row>
    <row r="3509" spans="1:4" ht="18" customHeight="1">
      <c r="A3509" s="173"/>
      <c r="B3509" s="189"/>
      <c r="C3509" s="189"/>
      <c r="D3509" s="189"/>
    </row>
    <row r="3510" spans="1:4" ht="18" customHeight="1">
      <c r="A3510" s="173"/>
      <c r="B3510" s="189"/>
      <c r="C3510" s="189"/>
      <c r="D3510" s="189"/>
    </row>
    <row r="3511" spans="1:4" ht="18" customHeight="1">
      <c r="A3511" s="173"/>
      <c r="B3511" s="189"/>
      <c r="C3511" s="189"/>
      <c r="D3511" s="189"/>
    </row>
    <row r="3512" spans="1:4" ht="18" customHeight="1">
      <c r="A3512" s="173"/>
      <c r="B3512" s="189"/>
      <c r="C3512" s="189"/>
      <c r="D3512" s="189"/>
    </row>
    <row r="3513" spans="1:4" ht="18" customHeight="1">
      <c r="A3513" s="173"/>
      <c r="B3513" s="189"/>
      <c r="C3513" s="189"/>
      <c r="D3513" s="189"/>
    </row>
    <row r="3514" spans="1:4" ht="18" customHeight="1">
      <c r="A3514" s="173"/>
      <c r="B3514" s="189"/>
      <c r="C3514" s="189"/>
      <c r="D3514" s="189"/>
    </row>
    <row r="3515" spans="1:4" ht="18" customHeight="1">
      <c r="A3515" s="173"/>
      <c r="B3515" s="189"/>
      <c r="C3515" s="189"/>
      <c r="D3515" s="189"/>
    </row>
    <row r="3516" spans="1:4" ht="18" customHeight="1">
      <c r="A3516" s="173"/>
      <c r="B3516" s="189"/>
      <c r="C3516" s="189"/>
      <c r="D3516" s="189"/>
    </row>
    <row r="3517" spans="1:4" ht="18" customHeight="1">
      <c r="A3517" s="173"/>
      <c r="B3517" s="189"/>
      <c r="C3517" s="189"/>
      <c r="D3517" s="189"/>
    </row>
    <row r="3518" spans="1:4" ht="18" customHeight="1">
      <c r="A3518" s="173"/>
      <c r="B3518" s="189"/>
      <c r="C3518" s="189"/>
      <c r="D3518" s="189"/>
    </row>
    <row r="3519" spans="1:4" ht="18" customHeight="1">
      <c r="A3519" s="173"/>
      <c r="B3519" s="189"/>
      <c r="C3519" s="189"/>
      <c r="D3519" s="189"/>
    </row>
    <row r="3520" spans="1:4" ht="18" customHeight="1">
      <c r="A3520" s="173"/>
      <c r="B3520" s="189"/>
      <c r="C3520" s="189"/>
      <c r="D3520" s="189"/>
    </row>
    <row r="3521" spans="1:4" ht="18" customHeight="1">
      <c r="A3521" s="173"/>
      <c r="B3521" s="189"/>
      <c r="C3521" s="189"/>
      <c r="D3521" s="189"/>
    </row>
    <row r="3522" spans="1:4" ht="18" customHeight="1">
      <c r="A3522" s="173"/>
      <c r="B3522" s="189"/>
      <c r="C3522" s="189"/>
      <c r="D3522" s="189"/>
    </row>
    <row r="3523" spans="1:4" ht="18" customHeight="1">
      <c r="A3523" s="173"/>
      <c r="B3523" s="189"/>
      <c r="C3523" s="189"/>
      <c r="D3523" s="189"/>
    </row>
    <row r="3524" spans="1:4" ht="18" customHeight="1">
      <c r="A3524" s="173"/>
      <c r="B3524" s="189"/>
      <c r="C3524" s="189"/>
      <c r="D3524" s="189"/>
    </row>
    <row r="3525" spans="1:4" ht="18" customHeight="1">
      <c r="A3525" s="173"/>
      <c r="B3525" s="189"/>
      <c r="C3525" s="189"/>
      <c r="D3525" s="189"/>
    </row>
    <row r="3526" spans="1:4" ht="18" customHeight="1">
      <c r="A3526" s="173"/>
      <c r="B3526" s="189"/>
      <c r="C3526" s="189"/>
      <c r="D3526" s="189"/>
    </row>
    <row r="3527" spans="1:4" ht="18" customHeight="1">
      <c r="A3527" s="173"/>
      <c r="B3527" s="189"/>
      <c r="C3527" s="189"/>
      <c r="D3527" s="189"/>
    </row>
    <row r="3528" spans="1:4" ht="18" customHeight="1">
      <c r="A3528" s="173"/>
      <c r="B3528" s="189"/>
      <c r="C3528" s="189"/>
      <c r="D3528" s="189"/>
    </row>
    <row r="3529" spans="1:4" ht="18" customHeight="1">
      <c r="A3529" s="173"/>
      <c r="B3529" s="189"/>
      <c r="C3529" s="189"/>
      <c r="D3529" s="189"/>
    </row>
    <row r="3530" spans="1:4" ht="18" customHeight="1">
      <c r="A3530" s="173"/>
      <c r="B3530" s="189"/>
      <c r="C3530" s="189"/>
      <c r="D3530" s="189"/>
    </row>
    <row r="3531" spans="1:4" ht="18" customHeight="1">
      <c r="A3531" s="173"/>
      <c r="B3531" s="189"/>
      <c r="C3531" s="189"/>
      <c r="D3531" s="189"/>
    </row>
    <row r="3532" spans="1:4" ht="18" customHeight="1">
      <c r="A3532" s="173"/>
      <c r="B3532" s="189"/>
      <c r="C3532" s="189"/>
      <c r="D3532" s="189"/>
    </row>
    <row r="3533" spans="1:4" ht="18" customHeight="1">
      <c r="A3533" s="173"/>
      <c r="B3533" s="189"/>
      <c r="C3533" s="189"/>
      <c r="D3533" s="189"/>
    </row>
    <row r="3534" spans="1:4" ht="18" customHeight="1">
      <c r="A3534" s="173"/>
      <c r="B3534" s="189"/>
      <c r="C3534" s="189"/>
      <c r="D3534" s="189"/>
    </row>
    <row r="3535" spans="1:4" ht="18" customHeight="1">
      <c r="A3535" s="173"/>
      <c r="B3535" s="189"/>
      <c r="C3535" s="189"/>
      <c r="D3535" s="189"/>
    </row>
    <row r="3536" spans="1:4" ht="18" customHeight="1">
      <c r="A3536" s="173"/>
      <c r="B3536" s="189"/>
      <c r="C3536" s="189"/>
      <c r="D3536" s="189"/>
    </row>
    <row r="3537" spans="1:4" ht="18" customHeight="1">
      <c r="A3537" s="173"/>
      <c r="B3537" s="189"/>
      <c r="C3537" s="189"/>
      <c r="D3537" s="189"/>
    </row>
    <row r="3538" spans="1:4" ht="18" customHeight="1">
      <c r="A3538" s="173"/>
      <c r="B3538" s="189"/>
      <c r="C3538" s="189"/>
      <c r="D3538" s="189"/>
    </row>
    <row r="3539" spans="1:4" ht="18" customHeight="1">
      <c r="A3539" s="173"/>
      <c r="B3539" s="189"/>
      <c r="C3539" s="189"/>
      <c r="D3539" s="189"/>
    </row>
    <row r="3540" spans="1:4" ht="18" customHeight="1">
      <c r="A3540" s="173"/>
      <c r="B3540" s="189"/>
      <c r="C3540" s="189"/>
      <c r="D3540" s="189"/>
    </row>
    <row r="3541" spans="1:4" ht="18" customHeight="1">
      <c r="A3541" s="173"/>
      <c r="B3541" s="189"/>
      <c r="C3541" s="189"/>
      <c r="D3541" s="189"/>
    </row>
    <row r="3542" spans="1:4" ht="18" customHeight="1">
      <c r="A3542" s="173"/>
      <c r="B3542" s="189"/>
      <c r="C3542" s="189"/>
      <c r="D3542" s="189"/>
    </row>
    <row r="3543" spans="1:4" ht="18" customHeight="1">
      <c r="A3543" s="173"/>
      <c r="B3543" s="189"/>
      <c r="C3543" s="189"/>
      <c r="D3543" s="189"/>
    </row>
    <row r="3544" spans="1:4" ht="18" customHeight="1">
      <c r="A3544" s="173"/>
      <c r="B3544" s="189"/>
      <c r="C3544" s="189"/>
      <c r="D3544" s="189"/>
    </row>
    <row r="3545" spans="1:4" ht="18" customHeight="1">
      <c r="A3545" s="173"/>
      <c r="B3545" s="189"/>
      <c r="C3545" s="189"/>
      <c r="D3545" s="189"/>
    </row>
    <row r="3546" spans="1:4" ht="18" customHeight="1">
      <c r="A3546" s="173"/>
      <c r="B3546" s="189"/>
      <c r="C3546" s="189"/>
      <c r="D3546" s="189"/>
    </row>
    <row r="3547" spans="1:4" ht="18" customHeight="1">
      <c r="A3547" s="173"/>
      <c r="B3547" s="189"/>
      <c r="C3547" s="189"/>
      <c r="D3547" s="189"/>
    </row>
    <row r="3548" spans="1:4" ht="18" customHeight="1">
      <c r="A3548" s="173"/>
      <c r="B3548" s="189"/>
      <c r="C3548" s="189"/>
      <c r="D3548" s="189"/>
    </row>
    <row r="3549" spans="1:4" ht="18" customHeight="1">
      <c r="A3549" s="173"/>
      <c r="B3549" s="189"/>
      <c r="C3549" s="189"/>
      <c r="D3549" s="189"/>
    </row>
    <row r="3550" spans="1:4" ht="18" customHeight="1">
      <c r="A3550" s="173"/>
      <c r="B3550" s="189"/>
      <c r="C3550" s="189"/>
      <c r="D3550" s="189"/>
    </row>
    <row r="3551" spans="1:4" ht="18" customHeight="1">
      <c r="A3551" s="173"/>
      <c r="B3551" s="189"/>
      <c r="C3551" s="189"/>
      <c r="D3551" s="189"/>
    </row>
    <row r="3552" spans="1:4" ht="18" customHeight="1">
      <c r="A3552" s="173"/>
      <c r="B3552" s="189"/>
      <c r="C3552" s="189"/>
      <c r="D3552" s="189"/>
    </row>
    <row r="3553" spans="1:4" ht="18" customHeight="1">
      <c r="A3553" s="173"/>
      <c r="B3553" s="189"/>
      <c r="C3553" s="189"/>
      <c r="D3553" s="189"/>
    </row>
    <row r="3554" spans="1:4" ht="18" customHeight="1">
      <c r="A3554" s="173"/>
      <c r="B3554" s="189"/>
      <c r="C3554" s="189"/>
      <c r="D3554" s="189"/>
    </row>
    <row r="3555" spans="1:4" ht="18" customHeight="1">
      <c r="A3555" s="173"/>
      <c r="B3555" s="189"/>
      <c r="C3555" s="189"/>
      <c r="D3555" s="189"/>
    </row>
    <row r="3556" spans="1:4" ht="18" customHeight="1">
      <c r="A3556" s="173"/>
      <c r="B3556" s="189"/>
      <c r="C3556" s="189"/>
      <c r="D3556" s="189"/>
    </row>
    <row r="3557" spans="1:4" ht="18" customHeight="1">
      <c r="A3557" s="173"/>
      <c r="B3557" s="189"/>
      <c r="C3557" s="189"/>
      <c r="D3557" s="189"/>
    </row>
    <row r="3558" spans="1:4" ht="18" customHeight="1">
      <c r="A3558" s="173"/>
      <c r="B3558" s="189"/>
      <c r="C3558" s="189"/>
      <c r="D3558" s="189"/>
    </row>
    <row r="3559" spans="1:4" ht="18" customHeight="1">
      <c r="A3559" s="173"/>
      <c r="B3559" s="189"/>
      <c r="C3559" s="189"/>
      <c r="D3559" s="189"/>
    </row>
    <row r="3560" spans="1:4" ht="18" customHeight="1">
      <c r="A3560" s="173"/>
      <c r="B3560" s="189"/>
      <c r="C3560" s="189"/>
      <c r="D3560" s="189"/>
    </row>
    <row r="3561" spans="1:4" ht="18" customHeight="1">
      <c r="A3561" s="173"/>
      <c r="B3561" s="189"/>
      <c r="C3561" s="189"/>
      <c r="D3561" s="189"/>
    </row>
    <row r="3562" spans="1:4" ht="18" customHeight="1">
      <c r="A3562" s="173"/>
      <c r="B3562" s="189"/>
      <c r="C3562" s="189"/>
      <c r="D3562" s="189"/>
    </row>
    <row r="3563" spans="1:4" ht="18" customHeight="1">
      <c r="A3563" s="173"/>
      <c r="B3563" s="189"/>
      <c r="C3563" s="189"/>
      <c r="D3563" s="189"/>
    </row>
    <row r="3564" spans="1:4" ht="18" customHeight="1">
      <c r="A3564" s="173"/>
      <c r="B3564" s="189"/>
      <c r="C3564" s="189"/>
      <c r="D3564" s="189"/>
    </row>
    <row r="3565" spans="1:4" ht="18" customHeight="1">
      <c r="A3565" s="173"/>
      <c r="B3565" s="189"/>
      <c r="C3565" s="189"/>
      <c r="D3565" s="189"/>
    </row>
    <row r="3566" spans="1:4" ht="18" customHeight="1">
      <c r="A3566" s="173"/>
      <c r="B3566" s="189"/>
      <c r="C3566" s="189"/>
      <c r="D3566" s="189"/>
    </row>
    <row r="3567" spans="1:4" ht="18" customHeight="1">
      <c r="A3567" s="173"/>
      <c r="B3567" s="189"/>
      <c r="C3567" s="189"/>
      <c r="D3567" s="189"/>
    </row>
    <row r="3568" spans="1:4" ht="18" customHeight="1">
      <c r="A3568" s="173"/>
      <c r="B3568" s="189"/>
      <c r="C3568" s="189"/>
      <c r="D3568" s="189"/>
    </row>
    <row r="3569" spans="1:4" ht="18" customHeight="1">
      <c r="A3569" s="173"/>
      <c r="B3569" s="189"/>
      <c r="C3569" s="189"/>
      <c r="D3569" s="189"/>
    </row>
    <row r="3570" spans="1:4" ht="18" customHeight="1">
      <c r="A3570" s="173"/>
      <c r="B3570" s="189"/>
      <c r="C3570" s="189"/>
      <c r="D3570" s="189"/>
    </row>
    <row r="3571" spans="1:4" ht="18" customHeight="1">
      <c r="A3571" s="173"/>
      <c r="B3571" s="189"/>
      <c r="C3571" s="189"/>
      <c r="D3571" s="189"/>
    </row>
    <row r="3572" spans="1:4" ht="18" customHeight="1">
      <c r="A3572" s="173"/>
      <c r="B3572" s="189"/>
      <c r="C3572" s="189"/>
      <c r="D3572" s="189"/>
    </row>
    <row r="3573" spans="1:4" ht="18" customHeight="1">
      <c r="A3573" s="173"/>
      <c r="B3573" s="189"/>
      <c r="C3573" s="189"/>
      <c r="D3573" s="189"/>
    </row>
    <row r="3574" spans="1:4" ht="18" customHeight="1">
      <c r="A3574" s="173"/>
      <c r="B3574" s="189"/>
      <c r="C3574" s="189"/>
      <c r="D3574" s="189"/>
    </row>
    <row r="3575" spans="1:4" ht="18" customHeight="1">
      <c r="A3575" s="173"/>
      <c r="B3575" s="189"/>
      <c r="C3575" s="189"/>
      <c r="D3575" s="189"/>
    </row>
    <row r="3576" spans="1:4" ht="18" customHeight="1">
      <c r="A3576" s="173"/>
      <c r="B3576" s="189"/>
      <c r="C3576" s="189"/>
      <c r="D3576" s="189"/>
    </row>
    <row r="3577" spans="1:4" ht="18" customHeight="1">
      <c r="A3577" s="173"/>
      <c r="B3577" s="189"/>
      <c r="C3577" s="189"/>
      <c r="D3577" s="189"/>
    </row>
    <row r="3578" spans="1:4" ht="18" customHeight="1">
      <c r="A3578" s="173"/>
      <c r="B3578" s="189"/>
      <c r="C3578" s="189"/>
      <c r="D3578" s="189"/>
    </row>
    <row r="3579" spans="1:4" ht="18" customHeight="1">
      <c r="A3579" s="173"/>
      <c r="B3579" s="189"/>
      <c r="C3579" s="189"/>
      <c r="D3579" s="189"/>
    </row>
    <row r="3580" spans="1:4" ht="18" customHeight="1">
      <c r="A3580" s="173"/>
      <c r="B3580" s="189"/>
      <c r="C3580" s="189"/>
      <c r="D3580" s="189"/>
    </row>
    <row r="3581" spans="1:4" ht="18" customHeight="1">
      <c r="A3581" s="173"/>
      <c r="B3581" s="189"/>
      <c r="C3581" s="189"/>
      <c r="D3581" s="189"/>
    </row>
    <row r="3582" spans="1:4" ht="18" customHeight="1">
      <c r="A3582" s="173"/>
      <c r="B3582" s="189"/>
      <c r="C3582" s="189"/>
      <c r="D3582" s="189"/>
    </row>
    <row r="3583" spans="1:4" ht="18" customHeight="1">
      <c r="A3583" s="173"/>
      <c r="B3583" s="189"/>
      <c r="C3583" s="189"/>
      <c r="D3583" s="189"/>
    </row>
    <row r="3584" spans="1:4" ht="18" customHeight="1">
      <c r="A3584" s="173"/>
      <c r="B3584" s="189"/>
      <c r="C3584" s="189"/>
      <c r="D3584" s="189"/>
    </row>
    <row r="3585" spans="1:4" ht="18" customHeight="1">
      <c r="A3585" s="173"/>
      <c r="B3585" s="189"/>
      <c r="C3585" s="189"/>
      <c r="D3585" s="189"/>
    </row>
    <row r="3586" spans="1:4" ht="18" customHeight="1">
      <c r="A3586" s="173"/>
      <c r="B3586" s="189"/>
      <c r="C3586" s="189"/>
      <c r="D3586" s="189"/>
    </row>
    <row r="3587" spans="1:4" ht="18" customHeight="1">
      <c r="A3587" s="173"/>
      <c r="B3587" s="189"/>
      <c r="C3587" s="189"/>
      <c r="D3587" s="189"/>
    </row>
    <row r="3588" spans="1:4" ht="18" customHeight="1">
      <c r="A3588" s="173"/>
      <c r="B3588" s="189"/>
      <c r="C3588" s="189"/>
      <c r="D3588" s="189"/>
    </row>
    <row r="3589" spans="1:4" ht="18" customHeight="1">
      <c r="A3589" s="173"/>
      <c r="B3589" s="189"/>
      <c r="C3589" s="189"/>
      <c r="D3589" s="189"/>
    </row>
    <row r="3590" spans="1:4" ht="18" customHeight="1">
      <c r="A3590" s="173"/>
      <c r="B3590" s="189"/>
      <c r="C3590" s="189"/>
      <c r="D3590" s="189"/>
    </row>
    <row r="3591" spans="1:4" ht="18" customHeight="1">
      <c r="A3591" s="173"/>
      <c r="B3591" s="189"/>
      <c r="C3591" s="189"/>
      <c r="D3591" s="189"/>
    </row>
    <row r="3592" spans="1:4" ht="18" customHeight="1">
      <c r="A3592" s="173"/>
      <c r="B3592" s="189"/>
      <c r="C3592" s="189"/>
      <c r="D3592" s="189"/>
    </row>
    <row r="3593" spans="1:4" ht="18" customHeight="1">
      <c r="A3593" s="173"/>
      <c r="B3593" s="189"/>
      <c r="C3593" s="189"/>
      <c r="D3593" s="189"/>
    </row>
    <row r="3594" spans="1:4" ht="18" customHeight="1">
      <c r="A3594" s="173"/>
      <c r="B3594" s="189"/>
      <c r="C3594" s="189"/>
      <c r="D3594" s="189"/>
    </row>
    <row r="3595" spans="1:4" ht="18" customHeight="1">
      <c r="A3595" s="173"/>
      <c r="B3595" s="189"/>
      <c r="C3595" s="189"/>
      <c r="D3595" s="189"/>
    </row>
    <row r="3596" spans="1:4" ht="18" customHeight="1">
      <c r="A3596" s="173"/>
      <c r="B3596" s="189"/>
      <c r="C3596" s="189"/>
      <c r="D3596" s="189"/>
    </row>
    <row r="3597" spans="1:4" ht="18" customHeight="1">
      <c r="A3597" s="173"/>
      <c r="B3597" s="189"/>
      <c r="C3597" s="189"/>
      <c r="D3597" s="189"/>
    </row>
    <row r="3598" spans="1:4" ht="18" customHeight="1">
      <c r="A3598" s="173"/>
      <c r="B3598" s="189"/>
      <c r="C3598" s="189"/>
      <c r="D3598" s="189"/>
    </row>
    <row r="3599" spans="1:4" ht="18" customHeight="1">
      <c r="A3599" s="173"/>
      <c r="B3599" s="189"/>
      <c r="C3599" s="189"/>
      <c r="D3599" s="189"/>
    </row>
    <row r="3600" spans="1:4" ht="18" customHeight="1">
      <c r="A3600" s="173"/>
      <c r="B3600" s="189"/>
      <c r="C3600" s="189"/>
      <c r="D3600" s="189"/>
    </row>
    <row r="3601" spans="1:4" ht="18" customHeight="1">
      <c r="A3601" s="173"/>
      <c r="B3601" s="189"/>
      <c r="C3601" s="189"/>
      <c r="D3601" s="189"/>
    </row>
    <row r="3602" spans="1:4" ht="18" customHeight="1">
      <c r="A3602" s="173"/>
      <c r="B3602" s="189"/>
      <c r="C3602" s="189"/>
      <c r="D3602" s="189"/>
    </row>
    <row r="3603" spans="1:4" ht="18" customHeight="1">
      <c r="A3603" s="173"/>
      <c r="B3603" s="189"/>
      <c r="C3603" s="189"/>
      <c r="D3603" s="189"/>
    </row>
    <row r="3604" spans="1:4" ht="18" customHeight="1">
      <c r="A3604" s="173"/>
      <c r="B3604" s="189"/>
      <c r="C3604" s="189"/>
      <c r="D3604" s="189"/>
    </row>
    <row r="3605" spans="1:4" ht="18" customHeight="1">
      <c r="A3605" s="173"/>
      <c r="B3605" s="189"/>
      <c r="C3605" s="189"/>
      <c r="D3605" s="189"/>
    </row>
    <row r="3606" spans="1:4" ht="18" customHeight="1">
      <c r="A3606" s="173"/>
      <c r="B3606" s="189"/>
      <c r="C3606" s="189"/>
      <c r="D3606" s="189"/>
    </row>
    <row r="3607" spans="1:4" ht="18" customHeight="1">
      <c r="A3607" s="173"/>
      <c r="B3607" s="189"/>
      <c r="C3607" s="189"/>
      <c r="D3607" s="189"/>
    </row>
    <row r="3608" spans="1:4" ht="18" customHeight="1">
      <c r="A3608" s="173"/>
      <c r="B3608" s="189"/>
      <c r="C3608" s="189"/>
      <c r="D3608" s="189"/>
    </row>
    <row r="3609" spans="1:4" ht="18" customHeight="1">
      <c r="A3609" s="173"/>
      <c r="B3609" s="189"/>
      <c r="C3609" s="189"/>
      <c r="D3609" s="189"/>
    </row>
    <row r="3610" spans="1:4" ht="18" customHeight="1">
      <c r="A3610" s="173"/>
      <c r="B3610" s="189"/>
      <c r="C3610" s="189"/>
      <c r="D3610" s="189"/>
    </row>
    <row r="3611" spans="1:4" ht="18" customHeight="1">
      <c r="A3611" s="173"/>
      <c r="B3611" s="189"/>
      <c r="C3611" s="189"/>
      <c r="D3611" s="189"/>
    </row>
    <row r="3612" spans="1:4" ht="18" customHeight="1">
      <c r="A3612" s="173"/>
      <c r="B3612" s="189"/>
      <c r="C3612" s="189"/>
      <c r="D3612" s="189"/>
    </row>
    <row r="3613" spans="1:4" ht="18" customHeight="1">
      <c r="A3613" s="173"/>
      <c r="B3613" s="189"/>
      <c r="C3613" s="189"/>
      <c r="D3613" s="189"/>
    </row>
    <row r="3614" spans="1:4" ht="18" customHeight="1">
      <c r="A3614" s="173"/>
      <c r="B3614" s="189"/>
      <c r="C3614" s="189"/>
      <c r="D3614" s="189"/>
    </row>
    <row r="3615" spans="1:4" ht="18" customHeight="1">
      <c r="A3615" s="173"/>
      <c r="B3615" s="189"/>
      <c r="C3615" s="189"/>
      <c r="D3615" s="189"/>
    </row>
    <row r="3616" spans="1:4" ht="18" customHeight="1">
      <c r="A3616" s="173"/>
      <c r="B3616" s="189"/>
      <c r="C3616" s="189"/>
      <c r="D3616" s="189"/>
    </row>
    <row r="3617" spans="1:4" ht="18" customHeight="1">
      <c r="A3617" s="173"/>
      <c r="B3617" s="189"/>
      <c r="C3617" s="189"/>
      <c r="D3617" s="189"/>
    </row>
    <row r="3618" spans="1:4" ht="18" customHeight="1">
      <c r="A3618" s="173"/>
      <c r="B3618" s="189"/>
      <c r="C3618" s="189"/>
      <c r="D3618" s="189"/>
    </row>
    <row r="3619" spans="1:4" ht="18" customHeight="1">
      <c r="A3619" s="173"/>
      <c r="B3619" s="189"/>
      <c r="C3619" s="189"/>
      <c r="D3619" s="189"/>
    </row>
    <row r="3620" spans="1:4" ht="18" customHeight="1">
      <c r="A3620" s="173"/>
      <c r="B3620" s="189"/>
      <c r="C3620" s="189"/>
      <c r="D3620" s="189"/>
    </row>
    <row r="3621" spans="1:4" ht="18" customHeight="1">
      <c r="A3621" s="173"/>
      <c r="B3621" s="189"/>
      <c r="C3621" s="189"/>
      <c r="D3621" s="189"/>
    </row>
    <row r="3622" spans="1:4" ht="18" customHeight="1">
      <c r="A3622" s="173"/>
      <c r="B3622" s="189"/>
      <c r="C3622" s="189"/>
      <c r="D3622" s="189"/>
    </row>
    <row r="3623" spans="1:4" ht="18" customHeight="1">
      <c r="A3623" s="173"/>
      <c r="B3623" s="189"/>
      <c r="C3623" s="189"/>
      <c r="D3623" s="189"/>
    </row>
    <row r="3624" spans="1:4" ht="18" customHeight="1">
      <c r="A3624" s="173"/>
      <c r="B3624" s="189"/>
      <c r="C3624" s="189"/>
      <c r="D3624" s="189"/>
    </row>
    <row r="3625" spans="1:4" ht="18" customHeight="1">
      <c r="A3625" s="173"/>
      <c r="B3625" s="189"/>
      <c r="C3625" s="189"/>
      <c r="D3625" s="189"/>
    </row>
    <row r="3626" spans="1:4" ht="18" customHeight="1">
      <c r="A3626" s="173"/>
      <c r="B3626" s="189"/>
      <c r="C3626" s="189"/>
      <c r="D3626" s="189"/>
    </row>
    <row r="3627" spans="1:4" ht="18" customHeight="1">
      <c r="A3627" s="173"/>
      <c r="B3627" s="189"/>
      <c r="C3627" s="189"/>
      <c r="D3627" s="189"/>
    </row>
    <row r="3628" spans="1:4" ht="18" customHeight="1">
      <c r="A3628" s="173"/>
      <c r="B3628" s="189"/>
      <c r="C3628" s="189"/>
      <c r="D3628" s="189"/>
    </row>
    <row r="3629" spans="1:4" ht="18" customHeight="1">
      <c r="A3629" s="173"/>
      <c r="B3629" s="189"/>
      <c r="C3629" s="189"/>
      <c r="D3629" s="189"/>
    </row>
    <row r="3630" spans="1:4" ht="18" customHeight="1">
      <c r="A3630" s="173"/>
      <c r="B3630" s="189"/>
      <c r="C3630" s="189"/>
      <c r="D3630" s="189"/>
    </row>
    <row r="3631" spans="1:4" ht="18" customHeight="1">
      <c r="A3631" s="173"/>
      <c r="B3631" s="189"/>
      <c r="C3631" s="189"/>
      <c r="D3631" s="189"/>
    </row>
    <row r="3632" spans="1:4" ht="18" customHeight="1">
      <c r="A3632" s="173"/>
      <c r="B3632" s="189"/>
      <c r="C3632" s="189"/>
      <c r="D3632" s="189"/>
    </row>
    <row r="3633" spans="1:4" ht="18" customHeight="1">
      <c r="A3633" s="173"/>
      <c r="B3633" s="189"/>
      <c r="C3633" s="189"/>
      <c r="D3633" s="189"/>
    </row>
    <row r="3634" spans="1:4" ht="18" customHeight="1">
      <c r="A3634" s="173"/>
      <c r="B3634" s="189"/>
      <c r="C3634" s="189"/>
      <c r="D3634" s="189"/>
    </row>
    <row r="3635" spans="1:4" ht="18" customHeight="1">
      <c r="A3635" s="173"/>
      <c r="B3635" s="189"/>
      <c r="C3635" s="189"/>
      <c r="D3635" s="189"/>
    </row>
    <row r="3636" spans="1:4" ht="18" customHeight="1">
      <c r="A3636" s="173"/>
      <c r="B3636" s="189"/>
      <c r="C3636" s="189"/>
      <c r="D3636" s="189"/>
    </row>
    <row r="3637" spans="1:4" ht="18" customHeight="1">
      <c r="A3637" s="173"/>
      <c r="B3637" s="189"/>
      <c r="C3637" s="189"/>
      <c r="D3637" s="189"/>
    </row>
    <row r="3638" spans="1:4" ht="18" customHeight="1">
      <c r="A3638" s="173"/>
      <c r="B3638" s="189"/>
      <c r="C3638" s="189"/>
      <c r="D3638" s="189"/>
    </row>
    <row r="3639" spans="1:4" ht="18" customHeight="1">
      <c r="A3639" s="173"/>
      <c r="B3639" s="189"/>
      <c r="C3639" s="189"/>
      <c r="D3639" s="189"/>
    </row>
    <row r="3640" spans="1:4" ht="18" customHeight="1">
      <c r="A3640" s="173"/>
      <c r="B3640" s="189"/>
      <c r="C3640" s="189"/>
      <c r="D3640" s="189"/>
    </row>
    <row r="3641" spans="1:4" ht="18" customHeight="1">
      <c r="A3641" s="173"/>
      <c r="B3641" s="189"/>
      <c r="C3641" s="189"/>
      <c r="D3641" s="189"/>
    </row>
    <row r="3642" spans="1:4" ht="18" customHeight="1">
      <c r="A3642" s="173"/>
      <c r="B3642" s="189"/>
      <c r="C3642" s="189"/>
      <c r="D3642" s="189"/>
    </row>
    <row r="3643" spans="1:4" ht="18" customHeight="1">
      <c r="A3643" s="173"/>
      <c r="B3643" s="189"/>
      <c r="C3643" s="189"/>
      <c r="D3643" s="189"/>
    </row>
    <row r="3644" spans="1:4" ht="18" customHeight="1">
      <c r="A3644" s="173"/>
      <c r="B3644" s="189"/>
      <c r="C3644" s="189"/>
      <c r="D3644" s="189"/>
    </row>
    <row r="3645" spans="1:4" ht="18" customHeight="1">
      <c r="A3645" s="173"/>
      <c r="B3645" s="189"/>
      <c r="C3645" s="189"/>
      <c r="D3645" s="189"/>
    </row>
    <row r="3646" spans="1:4" ht="18" customHeight="1">
      <c r="A3646" s="173"/>
      <c r="B3646" s="189"/>
      <c r="C3646" s="189"/>
      <c r="D3646" s="189"/>
    </row>
    <row r="3647" spans="1:4" ht="18" customHeight="1">
      <c r="A3647" s="173"/>
      <c r="B3647" s="189"/>
      <c r="C3647" s="189"/>
      <c r="D3647" s="189"/>
    </row>
    <row r="3648" spans="1:4" ht="18" customHeight="1">
      <c r="A3648" s="173"/>
      <c r="B3648" s="189"/>
      <c r="C3648" s="189"/>
      <c r="D3648" s="189"/>
    </row>
    <row r="3649" spans="1:4" ht="18" customHeight="1">
      <c r="A3649" s="173"/>
      <c r="B3649" s="189"/>
      <c r="C3649" s="189"/>
      <c r="D3649" s="189"/>
    </row>
    <row r="3650" spans="1:4" ht="18" customHeight="1">
      <c r="A3650" s="173"/>
      <c r="B3650" s="189"/>
      <c r="C3650" s="189"/>
      <c r="D3650" s="189"/>
    </row>
    <row r="3651" spans="1:4" ht="18" customHeight="1">
      <c r="A3651" s="173"/>
      <c r="B3651" s="189"/>
      <c r="C3651" s="189"/>
      <c r="D3651" s="189"/>
    </row>
    <row r="3652" spans="1:4" ht="18" customHeight="1">
      <c r="A3652" s="173"/>
      <c r="B3652" s="189"/>
      <c r="C3652" s="189"/>
      <c r="D3652" s="189"/>
    </row>
    <row r="3653" spans="1:4" ht="18" customHeight="1">
      <c r="A3653" s="173"/>
      <c r="B3653" s="189"/>
      <c r="C3653" s="189"/>
      <c r="D3653" s="189"/>
    </row>
    <row r="3654" spans="1:4" ht="18" customHeight="1">
      <c r="A3654" s="173"/>
      <c r="B3654" s="189"/>
      <c r="C3654" s="189"/>
      <c r="D3654" s="189"/>
    </row>
    <row r="3655" spans="1:4" ht="18" customHeight="1">
      <c r="A3655" s="173"/>
      <c r="B3655" s="189"/>
      <c r="C3655" s="189"/>
      <c r="D3655" s="189"/>
    </row>
    <row r="3656" spans="1:4" ht="18" customHeight="1">
      <c r="A3656" s="173"/>
      <c r="B3656" s="189"/>
      <c r="C3656" s="189"/>
      <c r="D3656" s="189"/>
    </row>
    <row r="3657" spans="1:4" ht="18" customHeight="1">
      <c r="A3657" s="173"/>
      <c r="B3657" s="189"/>
      <c r="C3657" s="189"/>
      <c r="D3657" s="189"/>
    </row>
    <row r="3658" spans="1:4" ht="18" customHeight="1">
      <c r="A3658" s="173"/>
      <c r="B3658" s="189"/>
      <c r="C3658" s="189"/>
      <c r="D3658" s="189"/>
    </row>
    <row r="3659" spans="1:4" ht="18" customHeight="1">
      <c r="A3659" s="173"/>
      <c r="B3659" s="189"/>
      <c r="C3659" s="189"/>
      <c r="D3659" s="189"/>
    </row>
    <row r="3660" spans="1:4" ht="18" customHeight="1">
      <c r="A3660" s="173"/>
      <c r="B3660" s="189"/>
      <c r="C3660" s="189"/>
      <c r="D3660" s="189"/>
    </row>
    <row r="3661" spans="1:4" ht="18" customHeight="1">
      <c r="A3661" s="173"/>
      <c r="B3661" s="189"/>
      <c r="C3661" s="189"/>
      <c r="D3661" s="189"/>
    </row>
    <row r="3662" spans="1:4" ht="18" customHeight="1">
      <c r="A3662" s="173"/>
      <c r="B3662" s="189"/>
      <c r="C3662" s="189"/>
      <c r="D3662" s="189"/>
    </row>
    <row r="3663" spans="1:4" ht="18" customHeight="1">
      <c r="A3663" s="173"/>
      <c r="B3663" s="189"/>
      <c r="C3663" s="189"/>
      <c r="D3663" s="189"/>
    </row>
    <row r="3664" spans="1:4" ht="18" customHeight="1">
      <c r="A3664" s="173"/>
      <c r="B3664" s="189"/>
      <c r="C3664" s="189"/>
      <c r="D3664" s="189"/>
    </row>
    <row r="3665" spans="1:4" ht="18" customHeight="1">
      <c r="A3665" s="173"/>
      <c r="B3665" s="189"/>
      <c r="C3665" s="189"/>
      <c r="D3665" s="189"/>
    </row>
    <row r="3666" spans="1:4" ht="18" customHeight="1">
      <c r="A3666" s="173"/>
      <c r="B3666" s="189"/>
      <c r="C3666" s="189"/>
      <c r="D3666" s="189"/>
    </row>
    <row r="3667" spans="1:4" ht="18" customHeight="1">
      <c r="A3667" s="173"/>
      <c r="B3667" s="189"/>
      <c r="C3667" s="189"/>
      <c r="D3667" s="189"/>
    </row>
    <row r="3668" spans="1:4" ht="18" customHeight="1">
      <c r="A3668" s="173"/>
      <c r="B3668" s="189"/>
      <c r="C3668" s="189"/>
      <c r="D3668" s="189"/>
    </row>
    <row r="3669" spans="1:4" ht="18" customHeight="1">
      <c r="A3669" s="173"/>
      <c r="B3669" s="189"/>
      <c r="C3669" s="189"/>
      <c r="D3669" s="189"/>
    </row>
    <row r="3670" spans="1:4" ht="18" customHeight="1">
      <c r="A3670" s="173"/>
      <c r="B3670" s="189"/>
      <c r="C3670" s="189"/>
      <c r="D3670" s="189"/>
    </row>
    <row r="3671" spans="1:4" ht="18" customHeight="1">
      <c r="A3671" s="173"/>
      <c r="B3671" s="189"/>
      <c r="C3671" s="189"/>
      <c r="D3671" s="189"/>
    </row>
    <row r="3672" spans="1:4" ht="18" customHeight="1">
      <c r="A3672" s="173"/>
      <c r="B3672" s="189"/>
      <c r="C3672" s="189"/>
      <c r="D3672" s="189"/>
    </row>
    <row r="3673" spans="1:4" ht="18" customHeight="1">
      <c r="A3673" s="173"/>
      <c r="B3673" s="189"/>
      <c r="C3673" s="189"/>
      <c r="D3673" s="189"/>
    </row>
    <row r="3674" spans="1:4" ht="18" customHeight="1">
      <c r="A3674" s="173"/>
      <c r="B3674" s="189"/>
      <c r="C3674" s="189"/>
      <c r="D3674" s="189"/>
    </row>
    <row r="3675" spans="1:4" ht="18" customHeight="1">
      <c r="A3675" s="173"/>
      <c r="B3675" s="189"/>
      <c r="C3675" s="189"/>
      <c r="D3675" s="189"/>
    </row>
    <row r="3676" spans="1:4" ht="18" customHeight="1">
      <c r="A3676" s="173"/>
      <c r="B3676" s="189"/>
      <c r="C3676" s="189"/>
      <c r="D3676" s="189"/>
    </row>
    <row r="3677" spans="1:4" ht="18" customHeight="1">
      <c r="A3677" s="173"/>
      <c r="B3677" s="189"/>
      <c r="C3677" s="189"/>
      <c r="D3677" s="189"/>
    </row>
    <row r="3678" spans="1:4" ht="18" customHeight="1">
      <c r="A3678" s="173"/>
      <c r="B3678" s="189"/>
      <c r="C3678" s="189"/>
      <c r="D3678" s="189"/>
    </row>
    <row r="3679" spans="1:4" ht="18" customHeight="1">
      <c r="A3679" s="173"/>
      <c r="B3679" s="189"/>
      <c r="C3679" s="189"/>
      <c r="D3679" s="189"/>
    </row>
    <row r="3680" spans="1:4" ht="18" customHeight="1">
      <c r="A3680" s="173"/>
      <c r="B3680" s="189"/>
      <c r="C3680" s="189"/>
      <c r="D3680" s="189"/>
    </row>
    <row r="3681" spans="1:4" ht="18" customHeight="1">
      <c r="A3681" s="173"/>
      <c r="B3681" s="189"/>
      <c r="C3681" s="189"/>
      <c r="D3681" s="189"/>
    </row>
    <row r="3682" spans="1:4" ht="18" customHeight="1">
      <c r="A3682" s="173"/>
      <c r="B3682" s="189"/>
      <c r="C3682" s="189"/>
      <c r="D3682" s="189"/>
    </row>
    <row r="3683" spans="1:4" ht="18" customHeight="1">
      <c r="A3683" s="173"/>
      <c r="B3683" s="189"/>
      <c r="C3683" s="189"/>
      <c r="D3683" s="189"/>
    </row>
    <row r="3684" spans="1:4" ht="18" customHeight="1">
      <c r="A3684" s="173"/>
      <c r="B3684" s="189"/>
      <c r="C3684" s="189"/>
      <c r="D3684" s="189"/>
    </row>
    <row r="3685" spans="1:4" ht="18" customHeight="1">
      <c r="A3685" s="173"/>
      <c r="B3685" s="189"/>
      <c r="C3685" s="189"/>
      <c r="D3685" s="189"/>
    </row>
    <row r="3686" spans="1:4" ht="18" customHeight="1">
      <c r="A3686" s="173"/>
      <c r="B3686" s="189"/>
      <c r="C3686" s="189"/>
      <c r="D3686" s="189"/>
    </row>
    <row r="3687" spans="1:4" ht="18" customHeight="1">
      <c r="A3687" s="173"/>
      <c r="B3687" s="189"/>
      <c r="C3687" s="189"/>
      <c r="D3687" s="189"/>
    </row>
    <row r="3688" spans="1:4" ht="18" customHeight="1">
      <c r="A3688" s="173"/>
      <c r="B3688" s="189"/>
      <c r="C3688" s="189"/>
      <c r="D3688" s="189"/>
    </row>
    <row r="3689" spans="1:4" ht="18" customHeight="1">
      <c r="A3689" s="173"/>
      <c r="B3689" s="189"/>
      <c r="C3689" s="189"/>
      <c r="D3689" s="189"/>
    </row>
    <row r="3690" spans="1:4" ht="18" customHeight="1">
      <c r="A3690" s="173"/>
      <c r="B3690" s="189"/>
      <c r="C3690" s="189"/>
      <c r="D3690" s="189"/>
    </row>
    <row r="3691" spans="1:4" ht="18" customHeight="1">
      <c r="A3691" s="173"/>
      <c r="B3691" s="189"/>
      <c r="C3691" s="189"/>
      <c r="D3691" s="189"/>
    </row>
    <row r="3692" spans="1:4" ht="18" customHeight="1">
      <c r="A3692" s="173"/>
      <c r="B3692" s="189"/>
      <c r="C3692" s="189"/>
      <c r="D3692" s="189"/>
    </row>
    <row r="3693" spans="1:4" ht="18" customHeight="1">
      <c r="A3693" s="173"/>
      <c r="B3693" s="189"/>
      <c r="C3693" s="189"/>
      <c r="D3693" s="189"/>
    </row>
    <row r="3694" spans="1:4" ht="18" customHeight="1">
      <c r="A3694" s="173"/>
      <c r="B3694" s="189"/>
      <c r="C3694" s="189"/>
      <c r="D3694" s="189"/>
    </row>
    <row r="3695" spans="1:4" ht="18" customHeight="1">
      <c r="A3695" s="173"/>
      <c r="B3695" s="189"/>
      <c r="C3695" s="189"/>
      <c r="D3695" s="189"/>
    </row>
    <row r="3696" spans="1:4" ht="18" customHeight="1">
      <c r="A3696" s="173"/>
      <c r="B3696" s="189"/>
      <c r="C3696" s="189"/>
      <c r="D3696" s="189"/>
    </row>
    <row r="3697" spans="1:4" ht="18" customHeight="1">
      <c r="A3697" s="173"/>
      <c r="B3697" s="189"/>
      <c r="C3697" s="189"/>
      <c r="D3697" s="189"/>
    </row>
    <row r="3698" spans="1:4" ht="18" customHeight="1">
      <c r="A3698" s="173"/>
      <c r="B3698" s="189"/>
      <c r="C3698" s="189"/>
      <c r="D3698" s="189"/>
    </row>
    <row r="3699" spans="1:4" ht="18" customHeight="1">
      <c r="A3699" s="173"/>
      <c r="B3699" s="189"/>
      <c r="C3699" s="189"/>
      <c r="D3699" s="189"/>
    </row>
    <row r="3700" spans="1:4" ht="18" customHeight="1">
      <c r="A3700" s="173"/>
      <c r="B3700" s="189"/>
      <c r="C3700" s="189"/>
      <c r="D3700" s="189"/>
    </row>
    <row r="3701" spans="1:4" ht="18" customHeight="1">
      <c r="A3701" s="173"/>
      <c r="B3701" s="189"/>
      <c r="C3701" s="189"/>
      <c r="D3701" s="189"/>
    </row>
    <row r="3702" spans="1:4" ht="18" customHeight="1">
      <c r="A3702" s="173"/>
      <c r="B3702" s="189"/>
      <c r="C3702" s="189"/>
      <c r="D3702" s="189"/>
    </row>
    <row r="3703" spans="1:4" ht="18" customHeight="1">
      <c r="A3703" s="173"/>
      <c r="B3703" s="189"/>
      <c r="C3703" s="189"/>
      <c r="D3703" s="189"/>
    </row>
    <row r="3704" spans="1:4" ht="18" customHeight="1">
      <c r="A3704" s="173"/>
      <c r="B3704" s="189"/>
      <c r="C3704" s="189"/>
      <c r="D3704" s="189"/>
    </row>
    <row r="3705" spans="1:4" ht="18" customHeight="1">
      <c r="A3705" s="173"/>
      <c r="B3705" s="189"/>
      <c r="C3705" s="189"/>
      <c r="D3705" s="189"/>
    </row>
    <row r="3706" spans="1:4" ht="18" customHeight="1">
      <c r="A3706" s="173"/>
      <c r="B3706" s="189"/>
      <c r="C3706" s="189"/>
      <c r="D3706" s="189"/>
    </row>
    <row r="3707" spans="1:4" ht="18" customHeight="1">
      <c r="A3707" s="173"/>
      <c r="B3707" s="189"/>
      <c r="C3707" s="189"/>
      <c r="D3707" s="189"/>
    </row>
    <row r="3708" spans="1:4" ht="18" customHeight="1">
      <c r="A3708" s="173"/>
      <c r="B3708" s="189"/>
      <c r="C3708" s="189"/>
      <c r="D3708" s="189"/>
    </row>
    <row r="3709" spans="1:4" ht="18" customHeight="1">
      <c r="A3709" s="173"/>
      <c r="B3709" s="189"/>
      <c r="C3709" s="189"/>
      <c r="D3709" s="189"/>
    </row>
    <row r="3710" spans="1:4" ht="18" customHeight="1">
      <c r="A3710" s="173"/>
      <c r="B3710" s="189"/>
      <c r="C3710" s="189"/>
      <c r="D3710" s="189"/>
    </row>
    <row r="3711" spans="1:4" ht="18" customHeight="1">
      <c r="A3711" s="173"/>
      <c r="B3711" s="189"/>
      <c r="C3711" s="189"/>
      <c r="D3711" s="189"/>
    </row>
    <row r="3712" spans="1:4" ht="18" customHeight="1">
      <c r="A3712" s="173"/>
      <c r="B3712" s="189"/>
      <c r="C3712" s="189"/>
      <c r="D3712" s="189"/>
    </row>
    <row r="3713" spans="1:4" ht="18" customHeight="1">
      <c r="A3713" s="173"/>
      <c r="B3713" s="189"/>
      <c r="C3713" s="189"/>
      <c r="D3713" s="189"/>
    </row>
    <row r="3714" spans="1:4" ht="18" customHeight="1">
      <c r="A3714" s="173"/>
      <c r="B3714" s="189"/>
      <c r="C3714" s="189"/>
      <c r="D3714" s="189"/>
    </row>
    <row r="3715" spans="1:4" ht="18" customHeight="1">
      <c r="A3715" s="173"/>
      <c r="B3715" s="189"/>
      <c r="C3715" s="189"/>
      <c r="D3715" s="189"/>
    </row>
    <row r="3716" spans="1:4" ht="18" customHeight="1">
      <c r="A3716" s="173"/>
      <c r="B3716" s="189"/>
      <c r="C3716" s="189"/>
      <c r="D3716" s="189"/>
    </row>
    <row r="3717" spans="1:4" ht="18" customHeight="1">
      <c r="A3717" s="173"/>
      <c r="B3717" s="189"/>
      <c r="C3717" s="189"/>
      <c r="D3717" s="189"/>
    </row>
    <row r="3718" spans="1:4" ht="18" customHeight="1">
      <c r="A3718" s="173"/>
      <c r="B3718" s="189"/>
      <c r="C3718" s="189"/>
      <c r="D3718" s="189"/>
    </row>
    <row r="3719" spans="1:4" ht="18" customHeight="1">
      <c r="A3719" s="173"/>
      <c r="B3719" s="189"/>
      <c r="C3719" s="189"/>
      <c r="D3719" s="189"/>
    </row>
    <row r="3720" spans="1:4" ht="18" customHeight="1">
      <c r="A3720" s="173"/>
      <c r="B3720" s="189"/>
      <c r="C3720" s="189"/>
      <c r="D3720" s="189"/>
    </row>
    <row r="3721" spans="1:4" ht="18" customHeight="1">
      <c r="A3721" s="173"/>
      <c r="B3721" s="189"/>
      <c r="C3721" s="189"/>
      <c r="D3721" s="189"/>
    </row>
    <row r="3722" spans="1:4" ht="18" customHeight="1">
      <c r="A3722" s="173"/>
      <c r="B3722" s="189"/>
      <c r="C3722" s="189"/>
      <c r="D3722" s="189"/>
    </row>
    <row r="3723" spans="1:4" ht="18" customHeight="1">
      <c r="A3723" s="173"/>
      <c r="B3723" s="189"/>
      <c r="C3723" s="189"/>
      <c r="D3723" s="189"/>
    </row>
    <row r="3724" spans="1:4" ht="18" customHeight="1">
      <c r="A3724" s="173"/>
      <c r="B3724" s="189"/>
      <c r="C3724" s="189"/>
      <c r="D3724" s="189"/>
    </row>
    <row r="3725" spans="1:4" ht="18" customHeight="1">
      <c r="A3725" s="173"/>
      <c r="B3725" s="189"/>
      <c r="C3725" s="189"/>
      <c r="D3725" s="189"/>
    </row>
    <row r="3726" spans="1:4" ht="18" customHeight="1">
      <c r="A3726" s="173"/>
      <c r="B3726" s="189"/>
      <c r="C3726" s="189"/>
      <c r="D3726" s="189"/>
    </row>
    <row r="3727" spans="1:4" ht="18" customHeight="1">
      <c r="A3727" s="173"/>
      <c r="B3727" s="189"/>
      <c r="C3727" s="189"/>
      <c r="D3727" s="189"/>
    </row>
    <row r="3728" spans="1:4" ht="18" customHeight="1">
      <c r="A3728" s="173"/>
      <c r="B3728" s="189"/>
      <c r="C3728" s="189"/>
      <c r="D3728" s="189"/>
    </row>
    <row r="3729" spans="1:4" ht="18" customHeight="1">
      <c r="A3729" s="173"/>
      <c r="B3729" s="189"/>
      <c r="C3729" s="189"/>
      <c r="D3729" s="189"/>
    </row>
    <row r="3730" spans="1:4" ht="18" customHeight="1">
      <c r="A3730" s="173"/>
      <c r="B3730" s="189"/>
      <c r="C3730" s="189"/>
      <c r="D3730" s="189"/>
    </row>
    <row r="3731" spans="1:4" ht="18" customHeight="1">
      <c r="A3731" s="173"/>
      <c r="B3731" s="189"/>
      <c r="C3731" s="189"/>
      <c r="D3731" s="189"/>
    </row>
    <row r="3732" spans="1:4" ht="18" customHeight="1">
      <c r="A3732" s="173"/>
      <c r="B3732" s="189"/>
      <c r="C3732" s="189"/>
      <c r="D3732" s="189"/>
    </row>
    <row r="3733" spans="1:4" ht="18" customHeight="1">
      <c r="A3733" s="173"/>
      <c r="B3733" s="189"/>
      <c r="C3733" s="189"/>
      <c r="D3733" s="189"/>
    </row>
    <row r="3734" spans="1:4" ht="18" customHeight="1">
      <c r="A3734" s="173"/>
      <c r="B3734" s="189"/>
      <c r="C3734" s="189"/>
      <c r="D3734" s="189"/>
    </row>
    <row r="3735" spans="1:4" ht="18" customHeight="1">
      <c r="A3735" s="173"/>
      <c r="B3735" s="189"/>
      <c r="C3735" s="189"/>
      <c r="D3735" s="189"/>
    </row>
    <row r="3736" spans="1:4" ht="18" customHeight="1">
      <c r="A3736" s="173"/>
      <c r="B3736" s="189"/>
      <c r="C3736" s="189"/>
      <c r="D3736" s="189"/>
    </row>
    <row r="3737" spans="1:4" ht="18" customHeight="1">
      <c r="A3737" s="173"/>
      <c r="B3737" s="189"/>
      <c r="C3737" s="189"/>
      <c r="D3737" s="189"/>
    </row>
    <row r="3738" spans="1:4" ht="18" customHeight="1">
      <c r="A3738" s="173"/>
      <c r="B3738" s="189"/>
      <c r="C3738" s="189"/>
      <c r="D3738" s="189"/>
    </row>
    <row r="3739" spans="1:4" ht="18" customHeight="1">
      <c r="A3739" s="173"/>
      <c r="B3739" s="189"/>
      <c r="C3739" s="189"/>
      <c r="D3739" s="189"/>
    </row>
    <row r="3740" spans="1:4" ht="18" customHeight="1">
      <c r="A3740" s="173"/>
      <c r="B3740" s="189"/>
      <c r="C3740" s="189"/>
      <c r="D3740" s="189"/>
    </row>
    <row r="3741" spans="1:4" ht="18" customHeight="1">
      <c r="A3741" s="173"/>
      <c r="B3741" s="189"/>
      <c r="C3741" s="189"/>
      <c r="D3741" s="189"/>
    </row>
    <row r="3742" spans="1:4" ht="18" customHeight="1">
      <c r="A3742" s="173"/>
      <c r="B3742" s="189"/>
      <c r="C3742" s="189"/>
      <c r="D3742" s="189"/>
    </row>
    <row r="3743" spans="1:4" ht="18" customHeight="1">
      <c r="A3743" s="173"/>
      <c r="B3743" s="189"/>
      <c r="C3743" s="189"/>
      <c r="D3743" s="189"/>
    </row>
    <row r="3744" spans="1:4" ht="18" customHeight="1">
      <c r="A3744" s="173"/>
      <c r="B3744" s="189"/>
      <c r="C3744" s="189"/>
      <c r="D3744" s="189"/>
    </row>
    <row r="3745" spans="1:4" ht="18" customHeight="1">
      <c r="A3745" s="173"/>
      <c r="B3745" s="189"/>
      <c r="C3745" s="189"/>
      <c r="D3745" s="189"/>
    </row>
    <row r="3746" spans="1:4" ht="18" customHeight="1">
      <c r="A3746" s="173"/>
      <c r="B3746" s="189"/>
      <c r="C3746" s="189"/>
      <c r="D3746" s="189"/>
    </row>
    <row r="3747" spans="1:4" ht="18" customHeight="1">
      <c r="A3747" s="173"/>
      <c r="B3747" s="189"/>
      <c r="C3747" s="189"/>
      <c r="D3747" s="189"/>
    </row>
    <row r="3748" spans="1:4" ht="18" customHeight="1">
      <c r="A3748" s="173"/>
      <c r="B3748" s="189"/>
      <c r="C3748" s="189"/>
      <c r="D3748" s="189"/>
    </row>
    <row r="3749" spans="1:4" ht="18" customHeight="1">
      <c r="A3749" s="173"/>
      <c r="B3749" s="189"/>
      <c r="C3749" s="189"/>
      <c r="D3749" s="189"/>
    </row>
    <row r="3750" spans="1:4" ht="18" customHeight="1">
      <c r="A3750" s="173"/>
      <c r="B3750" s="189"/>
      <c r="C3750" s="189"/>
      <c r="D3750" s="189"/>
    </row>
    <row r="3751" spans="1:4" ht="18" customHeight="1">
      <c r="A3751" s="173"/>
      <c r="B3751" s="189"/>
      <c r="C3751" s="189"/>
      <c r="D3751" s="189"/>
    </row>
    <row r="3752" spans="1:4" ht="18" customHeight="1">
      <c r="A3752" s="173"/>
      <c r="B3752" s="189"/>
      <c r="C3752" s="189"/>
      <c r="D3752" s="189"/>
    </row>
    <row r="3753" spans="1:4" ht="18" customHeight="1">
      <c r="A3753" s="173"/>
      <c r="B3753" s="189"/>
      <c r="C3753" s="189"/>
      <c r="D3753" s="189"/>
    </row>
    <row r="3754" spans="1:4" ht="18" customHeight="1">
      <c r="A3754" s="173"/>
      <c r="B3754" s="189"/>
      <c r="C3754" s="189"/>
      <c r="D3754" s="189"/>
    </row>
    <row r="3755" spans="1:4" ht="18" customHeight="1">
      <c r="A3755" s="173"/>
      <c r="B3755" s="189"/>
      <c r="C3755" s="189"/>
      <c r="D3755" s="189"/>
    </row>
    <row r="3756" spans="1:4" ht="18" customHeight="1">
      <c r="A3756" s="173"/>
      <c r="B3756" s="189"/>
      <c r="C3756" s="189"/>
      <c r="D3756" s="189"/>
    </row>
    <row r="3757" spans="1:4" ht="18" customHeight="1">
      <c r="A3757" s="173"/>
      <c r="B3757" s="189"/>
      <c r="C3757" s="189"/>
      <c r="D3757" s="189"/>
    </row>
    <row r="3758" spans="1:4" ht="18" customHeight="1">
      <c r="A3758" s="173"/>
      <c r="B3758" s="189"/>
      <c r="C3758" s="189"/>
      <c r="D3758" s="189"/>
    </row>
    <row r="3759" spans="1:4" ht="18" customHeight="1">
      <c r="A3759" s="173"/>
      <c r="B3759" s="189"/>
      <c r="C3759" s="189"/>
      <c r="D3759" s="189"/>
    </row>
    <row r="3760" spans="1:4" ht="18" customHeight="1">
      <c r="A3760" s="173"/>
      <c r="B3760" s="189"/>
      <c r="C3760" s="189"/>
      <c r="D3760" s="189"/>
    </row>
    <row r="3761" spans="1:4" ht="18" customHeight="1">
      <c r="A3761" s="173"/>
      <c r="B3761" s="189"/>
      <c r="C3761" s="189"/>
      <c r="D3761" s="189"/>
    </row>
    <row r="3762" spans="1:4" ht="18" customHeight="1">
      <c r="A3762" s="173"/>
      <c r="B3762" s="189"/>
      <c r="C3762" s="189"/>
      <c r="D3762" s="189"/>
    </row>
    <row r="3763" spans="1:4" ht="18" customHeight="1">
      <c r="A3763" s="173"/>
      <c r="B3763" s="189"/>
      <c r="C3763" s="189"/>
      <c r="D3763" s="189"/>
    </row>
    <row r="3764" spans="1:4" ht="18" customHeight="1">
      <c r="A3764" s="173"/>
      <c r="B3764" s="189"/>
      <c r="C3764" s="189"/>
      <c r="D3764" s="189"/>
    </row>
    <row r="3765" spans="1:4" ht="18" customHeight="1">
      <c r="A3765" s="173"/>
      <c r="B3765" s="189"/>
      <c r="C3765" s="189"/>
      <c r="D3765" s="189"/>
    </row>
    <row r="3766" spans="1:4" ht="18" customHeight="1">
      <c r="A3766" s="173"/>
      <c r="B3766" s="189"/>
      <c r="C3766" s="189"/>
      <c r="D3766" s="189"/>
    </row>
    <row r="3767" spans="1:4" ht="18" customHeight="1">
      <c r="A3767" s="173"/>
      <c r="B3767" s="189"/>
      <c r="C3767" s="189"/>
      <c r="D3767" s="189"/>
    </row>
    <row r="3768" spans="1:4" ht="18" customHeight="1">
      <c r="A3768" s="173"/>
      <c r="B3768" s="189"/>
      <c r="C3768" s="189"/>
      <c r="D3768" s="189"/>
    </row>
    <row r="3769" spans="1:4" ht="18" customHeight="1">
      <c r="A3769" s="173"/>
      <c r="B3769" s="189"/>
      <c r="C3769" s="189"/>
      <c r="D3769" s="189"/>
    </row>
    <row r="3770" spans="1:4" ht="18" customHeight="1">
      <c r="A3770" s="173"/>
      <c r="B3770" s="189"/>
      <c r="C3770" s="189"/>
      <c r="D3770" s="189"/>
    </row>
    <row r="3771" spans="1:4" ht="18" customHeight="1">
      <c r="A3771" s="173"/>
      <c r="B3771" s="189"/>
      <c r="C3771" s="189"/>
      <c r="D3771" s="189"/>
    </row>
    <row r="3772" spans="1:4" ht="18" customHeight="1">
      <c r="A3772" s="173"/>
      <c r="B3772" s="189"/>
      <c r="C3772" s="189"/>
      <c r="D3772" s="189"/>
    </row>
    <row r="3773" spans="1:4" ht="18" customHeight="1">
      <c r="A3773" s="173"/>
      <c r="B3773" s="189"/>
      <c r="C3773" s="189"/>
      <c r="D3773" s="189"/>
    </row>
    <row r="3774" spans="1:4" ht="18" customHeight="1">
      <c r="A3774" s="173"/>
      <c r="B3774" s="189"/>
      <c r="C3774" s="189"/>
      <c r="D3774" s="189"/>
    </row>
    <row r="3775" spans="1:4" ht="18" customHeight="1">
      <c r="A3775" s="173"/>
      <c r="B3775" s="189"/>
      <c r="C3775" s="189"/>
      <c r="D3775" s="189"/>
    </row>
    <row r="3776" spans="1:4" ht="18" customHeight="1">
      <c r="A3776" s="173"/>
      <c r="B3776" s="189"/>
      <c r="C3776" s="189"/>
      <c r="D3776" s="189"/>
    </row>
    <row r="3777" spans="1:4" ht="18" customHeight="1">
      <c r="A3777" s="173"/>
      <c r="B3777" s="189"/>
      <c r="C3777" s="189"/>
      <c r="D3777" s="189"/>
    </row>
    <row r="3778" spans="1:4" ht="18" customHeight="1">
      <c r="A3778" s="173"/>
      <c r="B3778" s="189"/>
      <c r="C3778" s="189"/>
      <c r="D3778" s="189"/>
    </row>
    <row r="3779" spans="1:4" ht="18" customHeight="1">
      <c r="A3779" s="173"/>
      <c r="B3779" s="189"/>
      <c r="C3779" s="189"/>
      <c r="D3779" s="189"/>
    </row>
    <row r="3780" spans="1:4" ht="18" customHeight="1">
      <c r="A3780" s="173"/>
      <c r="B3780" s="189"/>
      <c r="C3780" s="189"/>
      <c r="D3780" s="189"/>
    </row>
    <row r="3781" spans="1:4" ht="18" customHeight="1">
      <c r="A3781" s="173"/>
      <c r="B3781" s="189"/>
      <c r="C3781" s="189"/>
      <c r="D3781" s="189"/>
    </row>
    <row r="3782" spans="1:4" ht="18" customHeight="1">
      <c r="A3782" s="173"/>
      <c r="B3782" s="189"/>
      <c r="C3782" s="189"/>
      <c r="D3782" s="189"/>
    </row>
    <row r="3783" spans="1:4" ht="18" customHeight="1">
      <c r="A3783" s="173"/>
      <c r="B3783" s="189"/>
      <c r="C3783" s="189"/>
      <c r="D3783" s="189"/>
    </row>
    <row r="3784" spans="1:4" ht="18" customHeight="1">
      <c r="A3784" s="173"/>
      <c r="B3784" s="189"/>
      <c r="C3784" s="189"/>
      <c r="D3784" s="189"/>
    </row>
    <row r="3785" spans="1:4" ht="18" customHeight="1">
      <c r="A3785" s="173"/>
      <c r="B3785" s="189"/>
      <c r="C3785" s="189"/>
      <c r="D3785" s="189"/>
    </row>
    <row r="3786" spans="1:4" ht="18" customHeight="1">
      <c r="A3786" s="173"/>
      <c r="B3786" s="189"/>
      <c r="C3786" s="189"/>
      <c r="D3786" s="189"/>
    </row>
    <row r="3787" spans="1:4" ht="18" customHeight="1">
      <c r="A3787" s="173"/>
      <c r="B3787" s="189"/>
      <c r="C3787" s="189"/>
      <c r="D3787" s="189"/>
    </row>
    <row r="3788" spans="1:4" ht="18" customHeight="1">
      <c r="A3788" s="173"/>
      <c r="B3788" s="189"/>
      <c r="C3788" s="189"/>
      <c r="D3788" s="189"/>
    </row>
    <row r="3789" spans="1:4" ht="18" customHeight="1">
      <c r="A3789" s="173"/>
      <c r="B3789" s="189"/>
      <c r="C3789" s="189"/>
      <c r="D3789" s="189"/>
    </row>
    <row r="3790" spans="1:4" ht="18" customHeight="1">
      <c r="A3790" s="173"/>
      <c r="B3790" s="189"/>
      <c r="C3790" s="189"/>
      <c r="D3790" s="189"/>
    </row>
    <row r="3791" spans="1:4" ht="18" customHeight="1">
      <c r="A3791" s="173"/>
      <c r="B3791" s="189"/>
      <c r="C3791" s="189"/>
      <c r="D3791" s="189"/>
    </row>
    <row r="3792" spans="1:4" ht="18" customHeight="1">
      <c r="A3792" s="173"/>
      <c r="B3792" s="189"/>
      <c r="C3792" s="189"/>
      <c r="D3792" s="189"/>
    </row>
    <row r="3793" spans="1:4" ht="18" customHeight="1">
      <c r="A3793" s="173"/>
      <c r="B3793" s="189"/>
      <c r="C3793" s="189"/>
      <c r="D3793" s="189"/>
    </row>
    <row r="3794" spans="1:4" ht="18" customHeight="1">
      <c r="A3794" s="173"/>
      <c r="B3794" s="189"/>
      <c r="C3794" s="189"/>
      <c r="D3794" s="189"/>
    </row>
    <row r="3795" spans="1:4" ht="18" customHeight="1">
      <c r="A3795" s="173"/>
      <c r="B3795" s="189"/>
      <c r="C3795" s="189"/>
      <c r="D3795" s="189"/>
    </row>
    <row r="3796" spans="1:4" ht="18" customHeight="1">
      <c r="A3796" s="173"/>
      <c r="B3796" s="189"/>
      <c r="C3796" s="189"/>
      <c r="D3796" s="189"/>
    </row>
    <row r="3797" spans="1:4" ht="18" customHeight="1">
      <c r="A3797" s="173"/>
      <c r="B3797" s="189"/>
      <c r="C3797" s="189"/>
      <c r="D3797" s="189"/>
    </row>
    <row r="3798" spans="1:4" ht="18" customHeight="1">
      <c r="A3798" s="173"/>
      <c r="B3798" s="189"/>
      <c r="C3798" s="189"/>
      <c r="D3798" s="189"/>
    </row>
    <row r="3799" spans="1:4" ht="18" customHeight="1">
      <c r="A3799" s="173"/>
      <c r="B3799" s="189"/>
      <c r="C3799" s="189"/>
      <c r="D3799" s="189"/>
    </row>
    <row r="3800" spans="1:4" ht="18" customHeight="1">
      <c r="A3800" s="173"/>
      <c r="B3800" s="189"/>
      <c r="C3800" s="189"/>
      <c r="D3800" s="189"/>
    </row>
    <row r="3801" spans="1:4" ht="18" customHeight="1">
      <c r="A3801" s="173"/>
      <c r="B3801" s="189"/>
      <c r="C3801" s="189"/>
      <c r="D3801" s="189"/>
    </row>
    <row r="3802" spans="1:4" ht="18" customHeight="1">
      <c r="A3802" s="173"/>
      <c r="B3802" s="189"/>
      <c r="C3802" s="189"/>
      <c r="D3802" s="189"/>
    </row>
    <row r="3803" spans="1:4" ht="18" customHeight="1">
      <c r="A3803" s="173"/>
      <c r="B3803" s="189"/>
      <c r="C3803" s="189"/>
      <c r="D3803" s="189"/>
    </row>
    <row r="3804" spans="1:4" ht="18" customHeight="1">
      <c r="A3804" s="173"/>
      <c r="B3804" s="189"/>
      <c r="C3804" s="189"/>
      <c r="D3804" s="189"/>
    </row>
    <row r="3805" spans="1:4" ht="18" customHeight="1">
      <c r="A3805" s="173"/>
      <c r="B3805" s="189"/>
      <c r="C3805" s="189"/>
      <c r="D3805" s="189"/>
    </row>
    <row r="3806" spans="1:4" ht="18" customHeight="1">
      <c r="A3806" s="173"/>
      <c r="B3806" s="189"/>
      <c r="C3806" s="189"/>
      <c r="D3806" s="189"/>
    </row>
    <row r="3807" spans="1:4" ht="18" customHeight="1">
      <c r="A3807" s="173"/>
      <c r="B3807" s="189"/>
      <c r="C3807" s="189"/>
      <c r="D3807" s="189"/>
    </row>
    <row r="3808" spans="1:4" ht="18" customHeight="1">
      <c r="A3808" s="173"/>
      <c r="B3808" s="189"/>
      <c r="C3808" s="189"/>
      <c r="D3808" s="189"/>
    </row>
    <row r="3809" spans="1:4" ht="18" customHeight="1">
      <c r="A3809" s="173"/>
      <c r="B3809" s="189"/>
      <c r="C3809" s="189"/>
      <c r="D3809" s="189"/>
    </row>
    <row r="3810" spans="1:4" ht="18" customHeight="1">
      <c r="A3810" s="173"/>
      <c r="B3810" s="189"/>
      <c r="C3810" s="189"/>
      <c r="D3810" s="189"/>
    </row>
    <row r="3811" spans="1:4" ht="18" customHeight="1">
      <c r="A3811" s="173"/>
      <c r="B3811" s="189"/>
      <c r="C3811" s="189"/>
      <c r="D3811" s="189"/>
    </row>
    <row r="3812" spans="1:4" ht="18" customHeight="1">
      <c r="A3812" s="173"/>
      <c r="B3812" s="189"/>
      <c r="C3812" s="189"/>
      <c r="D3812" s="189"/>
    </row>
    <row r="3813" spans="1:4" ht="18" customHeight="1">
      <c r="A3813" s="173"/>
      <c r="B3813" s="189"/>
      <c r="C3813" s="189"/>
      <c r="D3813" s="189"/>
    </row>
    <row r="3814" spans="1:4" ht="18" customHeight="1">
      <c r="A3814" s="173"/>
      <c r="B3814" s="189"/>
      <c r="C3814" s="189"/>
      <c r="D3814" s="189"/>
    </row>
    <row r="3815" spans="1:4" ht="18" customHeight="1">
      <c r="A3815" s="173"/>
      <c r="B3815" s="189"/>
      <c r="C3815" s="189"/>
      <c r="D3815" s="189"/>
    </row>
    <row r="3816" spans="1:4" ht="18" customHeight="1">
      <c r="A3816" s="173"/>
      <c r="B3816" s="189"/>
      <c r="C3816" s="189"/>
      <c r="D3816" s="189"/>
    </row>
    <row r="3817" spans="1:4" ht="18" customHeight="1">
      <c r="A3817" s="173"/>
      <c r="B3817" s="189"/>
      <c r="C3817" s="189"/>
      <c r="D3817" s="189"/>
    </row>
    <row r="3818" spans="1:4" ht="18" customHeight="1">
      <c r="A3818" s="173"/>
      <c r="B3818" s="189"/>
      <c r="C3818" s="189"/>
      <c r="D3818" s="189"/>
    </row>
    <row r="3819" spans="1:4" ht="18" customHeight="1">
      <c r="A3819" s="173"/>
      <c r="B3819" s="189"/>
      <c r="C3819" s="189"/>
      <c r="D3819" s="189"/>
    </row>
    <row r="3820" spans="1:4" ht="18" customHeight="1">
      <c r="A3820" s="173"/>
      <c r="B3820" s="189"/>
      <c r="C3820" s="189"/>
      <c r="D3820" s="189"/>
    </row>
    <row r="3821" spans="1:4" ht="18" customHeight="1">
      <c r="A3821" s="173"/>
      <c r="B3821" s="189"/>
      <c r="C3821" s="189"/>
      <c r="D3821" s="189"/>
    </row>
    <row r="3822" spans="1:4" ht="18" customHeight="1">
      <c r="A3822" s="173"/>
      <c r="B3822" s="189"/>
      <c r="C3822" s="189"/>
      <c r="D3822" s="189"/>
    </row>
    <row r="3823" spans="1:4" ht="18" customHeight="1">
      <c r="A3823" s="173"/>
      <c r="B3823" s="189"/>
      <c r="C3823" s="189"/>
      <c r="D3823" s="189"/>
    </row>
    <row r="3824" spans="1:4" ht="18" customHeight="1">
      <c r="A3824" s="173"/>
      <c r="B3824" s="189"/>
      <c r="C3824" s="189"/>
      <c r="D3824" s="189"/>
    </row>
    <row r="3825" spans="1:4" ht="18" customHeight="1">
      <c r="A3825" s="173"/>
      <c r="B3825" s="189"/>
      <c r="C3825" s="189"/>
      <c r="D3825" s="189"/>
    </row>
    <row r="3826" spans="1:4" ht="18" customHeight="1">
      <c r="A3826" s="173"/>
      <c r="B3826" s="189"/>
      <c r="C3826" s="189"/>
      <c r="D3826" s="189"/>
    </row>
    <row r="3827" spans="1:4" ht="18" customHeight="1">
      <c r="A3827" s="173"/>
      <c r="B3827" s="189"/>
      <c r="C3827" s="189"/>
      <c r="D3827" s="189"/>
    </row>
    <row r="3828" spans="1:4" ht="18" customHeight="1">
      <c r="A3828" s="173"/>
      <c r="B3828" s="189"/>
      <c r="C3828" s="189"/>
      <c r="D3828" s="189"/>
    </row>
    <row r="3829" spans="1:4" ht="18" customHeight="1">
      <c r="A3829" s="173"/>
      <c r="B3829" s="189"/>
      <c r="C3829" s="189"/>
      <c r="D3829" s="189"/>
    </row>
    <row r="3830" spans="1:4" ht="18" customHeight="1">
      <c r="A3830" s="173"/>
      <c r="B3830" s="189"/>
      <c r="C3830" s="189"/>
      <c r="D3830" s="189"/>
    </row>
    <row r="3831" spans="1:4" ht="18" customHeight="1">
      <c r="A3831" s="173"/>
      <c r="B3831" s="189"/>
      <c r="C3831" s="189"/>
      <c r="D3831" s="189"/>
    </row>
    <row r="3832" spans="1:4" ht="18" customHeight="1">
      <c r="A3832" s="173"/>
      <c r="B3832" s="189"/>
      <c r="C3832" s="189"/>
      <c r="D3832" s="189"/>
    </row>
    <row r="3833" spans="1:4" ht="18" customHeight="1">
      <c r="A3833" s="173"/>
      <c r="B3833" s="189"/>
      <c r="C3833" s="189"/>
      <c r="D3833" s="189"/>
    </row>
    <row r="3834" spans="1:4" ht="18" customHeight="1">
      <c r="A3834" s="173"/>
      <c r="B3834" s="189"/>
      <c r="C3834" s="189"/>
      <c r="D3834" s="189"/>
    </row>
    <row r="3835" spans="1:4" ht="18" customHeight="1">
      <c r="A3835" s="173"/>
      <c r="B3835" s="189"/>
      <c r="C3835" s="189"/>
      <c r="D3835" s="189"/>
    </row>
    <row r="3836" spans="1:4" ht="18" customHeight="1">
      <c r="A3836" s="173"/>
      <c r="B3836" s="189"/>
      <c r="C3836" s="189"/>
      <c r="D3836" s="189"/>
    </row>
    <row r="3837" spans="1:4" ht="18" customHeight="1">
      <c r="A3837" s="173"/>
      <c r="B3837" s="189"/>
      <c r="C3837" s="189"/>
      <c r="D3837" s="189"/>
    </row>
    <row r="3838" spans="1:4" ht="18" customHeight="1">
      <c r="A3838" s="173"/>
      <c r="B3838" s="189"/>
      <c r="C3838" s="189"/>
      <c r="D3838" s="189"/>
    </row>
    <row r="3839" spans="1:4" ht="18" customHeight="1">
      <c r="A3839" s="173"/>
      <c r="B3839" s="189"/>
      <c r="C3839" s="189"/>
      <c r="D3839" s="189"/>
    </row>
    <row r="3840" spans="1:4" ht="18" customHeight="1">
      <c r="A3840" s="173"/>
      <c r="B3840" s="189"/>
      <c r="C3840" s="189"/>
      <c r="D3840" s="189"/>
    </row>
    <row r="3841" spans="1:4" ht="18" customHeight="1">
      <c r="A3841" s="173"/>
      <c r="B3841" s="189"/>
      <c r="C3841" s="189"/>
      <c r="D3841" s="189"/>
    </row>
    <row r="3842" spans="1:4" ht="18" customHeight="1">
      <c r="A3842" s="173"/>
      <c r="B3842" s="189"/>
      <c r="C3842" s="189"/>
      <c r="D3842" s="189"/>
    </row>
    <row r="3843" spans="1:4" ht="18" customHeight="1">
      <c r="A3843" s="173"/>
      <c r="B3843" s="189"/>
      <c r="C3843" s="189"/>
      <c r="D3843" s="189"/>
    </row>
    <row r="3844" spans="1:4" ht="18" customHeight="1">
      <c r="A3844" s="173"/>
      <c r="B3844" s="189"/>
      <c r="C3844" s="189"/>
      <c r="D3844" s="189"/>
    </row>
    <row r="3845" spans="1:4" ht="18" customHeight="1">
      <c r="A3845" s="173"/>
      <c r="B3845" s="189"/>
      <c r="C3845" s="189"/>
      <c r="D3845" s="189"/>
    </row>
    <row r="3846" spans="1:4" ht="18" customHeight="1">
      <c r="A3846" s="173"/>
      <c r="B3846" s="189"/>
      <c r="C3846" s="189"/>
      <c r="D3846" s="189"/>
    </row>
    <row r="3847" spans="1:4" ht="18" customHeight="1">
      <c r="A3847" s="173"/>
      <c r="B3847" s="189"/>
      <c r="C3847" s="189"/>
      <c r="D3847" s="189"/>
    </row>
    <row r="3848" spans="1:4" ht="18" customHeight="1">
      <c r="A3848" s="173"/>
      <c r="B3848" s="189"/>
      <c r="C3848" s="189"/>
      <c r="D3848" s="189"/>
    </row>
    <row r="3849" spans="1:4" ht="18" customHeight="1">
      <c r="A3849" s="173"/>
      <c r="B3849" s="189"/>
      <c r="C3849" s="189"/>
      <c r="D3849" s="189"/>
    </row>
    <row r="3850" spans="1:4" ht="18" customHeight="1">
      <c r="A3850" s="173"/>
      <c r="B3850" s="189"/>
      <c r="C3850" s="189"/>
      <c r="D3850" s="189"/>
    </row>
    <row r="3851" spans="1:4" ht="18" customHeight="1">
      <c r="A3851" s="173"/>
      <c r="B3851" s="189"/>
      <c r="C3851" s="189"/>
      <c r="D3851" s="189"/>
    </row>
    <row r="3852" spans="1:4" ht="18" customHeight="1">
      <c r="A3852" s="173"/>
      <c r="B3852" s="189"/>
      <c r="C3852" s="189"/>
      <c r="D3852" s="189"/>
    </row>
    <row r="3853" spans="1:4" ht="18" customHeight="1">
      <c r="A3853" s="173"/>
      <c r="B3853" s="189"/>
      <c r="C3853" s="189"/>
      <c r="D3853" s="189"/>
    </row>
    <row r="3854" spans="1:4" ht="18" customHeight="1">
      <c r="A3854" s="173"/>
      <c r="B3854" s="189"/>
      <c r="C3854" s="189"/>
      <c r="D3854" s="189"/>
    </row>
    <row r="3855" spans="1:4" ht="18" customHeight="1">
      <c r="A3855" s="173"/>
      <c r="B3855" s="189"/>
      <c r="C3855" s="189"/>
      <c r="D3855" s="189"/>
    </row>
    <row r="3856" spans="1:4" ht="18" customHeight="1">
      <c r="A3856" s="173"/>
      <c r="B3856" s="189"/>
      <c r="C3856" s="189"/>
      <c r="D3856" s="189"/>
    </row>
    <row r="3857" spans="1:4" ht="18" customHeight="1">
      <c r="A3857" s="173"/>
      <c r="B3857" s="189"/>
      <c r="C3857" s="189"/>
      <c r="D3857" s="189"/>
    </row>
    <row r="3858" spans="1:4" ht="18" customHeight="1">
      <c r="A3858" s="173"/>
      <c r="B3858" s="189"/>
      <c r="C3858" s="189"/>
      <c r="D3858" s="189"/>
    </row>
    <row r="3859" spans="1:4" ht="18" customHeight="1">
      <c r="A3859" s="173"/>
      <c r="B3859" s="189"/>
      <c r="C3859" s="189"/>
      <c r="D3859" s="189"/>
    </row>
    <row r="3860" spans="1:4" ht="18" customHeight="1">
      <c r="A3860" s="173"/>
      <c r="B3860" s="189"/>
      <c r="C3860" s="189"/>
      <c r="D3860" s="189"/>
    </row>
    <row r="3861" spans="1:4" ht="18" customHeight="1">
      <c r="A3861" s="173"/>
      <c r="B3861" s="189"/>
      <c r="C3861" s="189"/>
      <c r="D3861" s="189"/>
    </row>
    <row r="3862" spans="1:4" ht="18" customHeight="1">
      <c r="A3862" s="173"/>
      <c r="B3862" s="189"/>
      <c r="C3862" s="189"/>
      <c r="D3862" s="189"/>
    </row>
    <row r="3863" spans="1:4" ht="18" customHeight="1">
      <c r="A3863" s="173"/>
      <c r="B3863" s="189"/>
      <c r="C3863" s="189"/>
      <c r="D3863" s="189"/>
    </row>
    <row r="3864" spans="1:4" ht="18" customHeight="1">
      <c r="A3864" s="173"/>
      <c r="B3864" s="189"/>
      <c r="C3864" s="189"/>
      <c r="D3864" s="189"/>
    </row>
    <row r="3865" spans="1:4" ht="18" customHeight="1">
      <c r="A3865" s="173"/>
      <c r="B3865" s="189"/>
      <c r="C3865" s="189"/>
      <c r="D3865" s="189"/>
    </row>
    <row r="3866" spans="1:4" ht="18" customHeight="1">
      <c r="A3866" s="173"/>
      <c r="B3866" s="189"/>
      <c r="C3866" s="189"/>
      <c r="D3866" s="189"/>
    </row>
    <row r="3867" spans="1:4" ht="18" customHeight="1">
      <c r="A3867" s="173"/>
      <c r="B3867" s="189"/>
      <c r="C3867" s="189"/>
      <c r="D3867" s="189"/>
    </row>
    <row r="3868" spans="1:4" ht="18" customHeight="1">
      <c r="A3868" s="173"/>
      <c r="B3868" s="189"/>
      <c r="C3868" s="189"/>
      <c r="D3868" s="189"/>
    </row>
    <row r="3869" spans="1:4" ht="18" customHeight="1">
      <c r="A3869" s="173"/>
      <c r="B3869" s="189"/>
      <c r="C3869" s="189"/>
      <c r="D3869" s="189"/>
    </row>
    <row r="3870" spans="1:4" ht="18" customHeight="1">
      <c r="A3870" s="173"/>
      <c r="B3870" s="189"/>
      <c r="C3870" s="189"/>
      <c r="D3870" s="189"/>
    </row>
    <row r="3871" spans="1:4" ht="18" customHeight="1">
      <c r="A3871" s="173"/>
      <c r="B3871" s="189"/>
      <c r="C3871" s="189"/>
      <c r="D3871" s="189"/>
    </row>
    <row r="3872" spans="1:4" ht="18" customHeight="1">
      <c r="A3872" s="173"/>
      <c r="B3872" s="189"/>
      <c r="C3872" s="189"/>
      <c r="D3872" s="189"/>
    </row>
    <row r="3873" spans="1:4" ht="18" customHeight="1">
      <c r="A3873" s="173"/>
      <c r="B3873" s="189"/>
      <c r="C3873" s="189"/>
      <c r="D3873" s="189"/>
    </row>
    <row r="3874" spans="1:4" ht="18" customHeight="1">
      <c r="A3874" s="173"/>
      <c r="B3874" s="189"/>
      <c r="C3874" s="189"/>
      <c r="D3874" s="189"/>
    </row>
    <row r="3875" spans="1:4" ht="18" customHeight="1">
      <c r="A3875" s="173"/>
      <c r="B3875" s="189"/>
      <c r="C3875" s="189"/>
      <c r="D3875" s="189"/>
    </row>
    <row r="3876" spans="1:4" ht="18" customHeight="1">
      <c r="A3876" s="173"/>
      <c r="B3876" s="189"/>
      <c r="C3876" s="189"/>
      <c r="D3876" s="189"/>
    </row>
    <row r="3877" spans="1:4" ht="18" customHeight="1">
      <c r="A3877" s="173"/>
      <c r="B3877" s="189"/>
      <c r="C3877" s="189"/>
      <c r="D3877" s="189"/>
    </row>
    <row r="3878" spans="1:4" ht="18" customHeight="1">
      <c r="A3878" s="173"/>
      <c r="B3878" s="189"/>
      <c r="C3878" s="189"/>
      <c r="D3878" s="189"/>
    </row>
    <row r="3879" spans="1:4" ht="18" customHeight="1">
      <c r="A3879" s="173"/>
      <c r="B3879" s="189"/>
      <c r="C3879" s="189"/>
      <c r="D3879" s="189"/>
    </row>
    <row r="3880" spans="1:4" ht="18" customHeight="1">
      <c r="A3880" s="173"/>
      <c r="B3880" s="189"/>
      <c r="C3880" s="189"/>
      <c r="D3880" s="189"/>
    </row>
    <row r="3881" spans="1:4" ht="18" customHeight="1">
      <c r="A3881" s="173"/>
      <c r="B3881" s="189"/>
      <c r="C3881" s="189"/>
      <c r="D3881" s="189"/>
    </row>
    <row r="3882" spans="1:4" ht="18" customHeight="1">
      <c r="A3882" s="173"/>
      <c r="B3882" s="189"/>
      <c r="C3882" s="189"/>
      <c r="D3882" s="189"/>
    </row>
    <row r="3883" spans="1:4" ht="18" customHeight="1">
      <c r="A3883" s="173"/>
      <c r="B3883" s="189"/>
      <c r="C3883" s="189"/>
      <c r="D3883" s="189"/>
    </row>
    <row r="3884" spans="1:4" ht="18" customHeight="1">
      <c r="A3884" s="173"/>
      <c r="B3884" s="189"/>
      <c r="C3884" s="189"/>
      <c r="D3884" s="189"/>
    </row>
    <row r="3885" spans="1:4" ht="18" customHeight="1">
      <c r="A3885" s="173"/>
      <c r="B3885" s="189"/>
      <c r="C3885" s="189"/>
      <c r="D3885" s="189"/>
    </row>
    <row r="3886" spans="1:4" ht="18" customHeight="1">
      <c r="A3886" s="173"/>
      <c r="B3886" s="189"/>
      <c r="C3886" s="189"/>
      <c r="D3886" s="189"/>
    </row>
    <row r="3887" spans="1:4" ht="18" customHeight="1">
      <c r="A3887" s="173"/>
      <c r="B3887" s="189"/>
      <c r="C3887" s="189"/>
      <c r="D3887" s="189"/>
    </row>
    <row r="3888" spans="1:4" ht="18" customHeight="1">
      <c r="A3888" s="173"/>
      <c r="B3888" s="189"/>
      <c r="C3888" s="189"/>
      <c r="D3888" s="189"/>
    </row>
    <row r="3889" spans="1:4" ht="18" customHeight="1">
      <c r="A3889" s="173"/>
      <c r="B3889" s="189"/>
      <c r="C3889" s="189"/>
      <c r="D3889" s="189"/>
    </row>
    <row r="3890" spans="1:4" ht="18" customHeight="1">
      <c r="A3890" s="173"/>
      <c r="B3890" s="189"/>
      <c r="C3890" s="189"/>
      <c r="D3890" s="189"/>
    </row>
    <row r="3891" spans="1:4" ht="18" customHeight="1">
      <c r="A3891" s="173"/>
      <c r="B3891" s="189"/>
      <c r="C3891" s="189"/>
      <c r="D3891" s="189"/>
    </row>
    <row r="3892" spans="1:4" ht="18" customHeight="1">
      <c r="A3892" s="173"/>
      <c r="B3892" s="189"/>
      <c r="C3892" s="189"/>
      <c r="D3892" s="189"/>
    </row>
    <row r="3893" spans="1:4" ht="18" customHeight="1">
      <c r="A3893" s="173"/>
      <c r="B3893" s="189"/>
      <c r="C3893" s="189"/>
      <c r="D3893" s="189"/>
    </row>
    <row r="3894" spans="1:4" ht="18" customHeight="1">
      <c r="A3894" s="173"/>
      <c r="B3894" s="189"/>
      <c r="C3894" s="189"/>
      <c r="D3894" s="189"/>
    </row>
    <row r="3895" spans="1:4" ht="18" customHeight="1">
      <c r="A3895" s="173"/>
      <c r="B3895" s="189"/>
      <c r="C3895" s="189"/>
      <c r="D3895" s="189"/>
    </row>
    <row r="3896" spans="1:4" ht="18" customHeight="1">
      <c r="A3896" s="173"/>
      <c r="B3896" s="189"/>
      <c r="C3896" s="189"/>
      <c r="D3896" s="189"/>
    </row>
    <row r="3897" spans="1:4" ht="18" customHeight="1">
      <c r="A3897" s="173"/>
      <c r="B3897" s="189"/>
      <c r="C3897" s="189"/>
      <c r="D3897" s="189"/>
    </row>
    <row r="3898" spans="1:4" ht="18" customHeight="1">
      <c r="A3898" s="173"/>
      <c r="B3898" s="189"/>
      <c r="C3898" s="189"/>
      <c r="D3898" s="189"/>
    </row>
    <row r="3899" spans="1:4" ht="18" customHeight="1">
      <c r="A3899" s="173"/>
      <c r="B3899" s="189"/>
      <c r="C3899" s="189"/>
      <c r="D3899" s="189"/>
    </row>
    <row r="3900" spans="1:4" ht="18" customHeight="1">
      <c r="A3900" s="173"/>
      <c r="B3900" s="189"/>
      <c r="C3900" s="189"/>
      <c r="D3900" s="189"/>
    </row>
    <row r="3901" spans="1:4" ht="18" customHeight="1">
      <c r="A3901" s="173"/>
      <c r="B3901" s="189"/>
      <c r="C3901" s="189"/>
      <c r="D3901" s="189"/>
    </row>
    <row r="3902" spans="1:4" ht="18" customHeight="1">
      <c r="A3902" s="173"/>
      <c r="B3902" s="189"/>
      <c r="C3902" s="189"/>
      <c r="D3902" s="189"/>
    </row>
    <row r="3903" spans="1:4" ht="18" customHeight="1">
      <c r="A3903" s="173"/>
      <c r="B3903" s="189"/>
      <c r="C3903" s="189"/>
      <c r="D3903" s="189"/>
    </row>
    <row r="3904" spans="1:4" ht="18" customHeight="1">
      <c r="A3904" s="173"/>
      <c r="B3904" s="189"/>
      <c r="C3904" s="189"/>
      <c r="D3904" s="189"/>
    </row>
    <row r="3905" spans="1:4" ht="18" customHeight="1">
      <c r="A3905" s="173"/>
      <c r="B3905" s="189"/>
      <c r="C3905" s="189"/>
      <c r="D3905" s="189"/>
    </row>
    <row r="3906" spans="1:4" ht="18" customHeight="1">
      <c r="A3906" s="173"/>
      <c r="B3906" s="189"/>
      <c r="C3906" s="189"/>
      <c r="D3906" s="189"/>
    </row>
    <row r="3907" spans="1:4" ht="18" customHeight="1">
      <c r="A3907" s="173"/>
      <c r="B3907" s="189"/>
      <c r="C3907" s="189"/>
      <c r="D3907" s="189"/>
    </row>
    <row r="3908" spans="1:4" ht="18" customHeight="1">
      <c r="A3908" s="173"/>
      <c r="B3908" s="189"/>
      <c r="C3908" s="189"/>
      <c r="D3908" s="189"/>
    </row>
    <row r="3909" spans="1:4" ht="18" customHeight="1">
      <c r="A3909" s="173"/>
      <c r="B3909" s="189"/>
      <c r="C3909" s="189"/>
      <c r="D3909" s="189"/>
    </row>
    <row r="3910" spans="1:4" ht="18" customHeight="1">
      <c r="A3910" s="173"/>
      <c r="B3910" s="189"/>
      <c r="C3910" s="189"/>
      <c r="D3910" s="189"/>
    </row>
    <row r="3911" spans="1:4" ht="18" customHeight="1">
      <c r="A3911" s="173"/>
      <c r="B3911" s="189"/>
      <c r="C3911" s="189"/>
      <c r="D3911" s="189"/>
    </row>
    <row r="3912" spans="1:4" ht="18" customHeight="1">
      <c r="A3912" s="173"/>
      <c r="B3912" s="189"/>
      <c r="C3912" s="189"/>
      <c r="D3912" s="189"/>
    </row>
    <row r="3913" spans="1:4" ht="18" customHeight="1">
      <c r="A3913" s="173"/>
      <c r="B3913" s="189"/>
      <c r="C3913" s="189"/>
      <c r="D3913" s="189"/>
    </row>
    <row r="3914" spans="1:4" ht="18" customHeight="1">
      <c r="A3914" s="173"/>
      <c r="B3914" s="189"/>
      <c r="C3914" s="189"/>
      <c r="D3914" s="189"/>
    </row>
    <row r="3915" spans="1:4" ht="18" customHeight="1">
      <c r="A3915" s="173"/>
      <c r="B3915" s="189"/>
      <c r="C3915" s="189"/>
      <c r="D3915" s="189"/>
    </row>
    <row r="3916" spans="1:4" ht="18" customHeight="1">
      <c r="A3916" s="173"/>
      <c r="B3916" s="189"/>
      <c r="C3916" s="189"/>
      <c r="D3916" s="189"/>
    </row>
    <row r="3917" spans="1:4" ht="18" customHeight="1">
      <c r="A3917" s="173"/>
      <c r="B3917" s="189"/>
      <c r="C3917" s="189"/>
      <c r="D3917" s="189"/>
    </row>
    <row r="3918" spans="1:4" ht="18" customHeight="1">
      <c r="A3918" s="173"/>
      <c r="B3918" s="189"/>
      <c r="C3918" s="189"/>
      <c r="D3918" s="189"/>
    </row>
    <row r="3919" spans="1:4" ht="18" customHeight="1">
      <c r="A3919" s="173"/>
      <c r="B3919" s="189"/>
      <c r="C3919" s="189"/>
      <c r="D3919" s="189"/>
    </row>
    <row r="3920" spans="1:4" ht="18" customHeight="1">
      <c r="A3920" s="173"/>
      <c r="B3920" s="189"/>
      <c r="C3920" s="189"/>
      <c r="D3920" s="189"/>
    </row>
    <row r="3921" spans="1:4" ht="18" customHeight="1">
      <c r="A3921" s="173"/>
      <c r="B3921" s="189"/>
      <c r="C3921" s="189"/>
      <c r="D3921" s="189"/>
    </row>
    <row r="3922" spans="1:4" ht="18" customHeight="1">
      <c r="A3922" s="173"/>
      <c r="B3922" s="189"/>
      <c r="C3922" s="189"/>
      <c r="D3922" s="189"/>
    </row>
    <row r="3923" spans="1:4" ht="18" customHeight="1">
      <c r="A3923" s="173"/>
      <c r="B3923" s="189"/>
      <c r="C3923" s="189"/>
      <c r="D3923" s="189"/>
    </row>
    <row r="3924" spans="1:4" ht="18" customHeight="1">
      <c r="A3924" s="173"/>
      <c r="B3924" s="189"/>
      <c r="C3924" s="189"/>
      <c r="D3924" s="189"/>
    </row>
    <row r="3925" spans="1:4" ht="18" customHeight="1">
      <c r="A3925" s="173"/>
      <c r="B3925" s="189"/>
      <c r="C3925" s="189"/>
      <c r="D3925" s="189"/>
    </row>
    <row r="3926" spans="1:4" ht="18" customHeight="1">
      <c r="A3926" s="173"/>
      <c r="B3926" s="189"/>
      <c r="C3926" s="189"/>
      <c r="D3926" s="189"/>
    </row>
    <row r="3927" spans="1:4" ht="18" customHeight="1">
      <c r="A3927" s="173"/>
      <c r="B3927" s="189"/>
      <c r="C3927" s="189"/>
      <c r="D3927" s="189"/>
    </row>
    <row r="3928" spans="1:4" ht="18" customHeight="1">
      <c r="A3928" s="173"/>
      <c r="B3928" s="189"/>
      <c r="C3928" s="189"/>
      <c r="D3928" s="189"/>
    </row>
    <row r="3929" spans="1:4" ht="18" customHeight="1">
      <c r="A3929" s="173"/>
      <c r="B3929" s="189"/>
      <c r="C3929" s="189"/>
      <c r="D3929" s="189"/>
    </row>
    <row r="3930" spans="1:4" ht="18" customHeight="1">
      <c r="A3930" s="173"/>
      <c r="B3930" s="189"/>
      <c r="C3930" s="189"/>
      <c r="D3930" s="189"/>
    </row>
    <row r="3931" spans="1:4" ht="18" customHeight="1">
      <c r="A3931" s="173"/>
      <c r="B3931" s="189"/>
      <c r="C3931" s="189"/>
      <c r="D3931" s="189"/>
    </row>
    <row r="3932" spans="1:4" ht="18" customHeight="1">
      <c r="A3932" s="173"/>
      <c r="B3932" s="189"/>
      <c r="C3932" s="189"/>
      <c r="D3932" s="189"/>
    </row>
    <row r="3933" spans="1:4" ht="18" customHeight="1">
      <c r="A3933" s="173"/>
      <c r="B3933" s="189"/>
      <c r="C3933" s="189"/>
      <c r="D3933" s="189"/>
    </row>
    <row r="3934" spans="1:4" ht="18" customHeight="1">
      <c r="A3934" s="173"/>
      <c r="B3934" s="189"/>
      <c r="C3934" s="189"/>
      <c r="D3934" s="189"/>
    </row>
    <row r="3935" spans="1:4" ht="18" customHeight="1">
      <c r="A3935" s="173"/>
      <c r="B3935" s="189"/>
      <c r="C3935" s="189"/>
      <c r="D3935" s="189"/>
    </row>
    <row r="3936" spans="1:4" ht="18" customHeight="1">
      <c r="A3936" s="173"/>
      <c r="B3936" s="189"/>
      <c r="C3936" s="189"/>
      <c r="D3936" s="189"/>
    </row>
    <row r="3937" spans="1:4" ht="18" customHeight="1">
      <c r="A3937" s="173"/>
      <c r="B3937" s="189"/>
      <c r="C3937" s="189"/>
      <c r="D3937" s="189"/>
    </row>
    <row r="3938" spans="1:4" ht="18" customHeight="1">
      <c r="A3938" s="173"/>
      <c r="B3938" s="189"/>
      <c r="C3938" s="189"/>
      <c r="D3938" s="189"/>
    </row>
    <row r="3939" spans="1:4" ht="18" customHeight="1">
      <c r="A3939" s="173"/>
      <c r="B3939" s="189"/>
      <c r="C3939" s="189"/>
      <c r="D3939" s="189"/>
    </row>
    <row r="3940" spans="1:4" ht="18" customHeight="1">
      <c r="A3940" s="173"/>
      <c r="B3940" s="189"/>
      <c r="C3940" s="189"/>
      <c r="D3940" s="189"/>
    </row>
    <row r="3941" spans="1:4" ht="18" customHeight="1">
      <c r="A3941" s="173"/>
      <c r="B3941" s="189"/>
      <c r="C3941" s="189"/>
      <c r="D3941" s="189"/>
    </row>
    <row r="3942" spans="1:4" ht="18" customHeight="1">
      <c r="A3942" s="173"/>
      <c r="B3942" s="189"/>
      <c r="C3942" s="189"/>
      <c r="D3942" s="189"/>
    </row>
    <row r="3943" spans="1:4" ht="18" customHeight="1">
      <c r="A3943" s="173"/>
      <c r="B3943" s="189"/>
      <c r="C3943" s="189"/>
      <c r="D3943" s="189"/>
    </row>
    <row r="3944" spans="1:4" ht="18" customHeight="1">
      <c r="A3944" s="173"/>
      <c r="B3944" s="189"/>
      <c r="C3944" s="189"/>
      <c r="D3944" s="189"/>
    </row>
    <row r="3945" spans="1:4" ht="18" customHeight="1">
      <c r="A3945" s="173"/>
      <c r="B3945" s="189"/>
      <c r="C3945" s="189"/>
      <c r="D3945" s="189"/>
    </row>
    <row r="3946" spans="1:4" ht="18" customHeight="1">
      <c r="A3946" s="173"/>
      <c r="B3946" s="189"/>
      <c r="C3946" s="189"/>
      <c r="D3946" s="189"/>
    </row>
    <row r="3947" spans="1:4" ht="18" customHeight="1">
      <c r="A3947" s="173"/>
      <c r="B3947" s="189"/>
      <c r="C3947" s="189"/>
      <c r="D3947" s="189"/>
    </row>
    <row r="3948" spans="1:4" ht="18" customHeight="1">
      <c r="A3948" s="173"/>
      <c r="B3948" s="189"/>
      <c r="C3948" s="189"/>
      <c r="D3948" s="189"/>
    </row>
    <row r="3949" spans="1:4" ht="18" customHeight="1">
      <c r="A3949" s="173"/>
      <c r="B3949" s="189"/>
      <c r="C3949" s="189"/>
      <c r="D3949" s="189"/>
    </row>
    <row r="3950" spans="1:4" ht="18" customHeight="1">
      <c r="A3950" s="173"/>
      <c r="B3950" s="189"/>
      <c r="C3950" s="189"/>
      <c r="D3950" s="189"/>
    </row>
    <row r="3951" spans="1:4" ht="18" customHeight="1">
      <c r="A3951" s="173"/>
      <c r="B3951" s="189"/>
      <c r="C3951" s="189"/>
      <c r="D3951" s="189"/>
    </row>
    <row r="3952" spans="1:4" ht="18" customHeight="1">
      <c r="A3952" s="173"/>
      <c r="B3952" s="189"/>
      <c r="C3952" s="189"/>
      <c r="D3952" s="189"/>
    </row>
    <row r="3953" spans="1:4" ht="18" customHeight="1">
      <c r="A3953" s="173"/>
      <c r="B3953" s="189"/>
      <c r="C3953" s="189"/>
      <c r="D3953" s="189"/>
    </row>
    <row r="3954" spans="1:4" ht="18" customHeight="1">
      <c r="A3954" s="173"/>
      <c r="B3954" s="189"/>
      <c r="C3954" s="189"/>
      <c r="D3954" s="189"/>
    </row>
    <row r="3955" spans="1:4" ht="18" customHeight="1">
      <c r="A3955" s="173"/>
      <c r="B3955" s="189"/>
      <c r="C3955" s="189"/>
      <c r="D3955" s="189"/>
    </row>
    <row r="3956" spans="1:4" ht="18" customHeight="1">
      <c r="A3956" s="173"/>
      <c r="B3956" s="189"/>
      <c r="C3956" s="189"/>
      <c r="D3956" s="189"/>
    </row>
    <row r="3957" spans="1:4" ht="18" customHeight="1">
      <c r="A3957" s="173"/>
      <c r="B3957" s="189"/>
      <c r="C3957" s="189"/>
      <c r="D3957" s="189"/>
    </row>
    <row r="3958" spans="1:4" ht="18" customHeight="1">
      <c r="A3958" s="173"/>
      <c r="B3958" s="189"/>
      <c r="C3958" s="189"/>
      <c r="D3958" s="189"/>
    </row>
    <row r="3959" spans="1:4" ht="18" customHeight="1">
      <c r="A3959" s="173"/>
      <c r="B3959" s="189"/>
      <c r="C3959" s="189"/>
      <c r="D3959" s="189"/>
    </row>
    <row r="3960" spans="1:4" ht="18" customHeight="1">
      <c r="A3960" s="173"/>
      <c r="B3960" s="189"/>
      <c r="C3960" s="189"/>
      <c r="D3960" s="189"/>
    </row>
    <row r="3961" spans="1:4" ht="18" customHeight="1">
      <c r="A3961" s="173"/>
      <c r="B3961" s="189"/>
      <c r="C3961" s="189"/>
      <c r="D3961" s="189"/>
    </row>
    <row r="3962" spans="1:4" ht="18" customHeight="1">
      <c r="A3962" s="173"/>
      <c r="B3962" s="189"/>
      <c r="C3962" s="189"/>
      <c r="D3962" s="189"/>
    </row>
    <row r="3963" spans="1:4" ht="18" customHeight="1">
      <c r="A3963" s="173"/>
      <c r="B3963" s="189"/>
      <c r="C3963" s="189"/>
      <c r="D3963" s="189"/>
    </row>
    <row r="3964" spans="1:4" ht="18" customHeight="1">
      <c r="A3964" s="173"/>
      <c r="B3964" s="189"/>
      <c r="C3964" s="189"/>
      <c r="D3964" s="189"/>
    </row>
    <row r="3965" spans="1:4" ht="18" customHeight="1">
      <c r="A3965" s="173"/>
      <c r="B3965" s="189"/>
      <c r="C3965" s="189"/>
      <c r="D3965" s="189"/>
    </row>
    <row r="3966" spans="1:4" ht="18" customHeight="1">
      <c r="A3966" s="173"/>
      <c r="B3966" s="189"/>
      <c r="C3966" s="189"/>
      <c r="D3966" s="189"/>
    </row>
    <row r="3967" spans="1:4" ht="18" customHeight="1">
      <c r="A3967" s="173"/>
      <c r="B3967" s="189"/>
      <c r="C3967" s="189"/>
      <c r="D3967" s="189"/>
    </row>
    <row r="3968" spans="1:4" ht="18" customHeight="1">
      <c r="A3968" s="173"/>
      <c r="B3968" s="189"/>
      <c r="C3968" s="189"/>
      <c r="D3968" s="189"/>
    </row>
    <row r="3969" spans="1:4" ht="18" customHeight="1">
      <c r="A3969" s="173"/>
      <c r="B3969" s="189"/>
      <c r="C3969" s="189"/>
      <c r="D3969" s="189"/>
    </row>
    <row r="3970" spans="1:4" ht="18" customHeight="1">
      <c r="A3970" s="173"/>
      <c r="B3970" s="189"/>
      <c r="C3970" s="189"/>
      <c r="D3970" s="189"/>
    </row>
    <row r="3971" spans="1:4" ht="18" customHeight="1">
      <c r="A3971" s="173"/>
      <c r="B3971" s="189"/>
      <c r="C3971" s="189"/>
      <c r="D3971" s="189"/>
    </row>
    <row r="3972" spans="1:4" ht="18" customHeight="1">
      <c r="A3972" s="173"/>
      <c r="B3972" s="189"/>
      <c r="C3972" s="189"/>
      <c r="D3972" s="189"/>
    </row>
    <row r="3973" spans="1:4" ht="18" customHeight="1">
      <c r="A3973" s="173"/>
      <c r="B3973" s="189"/>
      <c r="C3973" s="189"/>
      <c r="D3973" s="189"/>
    </row>
    <row r="3974" spans="1:4" ht="18" customHeight="1">
      <c r="A3974" s="173"/>
      <c r="B3974" s="189"/>
      <c r="C3974" s="189"/>
      <c r="D3974" s="189"/>
    </row>
    <row r="3975" spans="1:4" ht="18" customHeight="1">
      <c r="A3975" s="173"/>
      <c r="B3975" s="189"/>
      <c r="C3975" s="189"/>
      <c r="D3975" s="189"/>
    </row>
    <row r="3976" spans="1:4" ht="18" customHeight="1">
      <c r="A3976" s="173"/>
      <c r="B3976" s="189"/>
      <c r="C3976" s="189"/>
      <c r="D3976" s="189"/>
    </row>
    <row r="3977" spans="1:4" ht="18" customHeight="1">
      <c r="A3977" s="173"/>
      <c r="B3977" s="189"/>
      <c r="C3977" s="189"/>
      <c r="D3977" s="189"/>
    </row>
    <row r="3978" spans="1:4" ht="18" customHeight="1">
      <c r="A3978" s="173"/>
      <c r="B3978" s="189"/>
      <c r="C3978" s="189"/>
      <c r="D3978" s="189"/>
    </row>
    <row r="3979" spans="1:4" ht="18" customHeight="1">
      <c r="A3979" s="173"/>
      <c r="B3979" s="189"/>
      <c r="C3979" s="189"/>
      <c r="D3979" s="189"/>
    </row>
    <row r="3980" spans="1:4" ht="18" customHeight="1">
      <c r="A3980" s="173"/>
      <c r="B3980" s="189"/>
      <c r="C3980" s="189"/>
      <c r="D3980" s="189"/>
    </row>
    <row r="3981" spans="1:4" ht="18" customHeight="1">
      <c r="A3981" s="173"/>
      <c r="B3981" s="189"/>
      <c r="C3981" s="189"/>
      <c r="D3981" s="189"/>
    </row>
    <row r="3982" spans="1:4" ht="18" customHeight="1">
      <c r="A3982" s="173"/>
      <c r="B3982" s="189"/>
      <c r="C3982" s="189"/>
      <c r="D3982" s="189"/>
    </row>
    <row r="3983" spans="1:4" ht="18" customHeight="1">
      <c r="A3983" s="173"/>
      <c r="B3983" s="189"/>
      <c r="C3983" s="189"/>
      <c r="D3983" s="189"/>
    </row>
    <row r="3984" spans="1:4" ht="18" customHeight="1">
      <c r="A3984" s="173"/>
      <c r="B3984" s="189"/>
      <c r="C3984" s="189"/>
      <c r="D3984" s="189"/>
    </row>
    <row r="3985" spans="1:4" ht="18" customHeight="1">
      <c r="A3985" s="173"/>
      <c r="B3985" s="189"/>
      <c r="C3985" s="189"/>
      <c r="D3985" s="189"/>
    </row>
    <row r="3986" spans="1:4" ht="18" customHeight="1">
      <c r="A3986" s="173"/>
      <c r="B3986" s="189"/>
      <c r="C3986" s="189"/>
      <c r="D3986" s="189"/>
    </row>
    <row r="3987" spans="1:4" ht="18" customHeight="1">
      <c r="A3987" s="173"/>
      <c r="B3987" s="189"/>
      <c r="C3987" s="189"/>
      <c r="D3987" s="189"/>
    </row>
    <row r="3988" spans="1:4" ht="18" customHeight="1">
      <c r="A3988" s="173"/>
      <c r="B3988" s="189"/>
      <c r="C3988" s="189"/>
      <c r="D3988" s="189"/>
    </row>
    <row r="3989" spans="1:4" ht="18" customHeight="1">
      <c r="A3989" s="173"/>
      <c r="B3989" s="189"/>
      <c r="C3989" s="189"/>
      <c r="D3989" s="189"/>
    </row>
    <row r="3990" spans="1:4" ht="18" customHeight="1">
      <c r="A3990" s="173"/>
      <c r="B3990" s="189"/>
      <c r="C3990" s="189"/>
      <c r="D3990" s="189"/>
    </row>
    <row r="3991" spans="1:4" ht="18" customHeight="1">
      <c r="A3991" s="173"/>
      <c r="B3991" s="189"/>
      <c r="C3991" s="189"/>
      <c r="D3991" s="189"/>
    </row>
    <row r="3992" spans="1:4" ht="18" customHeight="1">
      <c r="A3992" s="173"/>
      <c r="B3992" s="189"/>
      <c r="C3992" s="189"/>
      <c r="D3992" s="189"/>
    </row>
    <row r="3993" spans="1:4" ht="18" customHeight="1">
      <c r="A3993" s="173"/>
      <c r="B3993" s="189"/>
      <c r="C3993" s="189"/>
      <c r="D3993" s="189"/>
    </row>
    <row r="3994" spans="1:4" ht="18" customHeight="1">
      <c r="A3994" s="173"/>
      <c r="B3994" s="189"/>
      <c r="C3994" s="189"/>
      <c r="D3994" s="189"/>
    </row>
    <row r="3995" spans="1:4" ht="18" customHeight="1">
      <c r="A3995" s="173"/>
      <c r="B3995" s="189"/>
      <c r="C3995" s="189"/>
      <c r="D3995" s="189"/>
    </row>
    <row r="3996" spans="1:4" ht="18" customHeight="1">
      <c r="A3996" s="173"/>
      <c r="B3996" s="189"/>
      <c r="C3996" s="189"/>
      <c r="D3996" s="189"/>
    </row>
    <row r="3997" spans="1:4" ht="18" customHeight="1">
      <c r="A3997" s="173"/>
      <c r="B3997" s="189"/>
      <c r="C3997" s="189"/>
      <c r="D3997" s="189"/>
    </row>
    <row r="3998" spans="1:4" ht="18" customHeight="1">
      <c r="A3998" s="173"/>
      <c r="B3998" s="189"/>
      <c r="C3998" s="189"/>
      <c r="D3998" s="189"/>
    </row>
    <row r="3999" spans="1:4" ht="18" customHeight="1">
      <c r="A3999" s="173"/>
      <c r="B3999" s="189"/>
      <c r="C3999" s="189"/>
      <c r="D3999" s="189"/>
    </row>
    <row r="4000" spans="1:4" ht="18" customHeight="1">
      <c r="A4000" s="173"/>
      <c r="B4000" s="189"/>
      <c r="C4000" s="189"/>
      <c r="D4000" s="189"/>
    </row>
    <row r="4001" spans="1:4" ht="18" customHeight="1">
      <c r="A4001" s="173"/>
      <c r="B4001" s="189"/>
      <c r="C4001" s="189"/>
      <c r="D4001" s="189"/>
    </row>
    <row r="4002" spans="1:4" ht="18" customHeight="1">
      <c r="A4002" s="173"/>
      <c r="B4002" s="189"/>
      <c r="C4002" s="189"/>
      <c r="D4002" s="189"/>
    </row>
    <row r="4003" spans="1:4" ht="18" customHeight="1">
      <c r="A4003" s="173"/>
      <c r="B4003" s="189"/>
      <c r="C4003" s="189"/>
      <c r="D4003" s="189"/>
    </row>
    <row r="4004" spans="1:4" ht="18" customHeight="1">
      <c r="A4004" s="173"/>
      <c r="B4004" s="189"/>
      <c r="C4004" s="189"/>
      <c r="D4004" s="189"/>
    </row>
    <row r="4005" spans="1:4" ht="18" customHeight="1">
      <c r="A4005" s="173"/>
      <c r="B4005" s="189"/>
      <c r="C4005" s="189"/>
      <c r="D4005" s="189"/>
    </row>
    <row r="4006" spans="1:4" ht="18" customHeight="1">
      <c r="A4006" s="173"/>
      <c r="B4006" s="189"/>
      <c r="C4006" s="189"/>
      <c r="D4006" s="189"/>
    </row>
    <row r="4007" spans="1:4" ht="18" customHeight="1">
      <c r="A4007" s="173"/>
      <c r="B4007" s="189"/>
      <c r="C4007" s="189"/>
      <c r="D4007" s="189"/>
    </row>
    <row r="4008" spans="1:4" ht="18" customHeight="1">
      <c r="A4008" s="173"/>
      <c r="B4008" s="189"/>
      <c r="C4008" s="189"/>
      <c r="D4008" s="189"/>
    </row>
    <row r="4009" spans="1:4" ht="18" customHeight="1">
      <c r="A4009" s="173"/>
      <c r="B4009" s="189"/>
      <c r="C4009" s="189"/>
      <c r="D4009" s="189"/>
    </row>
    <row r="4010" spans="1:4" ht="18" customHeight="1">
      <c r="A4010" s="173"/>
      <c r="B4010" s="189"/>
      <c r="C4010" s="189"/>
      <c r="D4010" s="189"/>
    </row>
    <row r="4011" spans="1:4" ht="18" customHeight="1">
      <c r="A4011" s="173"/>
      <c r="B4011" s="189"/>
      <c r="C4011" s="189"/>
      <c r="D4011" s="189"/>
    </row>
    <row r="4012" spans="1:4" ht="18" customHeight="1">
      <c r="A4012" s="173"/>
      <c r="B4012" s="189"/>
      <c r="C4012" s="189"/>
      <c r="D4012" s="189"/>
    </row>
    <row r="4013" spans="1:4" ht="18" customHeight="1">
      <c r="A4013" s="173"/>
      <c r="B4013" s="189"/>
      <c r="C4013" s="189"/>
      <c r="D4013" s="189"/>
    </row>
    <row r="4014" spans="1:4" ht="18" customHeight="1">
      <c r="A4014" s="173"/>
      <c r="B4014" s="189"/>
      <c r="C4014" s="189"/>
      <c r="D4014" s="189"/>
    </row>
    <row r="4015" spans="1:4" ht="18" customHeight="1">
      <c r="A4015" s="173"/>
      <c r="B4015" s="189"/>
      <c r="C4015" s="189"/>
      <c r="D4015" s="189"/>
    </row>
    <row r="4016" spans="1:4" ht="18" customHeight="1">
      <c r="A4016" s="173"/>
      <c r="B4016" s="189"/>
      <c r="C4016" s="189"/>
      <c r="D4016" s="189"/>
    </row>
    <row r="4017" spans="1:4" ht="18" customHeight="1">
      <c r="A4017" s="173"/>
      <c r="B4017" s="189"/>
      <c r="C4017" s="189"/>
      <c r="D4017" s="189"/>
    </row>
    <row r="4018" spans="1:4" ht="18" customHeight="1">
      <c r="A4018" s="173"/>
      <c r="B4018" s="189"/>
      <c r="C4018" s="189"/>
      <c r="D4018" s="189"/>
    </row>
    <row r="4019" spans="1:4" ht="18" customHeight="1">
      <c r="A4019" s="173"/>
      <c r="B4019" s="189"/>
      <c r="C4019" s="189"/>
      <c r="D4019" s="189"/>
    </row>
    <row r="4020" spans="1:4" ht="18" customHeight="1">
      <c r="A4020" s="173"/>
      <c r="B4020" s="189"/>
      <c r="C4020" s="189"/>
      <c r="D4020" s="189"/>
    </row>
    <row r="4021" spans="1:4" ht="18" customHeight="1">
      <c r="A4021" s="173"/>
      <c r="B4021" s="189"/>
      <c r="C4021" s="189"/>
      <c r="D4021" s="189"/>
    </row>
    <row r="4022" spans="1:4" ht="18" customHeight="1">
      <c r="A4022" s="173"/>
      <c r="B4022" s="189"/>
      <c r="C4022" s="189"/>
      <c r="D4022" s="189"/>
    </row>
    <row r="4023" spans="1:4" ht="18" customHeight="1">
      <c r="A4023" s="173"/>
      <c r="B4023" s="189"/>
      <c r="C4023" s="189"/>
      <c r="D4023" s="189"/>
    </row>
    <row r="4024" spans="1:4" ht="18" customHeight="1">
      <c r="A4024" s="173"/>
      <c r="B4024" s="189"/>
      <c r="C4024" s="189"/>
      <c r="D4024" s="189"/>
    </row>
    <row r="4025" spans="1:4" ht="18" customHeight="1">
      <c r="A4025" s="173"/>
      <c r="B4025" s="189"/>
      <c r="C4025" s="189"/>
      <c r="D4025" s="189"/>
    </row>
    <row r="4026" spans="1:4" ht="18" customHeight="1">
      <c r="A4026" s="173"/>
      <c r="B4026" s="189"/>
      <c r="C4026" s="189"/>
      <c r="D4026" s="189"/>
    </row>
    <row r="4027" spans="1:4" ht="18" customHeight="1">
      <c r="A4027" s="173"/>
      <c r="B4027" s="189"/>
      <c r="C4027" s="189"/>
      <c r="D4027" s="189"/>
    </row>
    <row r="4028" spans="1:4" ht="18" customHeight="1">
      <c r="A4028" s="173"/>
      <c r="B4028" s="189"/>
      <c r="C4028" s="189"/>
      <c r="D4028" s="189"/>
    </row>
    <row r="4029" spans="1:4" ht="18" customHeight="1">
      <c r="A4029" s="173"/>
      <c r="B4029" s="189"/>
      <c r="C4029" s="189"/>
      <c r="D4029" s="189"/>
    </row>
    <row r="4030" spans="1:4" ht="18" customHeight="1">
      <c r="A4030" s="173"/>
      <c r="B4030" s="189"/>
      <c r="C4030" s="189"/>
      <c r="D4030" s="189"/>
    </row>
    <row r="4031" spans="1:4" ht="18" customHeight="1">
      <c r="A4031" s="173"/>
      <c r="B4031" s="189"/>
      <c r="C4031" s="189"/>
      <c r="D4031" s="189"/>
    </row>
    <row r="4032" spans="1:4" ht="18" customHeight="1">
      <c r="A4032" s="173"/>
      <c r="B4032" s="189"/>
      <c r="C4032" s="189"/>
      <c r="D4032" s="189"/>
    </row>
    <row r="4033" spans="1:4" ht="18" customHeight="1">
      <c r="A4033" s="173"/>
      <c r="B4033" s="189"/>
      <c r="C4033" s="189"/>
      <c r="D4033" s="189"/>
    </row>
    <row r="4034" spans="1:4" ht="18" customHeight="1">
      <c r="A4034" s="173"/>
      <c r="B4034" s="189"/>
      <c r="C4034" s="189"/>
      <c r="D4034" s="189"/>
    </row>
    <row r="4035" spans="1:4" ht="18" customHeight="1">
      <c r="A4035" s="173"/>
      <c r="B4035" s="189"/>
      <c r="C4035" s="189"/>
      <c r="D4035" s="189"/>
    </row>
    <row r="4036" spans="1:4" ht="18" customHeight="1">
      <c r="A4036" s="173"/>
      <c r="B4036" s="189"/>
      <c r="C4036" s="189"/>
      <c r="D4036" s="189"/>
    </row>
    <row r="4037" spans="1:4" ht="18" customHeight="1">
      <c r="A4037" s="173"/>
      <c r="B4037" s="189"/>
      <c r="C4037" s="189"/>
      <c r="D4037" s="189"/>
    </row>
    <row r="4038" spans="1:4" ht="18" customHeight="1">
      <c r="A4038" s="173"/>
      <c r="B4038" s="189"/>
      <c r="C4038" s="189"/>
      <c r="D4038" s="189"/>
    </row>
    <row r="4039" spans="1:4" ht="18" customHeight="1">
      <c r="A4039" s="173"/>
      <c r="B4039" s="189"/>
      <c r="C4039" s="189"/>
      <c r="D4039" s="189"/>
    </row>
    <row r="4040" spans="1:4" ht="18" customHeight="1">
      <c r="A4040" s="173"/>
      <c r="B4040" s="189"/>
      <c r="C4040" s="189"/>
      <c r="D4040" s="189"/>
    </row>
    <row r="4041" spans="1:4" ht="18" customHeight="1">
      <c r="A4041" s="173"/>
      <c r="B4041" s="189"/>
      <c r="C4041" s="189"/>
      <c r="D4041" s="189"/>
    </row>
    <row r="4042" spans="1:4" ht="18" customHeight="1">
      <c r="A4042" s="173"/>
      <c r="B4042" s="189"/>
      <c r="C4042" s="189"/>
      <c r="D4042" s="189"/>
    </row>
    <row r="4043" spans="1:4" ht="18" customHeight="1">
      <c r="A4043" s="173"/>
      <c r="B4043" s="189"/>
      <c r="C4043" s="189"/>
      <c r="D4043" s="189"/>
    </row>
    <row r="4044" spans="1:4" ht="18" customHeight="1">
      <c r="A4044" s="173"/>
      <c r="B4044" s="189"/>
      <c r="C4044" s="189"/>
      <c r="D4044" s="189"/>
    </row>
    <row r="4045" spans="1:4" ht="18" customHeight="1">
      <c r="A4045" s="173"/>
      <c r="B4045" s="189"/>
      <c r="C4045" s="189"/>
      <c r="D4045" s="189"/>
    </row>
    <row r="4046" spans="1:4" ht="18" customHeight="1">
      <c r="A4046" s="173"/>
      <c r="B4046" s="189"/>
      <c r="C4046" s="189"/>
      <c r="D4046" s="189"/>
    </row>
    <row r="4047" spans="1:4" ht="18" customHeight="1">
      <c r="A4047" s="173"/>
      <c r="B4047" s="189"/>
      <c r="C4047" s="189"/>
      <c r="D4047" s="189"/>
    </row>
    <row r="4048" spans="1:4" ht="18" customHeight="1">
      <c r="A4048" s="173"/>
      <c r="B4048" s="189"/>
      <c r="C4048" s="189"/>
      <c r="D4048" s="189"/>
    </row>
    <row r="4049" spans="1:4" ht="18" customHeight="1">
      <c r="A4049" s="173"/>
      <c r="B4049" s="189"/>
      <c r="C4049" s="189"/>
      <c r="D4049" s="189"/>
    </row>
    <row r="4050" spans="1:4" ht="18" customHeight="1">
      <c r="A4050" s="173"/>
      <c r="B4050" s="189"/>
      <c r="C4050" s="189"/>
      <c r="D4050" s="189"/>
    </row>
    <row r="4051" spans="1:4" ht="18" customHeight="1">
      <c r="A4051" s="173"/>
      <c r="B4051" s="189"/>
      <c r="C4051" s="189"/>
      <c r="D4051" s="189"/>
    </row>
    <row r="4052" spans="1:4" ht="18" customHeight="1">
      <c r="A4052" s="173"/>
      <c r="B4052" s="189"/>
      <c r="C4052" s="189"/>
      <c r="D4052" s="189"/>
    </row>
    <row r="4053" spans="1:4" ht="18" customHeight="1">
      <c r="A4053" s="173"/>
      <c r="B4053" s="189"/>
      <c r="C4053" s="189"/>
      <c r="D4053" s="189"/>
    </row>
    <row r="4054" spans="1:4" ht="18" customHeight="1">
      <c r="A4054" s="173"/>
      <c r="B4054" s="189"/>
      <c r="C4054" s="189"/>
      <c r="D4054" s="189"/>
    </row>
    <row r="4055" spans="1:4" ht="18" customHeight="1">
      <c r="A4055" s="173"/>
      <c r="B4055" s="189"/>
      <c r="C4055" s="189"/>
      <c r="D4055" s="189"/>
    </row>
    <row r="4056" spans="1:4" ht="18" customHeight="1">
      <c r="A4056" s="173"/>
      <c r="B4056" s="189"/>
      <c r="C4056" s="189"/>
      <c r="D4056" s="189"/>
    </row>
    <row r="4057" spans="1:4" ht="18" customHeight="1">
      <c r="A4057" s="173"/>
      <c r="B4057" s="189"/>
      <c r="C4057" s="189"/>
      <c r="D4057" s="189"/>
    </row>
    <row r="4058" spans="1:4" ht="18" customHeight="1">
      <c r="A4058" s="173"/>
      <c r="B4058" s="189"/>
      <c r="C4058" s="189"/>
      <c r="D4058" s="189"/>
    </row>
    <row r="4059" spans="1:4" ht="18" customHeight="1">
      <c r="A4059" s="173"/>
      <c r="B4059" s="189"/>
      <c r="C4059" s="189"/>
      <c r="D4059" s="189"/>
    </row>
    <row r="4060" spans="1:4" ht="18" customHeight="1">
      <c r="A4060" s="173"/>
      <c r="B4060" s="189"/>
      <c r="C4060" s="189"/>
      <c r="D4060" s="189"/>
    </row>
    <row r="4061" spans="1:4" ht="18" customHeight="1">
      <c r="A4061" s="173"/>
      <c r="B4061" s="189"/>
      <c r="C4061" s="189"/>
      <c r="D4061" s="189"/>
    </row>
    <row r="4062" spans="1:4" ht="18" customHeight="1">
      <c r="A4062" s="173"/>
      <c r="B4062" s="189"/>
      <c r="C4062" s="189"/>
      <c r="D4062" s="189"/>
    </row>
    <row r="4063" spans="1:4" ht="18" customHeight="1">
      <c r="A4063" s="173"/>
      <c r="B4063" s="189"/>
      <c r="C4063" s="189"/>
      <c r="D4063" s="189"/>
    </row>
    <row r="4064" spans="1:4" ht="18" customHeight="1">
      <c r="A4064" s="173"/>
      <c r="B4064" s="189"/>
      <c r="C4064" s="189"/>
      <c r="D4064" s="189"/>
    </row>
    <row r="4065" spans="1:4" ht="18" customHeight="1">
      <c r="A4065" s="173"/>
      <c r="B4065" s="189"/>
      <c r="C4065" s="189"/>
      <c r="D4065" s="189"/>
    </row>
    <row r="4066" spans="1:4" ht="18" customHeight="1">
      <c r="A4066" s="173"/>
      <c r="B4066" s="189"/>
      <c r="C4066" s="189"/>
      <c r="D4066" s="189"/>
    </row>
    <row r="4067" spans="1:4" ht="18" customHeight="1">
      <c r="A4067" s="173"/>
      <c r="B4067" s="189"/>
      <c r="C4067" s="189"/>
      <c r="D4067" s="189"/>
    </row>
    <row r="4068" spans="1:4" ht="18" customHeight="1">
      <c r="A4068" s="173"/>
      <c r="B4068" s="189"/>
      <c r="C4068" s="189"/>
      <c r="D4068" s="189"/>
    </row>
    <row r="4069" spans="1:4" ht="18" customHeight="1">
      <c r="A4069" s="173"/>
      <c r="B4069" s="189"/>
      <c r="C4069" s="189"/>
      <c r="D4069" s="189"/>
    </row>
    <row r="4070" spans="1:4" ht="18" customHeight="1">
      <c r="A4070" s="173"/>
      <c r="B4070" s="189"/>
      <c r="C4070" s="189"/>
      <c r="D4070" s="189"/>
    </row>
    <row r="4071" spans="1:4" ht="18" customHeight="1">
      <c r="A4071" s="173"/>
      <c r="B4071" s="189"/>
      <c r="C4071" s="189"/>
      <c r="D4071" s="189"/>
    </row>
    <row r="4072" spans="1:4" ht="18" customHeight="1">
      <c r="A4072" s="173"/>
      <c r="B4072" s="189"/>
      <c r="C4072" s="189"/>
      <c r="D4072" s="189"/>
    </row>
    <row r="4073" spans="1:4" ht="18" customHeight="1">
      <c r="A4073" s="173"/>
      <c r="B4073" s="189"/>
      <c r="C4073" s="189"/>
      <c r="D4073" s="189"/>
    </row>
    <row r="4074" spans="1:4" ht="18" customHeight="1">
      <c r="A4074" s="173"/>
      <c r="B4074" s="189"/>
      <c r="C4074" s="189"/>
      <c r="D4074" s="189"/>
    </row>
    <row r="4075" spans="1:4" ht="18" customHeight="1">
      <c r="A4075" s="173"/>
      <c r="B4075" s="189"/>
      <c r="C4075" s="189"/>
      <c r="D4075" s="189"/>
    </row>
    <row r="4076" spans="1:4" ht="18" customHeight="1">
      <c r="A4076" s="173"/>
      <c r="B4076" s="189"/>
      <c r="C4076" s="189"/>
      <c r="D4076" s="189"/>
    </row>
    <row r="4077" spans="1:4" ht="18" customHeight="1">
      <c r="A4077" s="173"/>
      <c r="B4077" s="189"/>
      <c r="C4077" s="189"/>
      <c r="D4077" s="189"/>
    </row>
    <row r="4078" spans="1:4" ht="18" customHeight="1">
      <c r="A4078" s="173"/>
      <c r="B4078" s="189"/>
      <c r="C4078" s="189"/>
      <c r="D4078" s="189"/>
    </row>
    <row r="4079" spans="1:4" ht="18" customHeight="1">
      <c r="A4079" s="173"/>
      <c r="B4079" s="189"/>
      <c r="C4079" s="189"/>
      <c r="D4079" s="189"/>
    </row>
    <row r="4080" spans="1:4" ht="18" customHeight="1">
      <c r="A4080" s="173"/>
      <c r="B4080" s="189"/>
      <c r="C4080" s="189"/>
      <c r="D4080" s="189"/>
    </row>
    <row r="4081" spans="1:4" ht="18" customHeight="1">
      <c r="A4081" s="173"/>
      <c r="B4081" s="189"/>
      <c r="C4081" s="189"/>
      <c r="D4081" s="189"/>
    </row>
    <row r="4082" spans="1:4" ht="18" customHeight="1">
      <c r="A4082" s="173"/>
      <c r="B4082" s="189"/>
      <c r="C4082" s="189"/>
      <c r="D4082" s="189"/>
    </row>
    <row r="4083" spans="1:4" ht="18" customHeight="1">
      <c r="A4083" s="173"/>
      <c r="B4083" s="189"/>
      <c r="C4083" s="189"/>
      <c r="D4083" s="189"/>
    </row>
    <row r="4084" spans="1:4" ht="18" customHeight="1">
      <c r="A4084" s="173"/>
      <c r="B4084" s="189"/>
      <c r="C4084" s="189"/>
      <c r="D4084" s="189"/>
    </row>
    <row r="4085" spans="1:4" ht="18" customHeight="1">
      <c r="A4085" s="173"/>
      <c r="B4085" s="189"/>
      <c r="C4085" s="189"/>
      <c r="D4085" s="189"/>
    </row>
    <row r="4086" spans="1:4" ht="18" customHeight="1">
      <c r="A4086" s="173"/>
      <c r="B4086" s="189"/>
      <c r="C4086" s="189"/>
      <c r="D4086" s="189"/>
    </row>
    <row r="4087" spans="1:4" ht="18" customHeight="1">
      <c r="A4087" s="173"/>
      <c r="B4087" s="189"/>
      <c r="C4087" s="189"/>
      <c r="D4087" s="189"/>
    </row>
    <row r="4088" spans="1:4" ht="18" customHeight="1">
      <c r="A4088" s="173"/>
      <c r="B4088" s="189"/>
      <c r="C4088" s="189"/>
      <c r="D4088" s="189"/>
    </row>
    <row r="4089" spans="1:4" ht="18" customHeight="1">
      <c r="A4089" s="173"/>
      <c r="B4089" s="189"/>
      <c r="C4089" s="189"/>
      <c r="D4089" s="189"/>
    </row>
    <row r="4090" spans="1:4" ht="18" customHeight="1">
      <c r="A4090" s="173"/>
      <c r="B4090" s="189"/>
      <c r="C4090" s="189"/>
      <c r="D4090" s="189"/>
    </row>
    <row r="4091" spans="1:4" ht="18" customHeight="1">
      <c r="A4091" s="173"/>
      <c r="B4091" s="189"/>
      <c r="C4091" s="189"/>
      <c r="D4091" s="189"/>
    </row>
    <row r="4092" spans="1:4" ht="18" customHeight="1">
      <c r="A4092" s="173"/>
      <c r="B4092" s="189"/>
      <c r="C4092" s="189"/>
      <c r="D4092" s="189"/>
    </row>
    <row r="4093" spans="1:4" ht="18" customHeight="1">
      <c r="A4093" s="173"/>
      <c r="B4093" s="189"/>
      <c r="C4093" s="189"/>
      <c r="D4093" s="189"/>
    </row>
    <row r="4094" spans="1:4" ht="18" customHeight="1">
      <c r="A4094" s="173"/>
      <c r="B4094" s="189"/>
      <c r="C4094" s="189"/>
      <c r="D4094" s="189"/>
    </row>
    <row r="4095" spans="1:4" ht="18" customHeight="1">
      <c r="A4095" s="173"/>
      <c r="B4095" s="189"/>
      <c r="C4095" s="189"/>
      <c r="D4095" s="189"/>
    </row>
    <row r="4096" spans="1:4" ht="18" customHeight="1">
      <c r="A4096" s="173"/>
      <c r="B4096" s="189"/>
      <c r="C4096" s="189"/>
      <c r="D4096" s="189"/>
    </row>
    <row r="4097" spans="1:4" ht="18" customHeight="1">
      <c r="A4097" s="173"/>
      <c r="B4097" s="189"/>
      <c r="C4097" s="189"/>
      <c r="D4097" s="189"/>
    </row>
    <row r="4098" spans="1:4" ht="18" customHeight="1">
      <c r="A4098" s="173"/>
      <c r="B4098" s="189"/>
      <c r="C4098" s="189"/>
      <c r="D4098" s="189"/>
    </row>
    <row r="4099" spans="1:4" ht="18" customHeight="1">
      <c r="A4099" s="173"/>
      <c r="B4099" s="189"/>
      <c r="C4099" s="189"/>
      <c r="D4099" s="189"/>
    </row>
    <row r="4100" spans="1:4" ht="18" customHeight="1">
      <c r="A4100" s="173"/>
      <c r="B4100" s="189"/>
      <c r="C4100" s="189"/>
      <c r="D4100" s="189"/>
    </row>
    <row r="4101" spans="1:4" ht="18" customHeight="1">
      <c r="A4101" s="173"/>
      <c r="B4101" s="189"/>
      <c r="C4101" s="189"/>
      <c r="D4101" s="189"/>
    </row>
    <row r="4102" spans="1:4" ht="18" customHeight="1">
      <c r="A4102" s="173"/>
      <c r="B4102" s="189"/>
      <c r="C4102" s="189"/>
      <c r="D4102" s="189"/>
    </row>
    <row r="4103" spans="1:4" ht="18" customHeight="1">
      <c r="A4103" s="173"/>
      <c r="B4103" s="189"/>
      <c r="C4103" s="189"/>
      <c r="D4103" s="189"/>
    </row>
    <row r="4104" spans="1:4" ht="18" customHeight="1">
      <c r="A4104" s="173"/>
      <c r="B4104" s="189"/>
      <c r="C4104" s="189"/>
      <c r="D4104" s="189"/>
    </row>
    <row r="4105" spans="1:4" ht="18" customHeight="1">
      <c r="A4105" s="173"/>
      <c r="B4105" s="189"/>
      <c r="C4105" s="189"/>
      <c r="D4105" s="189"/>
    </row>
    <row r="4106" spans="1:4" ht="18" customHeight="1">
      <c r="A4106" s="173"/>
      <c r="B4106" s="189"/>
      <c r="C4106" s="189"/>
      <c r="D4106" s="189"/>
    </row>
    <row r="4107" spans="1:4" ht="18" customHeight="1">
      <c r="A4107" s="173"/>
      <c r="B4107" s="189"/>
      <c r="C4107" s="189"/>
      <c r="D4107" s="189"/>
    </row>
    <row r="4108" spans="1:4" ht="18" customHeight="1">
      <c r="A4108" s="173"/>
      <c r="B4108" s="189"/>
      <c r="C4108" s="189"/>
      <c r="D4108" s="189"/>
    </row>
    <row r="4109" spans="1:4" ht="18" customHeight="1">
      <c r="A4109" s="173"/>
      <c r="B4109" s="189"/>
      <c r="C4109" s="189"/>
      <c r="D4109" s="189"/>
    </row>
    <row r="4110" spans="1:4" ht="18" customHeight="1">
      <c r="A4110" s="173"/>
      <c r="B4110" s="189"/>
      <c r="C4110" s="189"/>
      <c r="D4110" s="189"/>
    </row>
    <row r="4111" spans="1:4" ht="18" customHeight="1">
      <c r="A4111" s="173"/>
      <c r="B4111" s="189"/>
      <c r="C4111" s="189"/>
      <c r="D4111" s="189"/>
    </row>
    <row r="4112" spans="1:4" ht="18" customHeight="1">
      <c r="A4112" s="173"/>
      <c r="B4112" s="189"/>
      <c r="C4112" s="189"/>
      <c r="D4112" s="189"/>
    </row>
    <row r="4113" spans="1:4" ht="18" customHeight="1">
      <c r="A4113" s="173"/>
      <c r="B4113" s="189"/>
      <c r="C4113" s="189"/>
      <c r="D4113" s="189"/>
    </row>
    <row r="4114" spans="1:4" ht="18" customHeight="1">
      <c r="A4114" s="173"/>
      <c r="B4114" s="189"/>
      <c r="C4114" s="189"/>
      <c r="D4114" s="189"/>
    </row>
    <row r="4115" spans="1:4" ht="18" customHeight="1">
      <c r="A4115" s="173"/>
      <c r="B4115" s="189"/>
      <c r="C4115" s="189"/>
      <c r="D4115" s="189"/>
    </row>
    <row r="4116" spans="1:4" ht="18" customHeight="1">
      <c r="A4116" s="173"/>
      <c r="B4116" s="189"/>
      <c r="C4116" s="189"/>
      <c r="D4116" s="189"/>
    </row>
    <row r="4117" spans="1:4" ht="18" customHeight="1">
      <c r="A4117" s="173"/>
      <c r="B4117" s="189"/>
      <c r="C4117" s="189"/>
      <c r="D4117" s="189"/>
    </row>
    <row r="4118" spans="1:4" ht="18" customHeight="1">
      <c r="A4118" s="173"/>
      <c r="B4118" s="189"/>
      <c r="C4118" s="189"/>
      <c r="D4118" s="189"/>
    </row>
    <row r="4119" spans="1:4" ht="18" customHeight="1">
      <c r="A4119" s="173"/>
      <c r="B4119" s="189"/>
      <c r="C4119" s="189"/>
      <c r="D4119" s="189"/>
    </row>
    <row r="4120" spans="1:4" ht="18" customHeight="1">
      <c r="A4120" s="173"/>
      <c r="B4120" s="189"/>
      <c r="C4120" s="189"/>
      <c r="D4120" s="189"/>
    </row>
    <row r="4121" spans="1:4" ht="18" customHeight="1">
      <c r="A4121" s="173"/>
      <c r="B4121" s="189"/>
      <c r="C4121" s="189"/>
      <c r="D4121" s="189"/>
    </row>
    <row r="4122" spans="1:4" ht="18" customHeight="1">
      <c r="A4122" s="173"/>
      <c r="B4122" s="189"/>
      <c r="C4122" s="189"/>
      <c r="D4122" s="189"/>
    </row>
    <row r="4123" spans="1:4" ht="18" customHeight="1">
      <c r="A4123" s="173"/>
      <c r="B4123" s="189"/>
      <c r="C4123" s="189"/>
      <c r="D4123" s="189"/>
    </row>
    <row r="4124" spans="1:4" ht="18" customHeight="1">
      <c r="A4124" s="173"/>
      <c r="B4124" s="189"/>
      <c r="C4124" s="189"/>
      <c r="D4124" s="189"/>
    </row>
    <row r="4125" spans="1:4" ht="18" customHeight="1">
      <c r="A4125" s="173"/>
      <c r="B4125" s="189"/>
      <c r="C4125" s="189"/>
      <c r="D4125" s="189"/>
    </row>
    <row r="4126" spans="1:4" ht="18" customHeight="1">
      <c r="A4126" s="173"/>
      <c r="B4126" s="189"/>
      <c r="C4126" s="189"/>
      <c r="D4126" s="189"/>
    </row>
    <row r="4127" spans="1:4" ht="18" customHeight="1">
      <c r="A4127" s="173"/>
      <c r="B4127" s="189"/>
      <c r="C4127" s="189"/>
      <c r="D4127" s="189"/>
    </row>
    <row r="4128" spans="1:4" ht="18" customHeight="1">
      <c r="A4128" s="173"/>
      <c r="B4128" s="189"/>
      <c r="C4128" s="189"/>
      <c r="D4128" s="189"/>
    </row>
    <row r="4129" spans="1:4" ht="18" customHeight="1">
      <c r="A4129" s="173"/>
      <c r="B4129" s="189"/>
      <c r="C4129" s="189"/>
      <c r="D4129" s="189"/>
    </row>
    <row r="4130" spans="1:4" ht="18" customHeight="1">
      <c r="A4130" s="173"/>
      <c r="B4130" s="189"/>
      <c r="C4130" s="189"/>
      <c r="D4130" s="189"/>
    </row>
    <row r="4131" spans="1:4" ht="18" customHeight="1">
      <c r="A4131" s="173"/>
      <c r="B4131" s="189"/>
      <c r="C4131" s="189"/>
      <c r="D4131" s="189"/>
    </row>
    <row r="4132" spans="1:4" ht="18" customHeight="1">
      <c r="A4132" s="173"/>
      <c r="B4132" s="189"/>
      <c r="C4132" s="189"/>
      <c r="D4132" s="189"/>
    </row>
    <row r="4133" spans="1:4" ht="18" customHeight="1">
      <c r="A4133" s="173"/>
      <c r="B4133" s="189"/>
      <c r="C4133" s="189"/>
      <c r="D4133" s="189"/>
    </row>
    <row r="4134" spans="1:4" ht="18" customHeight="1">
      <c r="A4134" s="173"/>
      <c r="B4134" s="189"/>
      <c r="C4134" s="189"/>
      <c r="D4134" s="189"/>
    </row>
    <row r="4135" spans="1:4" ht="18" customHeight="1">
      <c r="A4135" s="173"/>
      <c r="B4135" s="189"/>
      <c r="C4135" s="189"/>
      <c r="D4135" s="189"/>
    </row>
    <row r="4136" spans="1:4" ht="18" customHeight="1">
      <c r="A4136" s="173"/>
      <c r="B4136" s="189"/>
      <c r="C4136" s="189"/>
      <c r="D4136" s="189"/>
    </row>
    <row r="4137" spans="1:4" ht="18" customHeight="1">
      <c r="A4137" s="173"/>
      <c r="B4137" s="189"/>
      <c r="C4137" s="189"/>
      <c r="D4137" s="189"/>
    </row>
    <row r="4138" spans="1:4" ht="18" customHeight="1">
      <c r="A4138" s="173"/>
      <c r="B4138" s="189"/>
      <c r="C4138" s="189"/>
      <c r="D4138" s="189"/>
    </row>
    <row r="4139" spans="1:4" ht="18" customHeight="1">
      <c r="A4139" s="173"/>
      <c r="B4139" s="189"/>
      <c r="C4139" s="189"/>
      <c r="D4139" s="189"/>
    </row>
    <row r="4140" spans="1:4" ht="18" customHeight="1">
      <c r="A4140" s="173"/>
      <c r="B4140" s="189"/>
      <c r="C4140" s="189"/>
      <c r="D4140" s="189"/>
    </row>
    <row r="4141" spans="1:4" ht="18" customHeight="1">
      <c r="A4141" s="173"/>
      <c r="B4141" s="189"/>
      <c r="C4141" s="189"/>
      <c r="D4141" s="189"/>
    </row>
    <row r="4142" spans="1:4" ht="18" customHeight="1">
      <c r="A4142" s="173"/>
      <c r="B4142" s="189"/>
      <c r="C4142" s="189"/>
      <c r="D4142" s="189"/>
    </row>
    <row r="4143" spans="1:4" ht="18" customHeight="1">
      <c r="A4143" s="173"/>
      <c r="B4143" s="189"/>
      <c r="C4143" s="189"/>
      <c r="D4143" s="189"/>
    </row>
    <row r="4144" spans="1:4" ht="18" customHeight="1">
      <c r="A4144" s="173"/>
      <c r="B4144" s="189"/>
      <c r="C4144" s="189"/>
      <c r="D4144" s="189"/>
    </row>
    <row r="4145" spans="1:4" ht="18" customHeight="1">
      <c r="A4145" s="173"/>
      <c r="B4145" s="189"/>
      <c r="C4145" s="189"/>
      <c r="D4145" s="189"/>
    </row>
    <row r="4146" spans="1:4" ht="18" customHeight="1">
      <c r="A4146" s="173"/>
      <c r="B4146" s="189"/>
      <c r="C4146" s="189"/>
      <c r="D4146" s="189"/>
    </row>
    <row r="4147" spans="1:4" ht="18" customHeight="1">
      <c r="A4147" s="173"/>
      <c r="B4147" s="189"/>
      <c r="C4147" s="189"/>
      <c r="D4147" s="189"/>
    </row>
    <row r="4148" spans="1:4" ht="18" customHeight="1">
      <c r="A4148" s="173"/>
      <c r="B4148" s="189"/>
      <c r="C4148" s="189"/>
      <c r="D4148" s="189"/>
    </row>
    <row r="4149" spans="1:4" ht="18" customHeight="1">
      <c r="A4149" s="173"/>
      <c r="B4149" s="189"/>
      <c r="C4149" s="189"/>
      <c r="D4149" s="189"/>
    </row>
    <row r="4150" spans="1:4" ht="18" customHeight="1">
      <c r="A4150" s="173"/>
      <c r="B4150" s="189"/>
      <c r="C4150" s="189"/>
      <c r="D4150" s="189"/>
    </row>
    <row r="4151" spans="1:4" ht="18" customHeight="1">
      <c r="A4151" s="173"/>
      <c r="B4151" s="189"/>
      <c r="C4151" s="189"/>
      <c r="D4151" s="189"/>
    </row>
    <row r="4152" spans="1:4" ht="18" customHeight="1">
      <c r="A4152" s="173"/>
      <c r="B4152" s="189"/>
      <c r="C4152" s="189"/>
      <c r="D4152" s="189"/>
    </row>
    <row r="4153" spans="1:4" ht="18" customHeight="1">
      <c r="A4153" s="173"/>
      <c r="B4153" s="189"/>
      <c r="C4153" s="189"/>
      <c r="D4153" s="189"/>
    </row>
    <row r="4154" spans="1:4" ht="18" customHeight="1">
      <c r="A4154" s="173"/>
      <c r="B4154" s="189"/>
      <c r="C4154" s="189"/>
      <c r="D4154" s="189"/>
    </row>
    <row r="4155" spans="1:4" ht="18" customHeight="1">
      <c r="A4155" s="173"/>
      <c r="B4155" s="189"/>
      <c r="C4155" s="189"/>
      <c r="D4155" s="189"/>
    </row>
    <row r="4156" spans="1:4" ht="18" customHeight="1">
      <c r="A4156" s="173"/>
      <c r="B4156" s="189"/>
      <c r="C4156" s="189"/>
      <c r="D4156" s="189"/>
    </row>
    <row r="4157" spans="1:4" ht="18" customHeight="1">
      <c r="A4157" s="173"/>
      <c r="B4157" s="189"/>
      <c r="C4157" s="189"/>
      <c r="D4157" s="189"/>
    </row>
    <row r="4158" spans="1:4" ht="18" customHeight="1">
      <c r="A4158" s="173"/>
      <c r="B4158" s="189"/>
      <c r="C4158" s="189"/>
      <c r="D4158" s="189"/>
    </row>
    <row r="4159" spans="1:4" ht="18" customHeight="1">
      <c r="A4159" s="173"/>
      <c r="B4159" s="189"/>
      <c r="C4159" s="189"/>
      <c r="D4159" s="189"/>
    </row>
    <row r="4160" spans="1:4" ht="18" customHeight="1">
      <c r="A4160" s="173"/>
      <c r="B4160" s="189"/>
      <c r="C4160" s="189"/>
      <c r="D4160" s="189"/>
    </row>
    <row r="4161" spans="1:4" ht="18" customHeight="1">
      <c r="A4161" s="173"/>
      <c r="B4161" s="189"/>
      <c r="C4161" s="189"/>
      <c r="D4161" s="189"/>
    </row>
    <row r="4162" spans="1:4" ht="18" customHeight="1">
      <c r="A4162" s="173"/>
      <c r="B4162" s="189"/>
      <c r="C4162" s="189"/>
      <c r="D4162" s="189"/>
    </row>
    <row r="4163" spans="1:4" ht="18" customHeight="1">
      <c r="A4163" s="173"/>
      <c r="B4163" s="189"/>
      <c r="C4163" s="189"/>
      <c r="D4163" s="189"/>
    </row>
    <row r="4164" spans="1:4" ht="18" customHeight="1">
      <c r="A4164" s="173"/>
      <c r="B4164" s="189"/>
      <c r="C4164" s="189"/>
      <c r="D4164" s="189"/>
    </row>
    <row r="4165" spans="1:4" ht="18" customHeight="1">
      <c r="A4165" s="173"/>
      <c r="B4165" s="189"/>
      <c r="C4165" s="189"/>
      <c r="D4165" s="189"/>
    </row>
    <row r="4166" spans="1:4" ht="18" customHeight="1">
      <c r="A4166" s="173"/>
      <c r="B4166" s="189"/>
      <c r="C4166" s="189"/>
      <c r="D4166" s="189"/>
    </row>
    <row r="4167" spans="1:4" ht="18" customHeight="1">
      <c r="A4167" s="173"/>
      <c r="B4167" s="189"/>
      <c r="C4167" s="189"/>
      <c r="D4167" s="189"/>
    </row>
    <row r="4168" spans="1:4" ht="18" customHeight="1">
      <c r="A4168" s="173"/>
      <c r="B4168" s="189"/>
      <c r="C4168" s="189"/>
      <c r="D4168" s="189"/>
    </row>
    <row r="4169" spans="1:4" ht="18" customHeight="1">
      <c r="A4169" s="173"/>
      <c r="B4169" s="189"/>
      <c r="C4169" s="189"/>
      <c r="D4169" s="189"/>
    </row>
    <row r="4170" spans="1:4" ht="18" customHeight="1">
      <c r="A4170" s="173"/>
      <c r="B4170" s="189"/>
      <c r="C4170" s="189"/>
      <c r="D4170" s="189"/>
    </row>
    <row r="4171" spans="1:4" ht="18" customHeight="1">
      <c r="A4171" s="173"/>
      <c r="B4171" s="189"/>
      <c r="C4171" s="189"/>
      <c r="D4171" s="189"/>
    </row>
    <row r="4172" spans="1:4" ht="18" customHeight="1">
      <c r="A4172" s="173"/>
      <c r="B4172" s="189"/>
      <c r="C4172" s="189"/>
      <c r="D4172" s="189"/>
    </row>
    <row r="4173" spans="1:4" ht="18" customHeight="1">
      <c r="A4173" s="173"/>
      <c r="B4173" s="189"/>
      <c r="C4173" s="189"/>
      <c r="D4173" s="189"/>
    </row>
    <row r="4174" spans="1:4" ht="18" customHeight="1">
      <c r="A4174" s="173"/>
      <c r="B4174" s="189"/>
      <c r="C4174" s="189"/>
      <c r="D4174" s="189"/>
    </row>
    <row r="4175" spans="1:4" ht="18" customHeight="1">
      <c r="A4175" s="173"/>
      <c r="B4175" s="189"/>
      <c r="C4175" s="189"/>
      <c r="D4175" s="189"/>
    </row>
    <row r="4176" spans="1:4" ht="18" customHeight="1">
      <c r="A4176" s="173"/>
      <c r="B4176" s="189"/>
      <c r="C4176" s="189"/>
      <c r="D4176" s="189"/>
    </row>
    <row r="4177" spans="1:4" ht="18" customHeight="1">
      <c r="A4177" s="173"/>
      <c r="B4177" s="189"/>
      <c r="C4177" s="189"/>
      <c r="D4177" s="189"/>
    </row>
    <row r="4178" spans="1:4" ht="18" customHeight="1">
      <c r="A4178" s="173"/>
      <c r="B4178" s="189"/>
      <c r="C4178" s="189"/>
      <c r="D4178" s="189"/>
    </row>
    <row r="4179" spans="1:4" ht="18" customHeight="1">
      <c r="A4179" s="173"/>
      <c r="B4179" s="189"/>
      <c r="C4179" s="189"/>
      <c r="D4179" s="189"/>
    </row>
    <row r="4180" spans="1:4" ht="18" customHeight="1">
      <c r="A4180" s="173"/>
      <c r="B4180" s="189"/>
      <c r="C4180" s="189"/>
      <c r="D4180" s="189"/>
    </row>
    <row r="4181" spans="1:4" ht="18" customHeight="1">
      <c r="A4181" s="173"/>
      <c r="B4181" s="189"/>
      <c r="C4181" s="189"/>
      <c r="D4181" s="189"/>
    </row>
    <row r="4182" spans="1:4" ht="18" customHeight="1">
      <c r="A4182" s="173"/>
      <c r="B4182" s="189"/>
      <c r="C4182" s="189"/>
      <c r="D4182" s="189"/>
    </row>
    <row r="4183" spans="1:4" ht="18" customHeight="1">
      <c r="A4183" s="173"/>
      <c r="B4183" s="189"/>
      <c r="C4183" s="189"/>
      <c r="D4183" s="189"/>
    </row>
    <row r="4184" spans="1:4" ht="18" customHeight="1">
      <c r="A4184" s="173"/>
      <c r="B4184" s="189"/>
      <c r="C4184" s="189"/>
      <c r="D4184" s="189"/>
    </row>
    <row r="4185" spans="1:4" ht="18" customHeight="1">
      <c r="A4185" s="173"/>
      <c r="B4185" s="189"/>
      <c r="C4185" s="189"/>
      <c r="D4185" s="189"/>
    </row>
    <row r="4186" spans="1:4" ht="18" customHeight="1">
      <c r="A4186" s="173"/>
      <c r="B4186" s="189"/>
      <c r="C4186" s="189"/>
      <c r="D4186" s="189"/>
    </row>
    <row r="4187" spans="1:4" ht="18" customHeight="1">
      <c r="A4187" s="173"/>
      <c r="B4187" s="189"/>
      <c r="C4187" s="189"/>
      <c r="D4187" s="189"/>
    </row>
    <row r="4188" spans="1:4" ht="18" customHeight="1">
      <c r="A4188" s="173"/>
      <c r="B4188" s="189"/>
      <c r="C4188" s="189"/>
      <c r="D4188" s="189"/>
    </row>
    <row r="4189" spans="1:4" ht="18" customHeight="1">
      <c r="A4189" s="173"/>
      <c r="B4189" s="189"/>
      <c r="C4189" s="189"/>
      <c r="D4189" s="189"/>
    </row>
    <row r="4190" spans="1:4" ht="18" customHeight="1">
      <c r="A4190" s="173"/>
      <c r="B4190" s="189"/>
      <c r="C4190" s="189"/>
      <c r="D4190" s="189"/>
    </row>
    <row r="4191" spans="1:4" ht="18" customHeight="1">
      <c r="A4191" s="173"/>
      <c r="B4191" s="189"/>
      <c r="C4191" s="189"/>
      <c r="D4191" s="189"/>
    </row>
    <row r="4192" spans="1:4" ht="18" customHeight="1">
      <c r="A4192" s="173"/>
      <c r="B4192" s="189"/>
      <c r="C4192" s="189"/>
      <c r="D4192" s="189"/>
    </row>
    <row r="4193" spans="1:4" ht="18" customHeight="1">
      <c r="A4193" s="173"/>
      <c r="B4193" s="189"/>
      <c r="C4193" s="189"/>
      <c r="D4193" s="189"/>
    </row>
    <row r="4194" spans="1:4" ht="18" customHeight="1">
      <c r="A4194" s="173"/>
      <c r="B4194" s="189"/>
      <c r="C4194" s="189"/>
      <c r="D4194" s="189"/>
    </row>
    <row r="4195" spans="1:4" ht="18" customHeight="1">
      <c r="A4195" s="173"/>
      <c r="B4195" s="189"/>
      <c r="C4195" s="189"/>
      <c r="D4195" s="189"/>
    </row>
    <row r="4196" spans="1:4" ht="18" customHeight="1">
      <c r="A4196" s="173"/>
      <c r="B4196" s="189"/>
      <c r="C4196" s="189"/>
      <c r="D4196" s="189"/>
    </row>
    <row r="4197" spans="1:4" ht="18" customHeight="1">
      <c r="A4197" s="173"/>
      <c r="B4197" s="189"/>
      <c r="C4197" s="189"/>
      <c r="D4197" s="189"/>
    </row>
    <row r="4198" spans="1:4" ht="18" customHeight="1">
      <c r="A4198" s="173"/>
      <c r="B4198" s="189"/>
      <c r="C4198" s="189"/>
      <c r="D4198" s="189"/>
    </row>
    <row r="4199" spans="1:4" ht="18" customHeight="1">
      <c r="A4199" s="173"/>
      <c r="B4199" s="189"/>
      <c r="C4199" s="189"/>
      <c r="D4199" s="189"/>
    </row>
    <row r="4200" spans="1:4" ht="18" customHeight="1">
      <c r="A4200" s="173"/>
      <c r="B4200" s="189"/>
      <c r="C4200" s="189"/>
      <c r="D4200" s="189"/>
    </row>
    <row r="4201" spans="1:4" ht="18" customHeight="1">
      <c r="A4201" s="173"/>
      <c r="B4201" s="189"/>
      <c r="C4201" s="189"/>
      <c r="D4201" s="189"/>
    </row>
    <row r="4202" spans="1:4" ht="18" customHeight="1">
      <c r="A4202" s="173"/>
      <c r="B4202" s="189"/>
      <c r="C4202" s="189"/>
      <c r="D4202" s="189"/>
    </row>
    <row r="4203" spans="1:4" ht="18" customHeight="1">
      <c r="A4203" s="173"/>
      <c r="B4203" s="189"/>
      <c r="C4203" s="189"/>
      <c r="D4203" s="189"/>
    </row>
    <row r="4204" spans="1:4" ht="18" customHeight="1">
      <c r="A4204" s="173"/>
      <c r="B4204" s="189"/>
      <c r="C4204" s="189"/>
      <c r="D4204" s="189"/>
    </row>
    <row r="4205" spans="1:4" ht="18" customHeight="1">
      <c r="A4205" s="173"/>
      <c r="B4205" s="189"/>
      <c r="C4205" s="189"/>
      <c r="D4205" s="189"/>
    </row>
    <row r="4206" spans="1:4" ht="18" customHeight="1">
      <c r="A4206" s="173"/>
      <c r="B4206" s="189"/>
      <c r="C4206" s="189"/>
      <c r="D4206" s="189"/>
    </row>
    <row r="4207" spans="1:4" ht="18" customHeight="1">
      <c r="A4207" s="173"/>
      <c r="B4207" s="189"/>
      <c r="C4207" s="189"/>
      <c r="D4207" s="189"/>
    </row>
    <row r="4208" spans="1:4" ht="18" customHeight="1">
      <c r="A4208" s="173"/>
      <c r="B4208" s="189"/>
      <c r="C4208" s="189"/>
      <c r="D4208" s="189"/>
    </row>
    <row r="4209" spans="1:4" ht="18" customHeight="1">
      <c r="A4209" s="173"/>
      <c r="B4209" s="189"/>
      <c r="C4209" s="189"/>
      <c r="D4209" s="189"/>
    </row>
    <row r="4210" spans="1:4" ht="18" customHeight="1">
      <c r="A4210" s="173"/>
      <c r="B4210" s="189"/>
      <c r="C4210" s="189"/>
      <c r="D4210" s="189"/>
    </row>
    <row r="4211" spans="1:4" ht="18" customHeight="1">
      <c r="A4211" s="173"/>
      <c r="B4211" s="189"/>
      <c r="C4211" s="189"/>
      <c r="D4211" s="189"/>
    </row>
    <row r="4212" spans="1:4" ht="18" customHeight="1">
      <c r="A4212" s="173"/>
      <c r="B4212" s="189"/>
      <c r="C4212" s="189"/>
      <c r="D4212" s="189"/>
    </row>
    <row r="4213" spans="1:4" ht="18" customHeight="1">
      <c r="A4213" s="173"/>
      <c r="B4213" s="189"/>
      <c r="C4213" s="189"/>
      <c r="D4213" s="189"/>
    </row>
    <row r="4214" spans="1:4" ht="18" customHeight="1">
      <c r="A4214" s="173"/>
      <c r="B4214" s="189"/>
      <c r="C4214" s="189"/>
      <c r="D4214" s="189"/>
    </row>
    <row r="4215" spans="1:4" ht="18" customHeight="1">
      <c r="A4215" s="173"/>
      <c r="B4215" s="189"/>
      <c r="C4215" s="189"/>
      <c r="D4215" s="189"/>
    </row>
    <row r="4216" spans="1:4" ht="18" customHeight="1">
      <c r="A4216" s="173"/>
      <c r="B4216" s="189"/>
      <c r="C4216" s="189"/>
      <c r="D4216" s="189"/>
    </row>
    <row r="4217" spans="1:4" ht="18" customHeight="1">
      <c r="A4217" s="173"/>
      <c r="B4217" s="189"/>
      <c r="C4217" s="189"/>
      <c r="D4217" s="189"/>
    </row>
    <row r="4218" spans="1:4" ht="18" customHeight="1">
      <c r="A4218" s="173"/>
      <c r="B4218" s="189"/>
      <c r="C4218" s="189"/>
      <c r="D4218" s="189"/>
    </row>
    <row r="4219" spans="1:4" ht="18" customHeight="1">
      <c r="A4219" s="173"/>
      <c r="B4219" s="189"/>
      <c r="C4219" s="189"/>
      <c r="D4219" s="189"/>
    </row>
    <row r="4220" spans="1:4" ht="18" customHeight="1">
      <c r="A4220" s="173"/>
      <c r="B4220" s="189"/>
      <c r="C4220" s="189"/>
      <c r="D4220" s="189"/>
    </row>
    <row r="4221" spans="1:4" ht="18" customHeight="1">
      <c r="A4221" s="173"/>
      <c r="B4221" s="189"/>
      <c r="C4221" s="189"/>
      <c r="D4221" s="189"/>
    </row>
    <row r="4222" spans="1:4" ht="18" customHeight="1">
      <c r="A4222" s="173"/>
      <c r="B4222" s="189"/>
      <c r="C4222" s="189"/>
      <c r="D4222" s="189"/>
    </row>
    <row r="4223" spans="1:4" ht="18" customHeight="1">
      <c r="A4223" s="173"/>
      <c r="B4223" s="189"/>
      <c r="C4223" s="189"/>
      <c r="D4223" s="189"/>
    </row>
    <row r="4224" spans="1:4" ht="18" customHeight="1">
      <c r="A4224" s="173"/>
      <c r="B4224" s="189"/>
      <c r="C4224" s="189"/>
      <c r="D4224" s="189"/>
    </row>
    <row r="4225" spans="1:4" ht="18" customHeight="1">
      <c r="A4225" s="173"/>
      <c r="B4225" s="189"/>
      <c r="C4225" s="189"/>
      <c r="D4225" s="189"/>
    </row>
    <row r="4226" spans="1:4" ht="18" customHeight="1">
      <c r="A4226" s="173"/>
      <c r="B4226" s="189"/>
      <c r="C4226" s="189"/>
      <c r="D4226" s="189"/>
    </row>
    <row r="4227" spans="1:4" ht="18" customHeight="1">
      <c r="A4227" s="173"/>
      <c r="B4227" s="189"/>
      <c r="C4227" s="189"/>
      <c r="D4227" s="189"/>
    </row>
    <row r="4228" spans="1:4" ht="18" customHeight="1">
      <c r="A4228" s="173"/>
      <c r="B4228" s="189"/>
      <c r="C4228" s="189"/>
      <c r="D4228" s="189"/>
    </row>
    <row r="4229" spans="1:4" ht="18" customHeight="1">
      <c r="A4229" s="173"/>
      <c r="B4229" s="189"/>
      <c r="C4229" s="189"/>
      <c r="D4229" s="189"/>
    </row>
    <row r="4230" spans="1:4" ht="18" customHeight="1">
      <c r="A4230" s="173"/>
      <c r="B4230" s="189"/>
      <c r="C4230" s="189"/>
      <c r="D4230" s="189"/>
    </row>
    <row r="4231" spans="1:4" ht="18" customHeight="1">
      <c r="A4231" s="173"/>
      <c r="B4231" s="189"/>
      <c r="C4231" s="189"/>
      <c r="D4231" s="189"/>
    </row>
    <row r="4232" spans="1:4" ht="18" customHeight="1">
      <c r="A4232" s="173"/>
      <c r="B4232" s="189"/>
      <c r="C4232" s="189"/>
      <c r="D4232" s="189"/>
    </row>
    <row r="4233" spans="1:4" ht="18" customHeight="1">
      <c r="A4233" s="173"/>
      <c r="B4233" s="189"/>
      <c r="C4233" s="189"/>
      <c r="D4233" s="189"/>
    </row>
    <row r="4234" spans="1:4" ht="18" customHeight="1">
      <c r="A4234" s="173"/>
      <c r="B4234" s="189"/>
      <c r="C4234" s="189"/>
      <c r="D4234" s="189"/>
    </row>
    <row r="4235" spans="1:4" ht="18" customHeight="1">
      <c r="A4235" s="173"/>
      <c r="B4235" s="189"/>
      <c r="C4235" s="189"/>
      <c r="D4235" s="189"/>
    </row>
    <row r="4236" spans="1:4" ht="18" customHeight="1">
      <c r="A4236" s="173"/>
      <c r="B4236" s="189"/>
      <c r="C4236" s="189"/>
      <c r="D4236" s="189"/>
    </row>
    <row r="4237" spans="1:4" ht="18" customHeight="1">
      <c r="A4237" s="173"/>
      <c r="B4237" s="189"/>
      <c r="C4237" s="189"/>
      <c r="D4237" s="189"/>
    </row>
    <row r="4238" spans="1:4" ht="18" customHeight="1">
      <c r="A4238" s="173"/>
      <c r="B4238" s="189"/>
      <c r="C4238" s="189"/>
      <c r="D4238" s="189"/>
    </row>
    <row r="4239" spans="1:4" ht="18" customHeight="1">
      <c r="A4239" s="173"/>
      <c r="B4239" s="189"/>
      <c r="C4239" s="189"/>
      <c r="D4239" s="189"/>
    </row>
    <row r="4240" spans="1:4" ht="18" customHeight="1">
      <c r="A4240" s="173"/>
      <c r="B4240" s="189"/>
      <c r="C4240" s="189"/>
      <c r="D4240" s="189"/>
    </row>
    <row r="4241" spans="1:4" ht="18" customHeight="1">
      <c r="A4241" s="173"/>
      <c r="B4241" s="189"/>
      <c r="C4241" s="189"/>
      <c r="D4241" s="189"/>
    </row>
    <row r="4242" spans="1:4" ht="18" customHeight="1">
      <c r="A4242" s="173"/>
      <c r="B4242" s="189"/>
      <c r="C4242" s="189"/>
      <c r="D4242" s="189"/>
    </row>
    <row r="4243" spans="1:4" ht="18" customHeight="1">
      <c r="A4243" s="173"/>
      <c r="B4243" s="189"/>
      <c r="C4243" s="189"/>
      <c r="D4243" s="189"/>
    </row>
    <row r="4244" spans="1:4" ht="18" customHeight="1">
      <c r="A4244" s="173"/>
      <c r="B4244" s="189"/>
      <c r="C4244" s="189"/>
      <c r="D4244" s="189"/>
    </row>
    <row r="4245" spans="1:4" ht="18" customHeight="1">
      <c r="A4245" s="173"/>
      <c r="B4245" s="189"/>
      <c r="C4245" s="189"/>
      <c r="D4245" s="189"/>
    </row>
    <row r="4246" spans="1:4" ht="18" customHeight="1">
      <c r="A4246" s="173"/>
      <c r="B4246" s="189"/>
      <c r="C4246" s="189"/>
      <c r="D4246" s="189"/>
    </row>
    <row r="4247" spans="1:4" ht="18" customHeight="1">
      <c r="A4247" s="173"/>
      <c r="B4247" s="189"/>
      <c r="C4247" s="189"/>
      <c r="D4247" s="189"/>
    </row>
    <row r="4248" spans="1:4" ht="18" customHeight="1">
      <c r="A4248" s="173"/>
      <c r="B4248" s="189"/>
      <c r="C4248" s="189"/>
      <c r="D4248" s="189"/>
    </row>
    <row r="4249" spans="1:4" ht="18" customHeight="1">
      <c r="A4249" s="173"/>
      <c r="B4249" s="189"/>
      <c r="C4249" s="189"/>
      <c r="D4249" s="189"/>
    </row>
    <row r="4250" spans="1:4" ht="18" customHeight="1">
      <c r="A4250" s="173"/>
      <c r="B4250" s="189"/>
      <c r="C4250" s="189"/>
      <c r="D4250" s="189"/>
    </row>
    <row r="4251" spans="1:4" ht="18" customHeight="1">
      <c r="A4251" s="173"/>
      <c r="B4251" s="189"/>
      <c r="C4251" s="189"/>
      <c r="D4251" s="189"/>
    </row>
    <row r="4252" spans="1:4" ht="18" customHeight="1">
      <c r="A4252" s="173"/>
      <c r="B4252" s="189"/>
      <c r="C4252" s="189"/>
      <c r="D4252" s="189"/>
    </row>
    <row r="4253" spans="1:4" ht="18" customHeight="1">
      <c r="A4253" s="173"/>
      <c r="B4253" s="189"/>
      <c r="C4253" s="189"/>
      <c r="D4253" s="189"/>
    </row>
    <row r="4254" spans="1:4" ht="18" customHeight="1">
      <c r="A4254" s="173"/>
      <c r="B4254" s="189"/>
      <c r="C4254" s="189"/>
      <c r="D4254" s="189"/>
    </row>
    <row r="4255" spans="1:4" ht="18" customHeight="1">
      <c r="A4255" s="173"/>
      <c r="B4255" s="189"/>
      <c r="C4255" s="189"/>
      <c r="D4255" s="189"/>
    </row>
    <row r="4256" spans="1:4" ht="18" customHeight="1">
      <c r="A4256" s="173"/>
      <c r="B4256" s="189"/>
      <c r="C4256" s="189"/>
      <c r="D4256" s="189"/>
    </row>
    <row r="4257" spans="1:4" ht="18" customHeight="1">
      <c r="A4257" s="173"/>
      <c r="B4257" s="189"/>
      <c r="C4257" s="189"/>
      <c r="D4257" s="189"/>
    </row>
    <row r="4258" spans="1:4" ht="18" customHeight="1">
      <c r="A4258" s="173"/>
      <c r="B4258" s="189"/>
      <c r="C4258" s="189"/>
      <c r="D4258" s="189"/>
    </row>
    <row r="4259" spans="1:4" ht="18" customHeight="1">
      <c r="A4259" s="173"/>
      <c r="B4259" s="189"/>
      <c r="C4259" s="189"/>
      <c r="D4259" s="189"/>
    </row>
    <row r="4260" spans="1:4" ht="18" customHeight="1">
      <c r="A4260" s="173"/>
      <c r="B4260" s="189"/>
      <c r="C4260" s="189"/>
      <c r="D4260" s="189"/>
    </row>
    <row r="4261" spans="1:4" ht="18" customHeight="1">
      <c r="A4261" s="173"/>
      <c r="B4261" s="189"/>
      <c r="C4261" s="189"/>
      <c r="D4261" s="189"/>
    </row>
    <row r="4262" spans="1:4" ht="18" customHeight="1">
      <c r="A4262" s="173"/>
      <c r="B4262" s="189"/>
      <c r="C4262" s="189"/>
      <c r="D4262" s="189"/>
    </row>
    <row r="4263" spans="1:4" ht="18" customHeight="1">
      <c r="A4263" s="173"/>
      <c r="B4263" s="189"/>
      <c r="C4263" s="189"/>
      <c r="D4263" s="189"/>
    </row>
    <row r="4264" spans="1:4" ht="18" customHeight="1">
      <c r="A4264" s="173"/>
      <c r="B4264" s="189"/>
      <c r="C4264" s="189"/>
      <c r="D4264" s="189"/>
    </row>
    <row r="4265" spans="1:4" ht="18" customHeight="1">
      <c r="A4265" s="173"/>
      <c r="B4265" s="189"/>
      <c r="C4265" s="189"/>
      <c r="D4265" s="189"/>
    </row>
    <row r="4266" spans="1:4" ht="18" customHeight="1">
      <c r="A4266" s="173"/>
      <c r="B4266" s="189"/>
      <c r="C4266" s="189"/>
      <c r="D4266" s="189"/>
    </row>
    <row r="4267" spans="1:4" ht="18" customHeight="1">
      <c r="A4267" s="173"/>
      <c r="B4267" s="189"/>
      <c r="C4267" s="189"/>
      <c r="D4267" s="189"/>
    </row>
    <row r="4268" spans="1:4" ht="18" customHeight="1">
      <c r="A4268" s="173"/>
      <c r="B4268" s="189"/>
      <c r="C4268" s="189"/>
      <c r="D4268" s="189"/>
    </row>
    <row r="4269" spans="1:4" ht="18" customHeight="1">
      <c r="A4269" s="173"/>
      <c r="B4269" s="189"/>
      <c r="C4269" s="189"/>
      <c r="D4269" s="189"/>
    </row>
    <row r="4270" spans="1:4" ht="18" customHeight="1">
      <c r="A4270" s="173"/>
      <c r="B4270" s="189"/>
      <c r="C4270" s="189"/>
      <c r="D4270" s="189"/>
    </row>
    <row r="4271" spans="1:4" ht="18" customHeight="1">
      <c r="A4271" s="173"/>
      <c r="B4271" s="189"/>
      <c r="C4271" s="189"/>
      <c r="D4271" s="189"/>
    </row>
    <row r="4272" spans="1:4" ht="18" customHeight="1">
      <c r="A4272" s="173"/>
      <c r="B4272" s="189"/>
      <c r="C4272" s="189"/>
      <c r="D4272" s="189"/>
    </row>
    <row r="4273" spans="1:4" ht="18" customHeight="1">
      <c r="A4273" s="173"/>
      <c r="B4273" s="189"/>
      <c r="C4273" s="189"/>
      <c r="D4273" s="189"/>
    </row>
    <row r="4274" spans="1:4" ht="18" customHeight="1">
      <c r="A4274" s="173"/>
      <c r="B4274" s="189"/>
      <c r="C4274" s="189"/>
      <c r="D4274" s="189"/>
    </row>
    <row r="4275" spans="1:4" ht="18" customHeight="1">
      <c r="A4275" s="173"/>
      <c r="B4275" s="189"/>
      <c r="C4275" s="189"/>
      <c r="D4275" s="189"/>
    </row>
    <row r="4276" spans="1:4" ht="18" customHeight="1">
      <c r="A4276" s="173"/>
      <c r="B4276" s="189"/>
      <c r="C4276" s="189"/>
      <c r="D4276" s="189"/>
    </row>
    <row r="4277" spans="1:4" ht="18" customHeight="1">
      <c r="A4277" s="173"/>
      <c r="B4277" s="189"/>
      <c r="C4277" s="189"/>
      <c r="D4277" s="189"/>
    </row>
    <row r="4278" spans="1:4" ht="18" customHeight="1">
      <c r="A4278" s="173"/>
      <c r="B4278" s="189"/>
      <c r="C4278" s="189"/>
      <c r="D4278" s="189"/>
    </row>
    <row r="4279" spans="1:4" ht="18" customHeight="1">
      <c r="A4279" s="173"/>
      <c r="B4279" s="189"/>
      <c r="C4279" s="189"/>
      <c r="D4279" s="189"/>
    </row>
    <row r="4280" spans="1:4" ht="18" customHeight="1">
      <c r="A4280" s="173"/>
      <c r="B4280" s="189"/>
      <c r="C4280" s="189"/>
      <c r="D4280" s="189"/>
    </row>
    <row r="4281" spans="1:4" ht="18" customHeight="1">
      <c r="A4281" s="173"/>
      <c r="B4281" s="189"/>
      <c r="C4281" s="189"/>
      <c r="D4281" s="189"/>
    </row>
    <row r="4282" spans="1:4" ht="18" customHeight="1">
      <c r="A4282" s="173"/>
      <c r="B4282" s="189"/>
      <c r="C4282" s="189"/>
      <c r="D4282" s="189"/>
    </row>
    <row r="4283" spans="1:4" ht="18" customHeight="1">
      <c r="A4283" s="173"/>
      <c r="B4283" s="189"/>
      <c r="C4283" s="189"/>
      <c r="D4283" s="189"/>
    </row>
    <row r="4284" spans="1:4" ht="18" customHeight="1">
      <c r="A4284" s="173"/>
      <c r="B4284" s="189"/>
      <c r="C4284" s="189"/>
      <c r="D4284" s="189"/>
    </row>
    <row r="4285" spans="1:4" ht="18" customHeight="1">
      <c r="A4285" s="173"/>
      <c r="B4285" s="189"/>
      <c r="C4285" s="189"/>
      <c r="D4285" s="189"/>
    </row>
    <row r="4286" spans="1:4" ht="18" customHeight="1">
      <c r="A4286" s="173"/>
      <c r="B4286" s="189"/>
      <c r="C4286" s="189"/>
      <c r="D4286" s="189"/>
    </row>
    <row r="4287" spans="1:4" ht="18" customHeight="1">
      <c r="A4287" s="173"/>
      <c r="B4287" s="189"/>
      <c r="C4287" s="189"/>
      <c r="D4287" s="189"/>
    </row>
    <row r="4288" spans="1:4" ht="18" customHeight="1">
      <c r="A4288" s="173"/>
      <c r="B4288" s="189"/>
      <c r="C4288" s="189"/>
      <c r="D4288" s="189"/>
    </row>
    <row r="4289" spans="1:4" ht="18" customHeight="1">
      <c r="A4289" s="173"/>
      <c r="B4289" s="189"/>
      <c r="C4289" s="189"/>
      <c r="D4289" s="189"/>
    </row>
    <row r="4290" spans="1:4" ht="18" customHeight="1">
      <c r="A4290" s="173"/>
      <c r="B4290" s="189"/>
      <c r="C4290" s="189"/>
      <c r="D4290" s="189"/>
    </row>
    <row r="4291" spans="1:4" ht="18" customHeight="1">
      <c r="A4291" s="173"/>
      <c r="B4291" s="189"/>
      <c r="C4291" s="189"/>
      <c r="D4291" s="189"/>
    </row>
    <row r="4292" spans="1:4" ht="18" customHeight="1">
      <c r="A4292" s="173"/>
      <c r="B4292" s="189"/>
      <c r="C4292" s="189"/>
      <c r="D4292" s="189"/>
    </row>
    <row r="4293" spans="1:4" ht="18" customHeight="1">
      <c r="A4293" s="173"/>
      <c r="B4293" s="189"/>
      <c r="C4293" s="189"/>
      <c r="D4293" s="189"/>
    </row>
    <row r="4294" spans="1:4" ht="18" customHeight="1">
      <c r="A4294" s="173"/>
      <c r="B4294" s="189"/>
      <c r="C4294" s="189"/>
      <c r="D4294" s="189"/>
    </row>
    <row r="4295" spans="1:4" ht="18" customHeight="1">
      <c r="A4295" s="173"/>
      <c r="B4295" s="189"/>
      <c r="C4295" s="189"/>
      <c r="D4295" s="189"/>
    </row>
    <row r="4296" spans="1:4" ht="18" customHeight="1">
      <c r="A4296" s="173"/>
      <c r="B4296" s="189"/>
      <c r="C4296" s="189"/>
      <c r="D4296" s="189"/>
    </row>
    <row r="4297" spans="1:4" ht="18" customHeight="1">
      <c r="A4297" s="173"/>
      <c r="B4297" s="189"/>
      <c r="C4297" s="189"/>
      <c r="D4297" s="189"/>
    </row>
    <row r="4298" spans="1:4" ht="18" customHeight="1">
      <c r="A4298" s="173"/>
      <c r="B4298" s="189"/>
      <c r="C4298" s="189"/>
      <c r="D4298" s="189"/>
    </row>
    <row r="4299" spans="1:4" ht="18" customHeight="1">
      <c r="A4299" s="173"/>
      <c r="B4299" s="189"/>
      <c r="C4299" s="189"/>
      <c r="D4299" s="189"/>
    </row>
    <row r="4300" spans="1:4" ht="18" customHeight="1">
      <c r="A4300" s="173"/>
      <c r="B4300" s="189"/>
      <c r="C4300" s="189"/>
      <c r="D4300" s="189"/>
    </row>
    <row r="4301" spans="1:4" ht="18" customHeight="1">
      <c r="A4301" s="173"/>
      <c r="B4301" s="189"/>
      <c r="C4301" s="189"/>
      <c r="D4301" s="189"/>
    </row>
    <row r="4302" spans="1:4" ht="18" customHeight="1">
      <c r="A4302" s="173"/>
      <c r="B4302" s="189"/>
      <c r="C4302" s="189"/>
      <c r="D4302" s="189"/>
    </row>
    <row r="4303" spans="1:4" ht="18" customHeight="1">
      <c r="A4303" s="173"/>
      <c r="B4303" s="189"/>
      <c r="C4303" s="189"/>
      <c r="D4303" s="189"/>
    </row>
    <row r="4304" spans="1:4" ht="18" customHeight="1">
      <c r="A4304" s="173"/>
      <c r="B4304" s="189"/>
      <c r="C4304" s="189"/>
      <c r="D4304" s="189"/>
    </row>
    <row r="4305" spans="1:4" ht="18" customHeight="1">
      <c r="A4305" s="173"/>
      <c r="B4305" s="189"/>
      <c r="C4305" s="189"/>
      <c r="D4305" s="189"/>
    </row>
    <row r="4306" spans="1:4" ht="18" customHeight="1">
      <c r="A4306" s="173"/>
      <c r="B4306" s="189"/>
      <c r="C4306" s="189"/>
      <c r="D4306" s="189"/>
    </row>
    <row r="4307" spans="1:4" ht="18" customHeight="1">
      <c r="A4307" s="173"/>
      <c r="B4307" s="189"/>
      <c r="C4307" s="189"/>
      <c r="D4307" s="189"/>
    </row>
    <row r="4308" spans="1:4" ht="18" customHeight="1">
      <c r="A4308" s="173"/>
      <c r="B4308" s="189"/>
      <c r="C4308" s="189"/>
      <c r="D4308" s="189"/>
    </row>
    <row r="4309" spans="1:4" ht="18" customHeight="1">
      <c r="A4309" s="173"/>
      <c r="B4309" s="189"/>
      <c r="C4309" s="189"/>
      <c r="D4309" s="189"/>
    </row>
    <row r="4310" spans="1:4" ht="18" customHeight="1">
      <c r="A4310" s="173"/>
      <c r="B4310" s="189"/>
      <c r="C4310" s="189"/>
      <c r="D4310" s="189"/>
    </row>
    <row r="4311" spans="1:4" ht="18" customHeight="1">
      <c r="A4311" s="173"/>
      <c r="B4311" s="189"/>
      <c r="C4311" s="189"/>
      <c r="D4311" s="189"/>
    </row>
    <row r="4312" spans="1:4" ht="18" customHeight="1">
      <c r="A4312" s="173"/>
      <c r="B4312" s="189"/>
      <c r="C4312" s="189"/>
      <c r="D4312" s="189"/>
    </row>
    <row r="4313" spans="1:4" ht="18" customHeight="1">
      <c r="A4313" s="173"/>
      <c r="B4313" s="189"/>
      <c r="C4313" s="189"/>
      <c r="D4313" s="189"/>
    </row>
    <row r="4314" spans="1:4" ht="18" customHeight="1">
      <c r="A4314" s="173"/>
      <c r="B4314" s="189"/>
      <c r="C4314" s="189"/>
      <c r="D4314" s="189"/>
    </row>
    <row r="4315" spans="1:4" ht="18" customHeight="1">
      <c r="A4315" s="173"/>
      <c r="B4315" s="189"/>
      <c r="C4315" s="189"/>
      <c r="D4315" s="189"/>
    </row>
    <row r="4316" spans="1:4" ht="18" customHeight="1">
      <c r="A4316" s="173"/>
      <c r="B4316" s="189"/>
      <c r="C4316" s="189"/>
      <c r="D4316" s="189"/>
    </row>
    <row r="4317" spans="1:4" ht="18" customHeight="1">
      <c r="A4317" s="173"/>
      <c r="B4317" s="189"/>
      <c r="C4317" s="189"/>
      <c r="D4317" s="189"/>
    </row>
    <row r="4318" spans="1:4" ht="18" customHeight="1">
      <c r="A4318" s="173"/>
      <c r="B4318" s="189"/>
      <c r="C4318" s="189"/>
      <c r="D4318" s="189"/>
    </row>
    <row r="4319" spans="1:4" ht="18" customHeight="1">
      <c r="A4319" s="173"/>
      <c r="B4319" s="189"/>
      <c r="C4319" s="189"/>
      <c r="D4319" s="189"/>
    </row>
    <row r="4320" spans="1:4" ht="18" customHeight="1">
      <c r="A4320" s="173"/>
      <c r="B4320" s="189"/>
      <c r="C4320" s="189"/>
      <c r="D4320" s="189"/>
    </row>
    <row r="4321" spans="1:4" ht="18" customHeight="1">
      <c r="A4321" s="173"/>
      <c r="B4321" s="189"/>
      <c r="C4321" s="189"/>
      <c r="D4321" s="189"/>
    </row>
    <row r="4322" spans="1:4" ht="18" customHeight="1">
      <c r="A4322" s="173"/>
      <c r="B4322" s="189"/>
      <c r="C4322" s="189"/>
      <c r="D4322" s="189"/>
    </row>
    <row r="4323" spans="1:4" ht="18" customHeight="1">
      <c r="A4323" s="173"/>
      <c r="B4323" s="189"/>
      <c r="C4323" s="189"/>
      <c r="D4323" s="189"/>
    </row>
    <row r="4324" spans="1:4" ht="18" customHeight="1">
      <c r="A4324" s="173"/>
      <c r="B4324" s="189"/>
      <c r="C4324" s="189"/>
      <c r="D4324" s="189"/>
    </row>
    <row r="4325" spans="1:4" ht="18" customHeight="1">
      <c r="A4325" s="173"/>
      <c r="B4325" s="189"/>
      <c r="C4325" s="189"/>
      <c r="D4325" s="189"/>
    </row>
    <row r="4326" spans="1:4" ht="18" customHeight="1">
      <c r="A4326" s="173"/>
      <c r="B4326" s="189"/>
      <c r="C4326" s="189"/>
      <c r="D4326" s="189"/>
    </row>
    <row r="4327" spans="1:4" ht="18" customHeight="1">
      <c r="A4327" s="173"/>
      <c r="B4327" s="189"/>
      <c r="C4327" s="189"/>
      <c r="D4327" s="189"/>
    </row>
    <row r="4328" spans="1:4" ht="18" customHeight="1">
      <c r="A4328" s="173"/>
      <c r="B4328" s="189"/>
      <c r="C4328" s="189"/>
      <c r="D4328" s="189"/>
    </row>
    <row r="4329" spans="1:4" ht="18" customHeight="1">
      <c r="A4329" s="173"/>
      <c r="B4329" s="189"/>
      <c r="C4329" s="189"/>
      <c r="D4329" s="189"/>
    </row>
    <row r="4330" spans="1:4" ht="18" customHeight="1">
      <c r="A4330" s="173"/>
      <c r="B4330" s="189"/>
      <c r="C4330" s="189"/>
      <c r="D4330" s="189"/>
    </row>
    <row r="4331" spans="1:4" ht="18" customHeight="1">
      <c r="A4331" s="173"/>
      <c r="B4331" s="189"/>
      <c r="C4331" s="189"/>
      <c r="D4331" s="189"/>
    </row>
    <row r="4332" spans="1:4" ht="18" customHeight="1">
      <c r="A4332" s="173"/>
      <c r="B4332" s="189"/>
      <c r="C4332" s="189"/>
      <c r="D4332" s="189"/>
    </row>
    <row r="4333" spans="1:4" ht="18" customHeight="1">
      <c r="A4333" s="173"/>
      <c r="B4333" s="189"/>
      <c r="C4333" s="189"/>
      <c r="D4333" s="189"/>
    </row>
    <row r="4334" spans="1:4" ht="18" customHeight="1">
      <c r="A4334" s="173"/>
      <c r="B4334" s="189"/>
      <c r="C4334" s="189"/>
      <c r="D4334" s="189"/>
    </row>
    <row r="4335" spans="1:4" ht="18" customHeight="1">
      <c r="A4335" s="173"/>
      <c r="B4335" s="189"/>
      <c r="C4335" s="189"/>
      <c r="D4335" s="189"/>
    </row>
    <row r="4336" spans="1:4" ht="18" customHeight="1">
      <c r="A4336" s="173"/>
      <c r="B4336" s="189"/>
      <c r="C4336" s="189"/>
      <c r="D4336" s="189"/>
    </row>
    <row r="4337" spans="1:4" ht="18" customHeight="1">
      <c r="A4337" s="173"/>
      <c r="B4337" s="189"/>
      <c r="C4337" s="189"/>
      <c r="D4337" s="189"/>
    </row>
    <row r="4338" spans="1:4" ht="18" customHeight="1">
      <c r="A4338" s="173"/>
      <c r="B4338" s="189"/>
      <c r="C4338" s="189"/>
      <c r="D4338" s="189"/>
    </row>
    <row r="4339" spans="1:4" ht="18" customHeight="1">
      <c r="A4339" s="173"/>
      <c r="B4339" s="189"/>
      <c r="C4339" s="189"/>
      <c r="D4339" s="189"/>
    </row>
    <row r="4340" spans="1:4" ht="18" customHeight="1">
      <c r="A4340" s="173"/>
      <c r="B4340" s="189"/>
      <c r="C4340" s="189"/>
      <c r="D4340" s="189"/>
    </row>
    <row r="4341" spans="1:4" ht="18" customHeight="1">
      <c r="A4341" s="173"/>
      <c r="B4341" s="189"/>
      <c r="C4341" s="189"/>
      <c r="D4341" s="189"/>
    </row>
    <row r="4342" spans="1:4" ht="18" customHeight="1">
      <c r="A4342" s="173"/>
      <c r="B4342" s="189"/>
      <c r="C4342" s="189"/>
      <c r="D4342" s="189"/>
    </row>
    <row r="4343" spans="1:4" ht="18" customHeight="1">
      <c r="A4343" s="173"/>
      <c r="B4343" s="189"/>
      <c r="C4343" s="189"/>
      <c r="D4343" s="189"/>
    </row>
    <row r="4344" spans="1:4" ht="18" customHeight="1">
      <c r="A4344" s="173"/>
      <c r="B4344" s="189"/>
      <c r="C4344" s="189"/>
      <c r="D4344" s="189"/>
    </row>
    <row r="4345" spans="1:4" ht="18" customHeight="1">
      <c r="A4345" s="173"/>
      <c r="B4345" s="189"/>
      <c r="C4345" s="189"/>
      <c r="D4345" s="189"/>
    </row>
    <row r="4346" spans="1:4" ht="18" customHeight="1">
      <c r="A4346" s="173"/>
      <c r="B4346" s="189"/>
      <c r="C4346" s="189"/>
      <c r="D4346" s="189"/>
    </row>
    <row r="4347" spans="1:4" ht="18" customHeight="1">
      <c r="A4347" s="173"/>
      <c r="B4347" s="189"/>
      <c r="C4347" s="189"/>
      <c r="D4347" s="189"/>
    </row>
    <row r="4348" spans="1:4" ht="18" customHeight="1">
      <c r="A4348" s="173"/>
      <c r="B4348" s="189"/>
      <c r="C4348" s="189"/>
      <c r="D4348" s="189"/>
    </row>
    <row r="4349" spans="1:4" ht="18" customHeight="1">
      <c r="A4349" s="173"/>
      <c r="B4349" s="189"/>
      <c r="C4349" s="189"/>
      <c r="D4349" s="189"/>
    </row>
    <row r="4350" spans="1:4" ht="18" customHeight="1">
      <c r="A4350" s="173"/>
      <c r="B4350" s="189"/>
      <c r="C4350" s="189"/>
      <c r="D4350" s="189"/>
    </row>
    <row r="4351" spans="1:4" ht="18" customHeight="1">
      <c r="A4351" s="173"/>
      <c r="B4351" s="189"/>
      <c r="C4351" s="189"/>
      <c r="D4351" s="189"/>
    </row>
    <row r="4352" spans="1:4" ht="18" customHeight="1">
      <c r="A4352" s="173"/>
      <c r="B4352" s="189"/>
      <c r="C4352" s="189"/>
      <c r="D4352" s="189"/>
    </row>
    <row r="4353" spans="1:4" ht="18" customHeight="1">
      <c r="A4353" s="173"/>
      <c r="B4353" s="189"/>
      <c r="C4353" s="189"/>
      <c r="D4353" s="189"/>
    </row>
    <row r="4354" spans="1:4" ht="18" customHeight="1">
      <c r="A4354" s="173"/>
      <c r="B4354" s="189"/>
      <c r="C4354" s="189"/>
      <c r="D4354" s="189"/>
    </row>
    <row r="4355" spans="1:4" ht="18" customHeight="1">
      <c r="A4355" s="173"/>
      <c r="B4355" s="189"/>
      <c r="C4355" s="189"/>
      <c r="D4355" s="189"/>
    </row>
    <row r="4356" spans="1:4" ht="18" customHeight="1">
      <c r="A4356" s="173"/>
      <c r="B4356" s="189"/>
      <c r="C4356" s="189"/>
      <c r="D4356" s="189"/>
    </row>
    <row r="4357" spans="1:4" ht="18" customHeight="1">
      <c r="A4357" s="173"/>
      <c r="B4357" s="189"/>
      <c r="C4357" s="189"/>
      <c r="D4357" s="189"/>
    </row>
    <row r="4358" spans="1:4" ht="18" customHeight="1">
      <c r="A4358" s="173"/>
      <c r="B4358" s="189"/>
      <c r="C4358" s="189"/>
      <c r="D4358" s="189"/>
    </row>
    <row r="4359" spans="1:4" ht="18" customHeight="1">
      <c r="A4359" s="173"/>
      <c r="B4359" s="189"/>
      <c r="C4359" s="189"/>
      <c r="D4359" s="189"/>
    </row>
    <row r="4360" spans="1:4" ht="18" customHeight="1">
      <c r="A4360" s="173"/>
      <c r="B4360" s="189"/>
      <c r="C4360" s="189"/>
      <c r="D4360" s="189"/>
    </row>
    <row r="4361" spans="1:4" ht="18" customHeight="1">
      <c r="A4361" s="173"/>
      <c r="B4361" s="189"/>
      <c r="C4361" s="189"/>
      <c r="D4361" s="189"/>
    </row>
    <row r="4362" spans="1:4" ht="18" customHeight="1">
      <c r="A4362" s="173"/>
      <c r="B4362" s="189"/>
      <c r="C4362" s="189"/>
      <c r="D4362" s="189"/>
    </row>
    <row r="4363" spans="1:4" ht="18" customHeight="1">
      <c r="A4363" s="173"/>
      <c r="B4363" s="189"/>
      <c r="C4363" s="189"/>
      <c r="D4363" s="189"/>
    </row>
    <row r="4364" spans="1:4" ht="18" customHeight="1">
      <c r="A4364" s="173"/>
      <c r="B4364" s="189"/>
      <c r="C4364" s="189"/>
      <c r="D4364" s="189"/>
    </row>
    <row r="4365" spans="1:4" ht="18" customHeight="1">
      <c r="A4365" s="173"/>
      <c r="B4365" s="189"/>
      <c r="C4365" s="189"/>
      <c r="D4365" s="189"/>
    </row>
    <row r="4366" spans="1:4" ht="18" customHeight="1">
      <c r="A4366" s="173"/>
      <c r="B4366" s="189"/>
      <c r="C4366" s="189"/>
      <c r="D4366" s="189"/>
    </row>
    <row r="4367" spans="1:4" ht="18" customHeight="1">
      <c r="A4367" s="173"/>
      <c r="B4367" s="189"/>
      <c r="C4367" s="189"/>
      <c r="D4367" s="189"/>
    </row>
    <row r="4368" spans="1:4" ht="18" customHeight="1">
      <c r="A4368" s="173"/>
      <c r="B4368" s="189"/>
      <c r="C4368" s="189"/>
      <c r="D4368" s="189"/>
    </row>
    <row r="4369" spans="1:4" ht="18" customHeight="1">
      <c r="A4369" s="173"/>
      <c r="B4369" s="189"/>
      <c r="C4369" s="189"/>
      <c r="D4369" s="189"/>
    </row>
    <row r="4370" spans="1:4" ht="18" customHeight="1">
      <c r="A4370" s="173"/>
      <c r="B4370" s="189"/>
      <c r="C4370" s="189"/>
      <c r="D4370" s="189"/>
    </row>
    <row r="4371" spans="1:4" ht="18" customHeight="1">
      <c r="A4371" s="173"/>
      <c r="B4371" s="189"/>
      <c r="C4371" s="189"/>
      <c r="D4371" s="189"/>
    </row>
    <row r="4372" spans="1:4" ht="18" customHeight="1">
      <c r="A4372" s="173"/>
      <c r="B4372" s="189"/>
      <c r="C4372" s="189"/>
      <c r="D4372" s="189"/>
    </row>
    <row r="4373" spans="1:4" ht="18" customHeight="1">
      <c r="A4373" s="173"/>
      <c r="B4373" s="189"/>
      <c r="C4373" s="189"/>
      <c r="D4373" s="189"/>
    </row>
    <row r="4374" spans="1:4" ht="18" customHeight="1">
      <c r="A4374" s="173"/>
      <c r="B4374" s="189"/>
      <c r="C4374" s="189"/>
      <c r="D4374" s="189"/>
    </row>
    <row r="4375" spans="1:4" ht="18" customHeight="1">
      <c r="A4375" s="173"/>
      <c r="B4375" s="189"/>
      <c r="C4375" s="189"/>
      <c r="D4375" s="189"/>
    </row>
    <row r="4376" spans="1:4" ht="18" customHeight="1">
      <c r="A4376" s="173"/>
      <c r="B4376" s="189"/>
      <c r="C4376" s="189"/>
      <c r="D4376" s="189"/>
    </row>
    <row r="4377" spans="1:4" ht="18" customHeight="1">
      <c r="A4377" s="173"/>
      <c r="B4377" s="189"/>
      <c r="C4377" s="189"/>
      <c r="D4377" s="189"/>
    </row>
    <row r="4378" spans="1:4" ht="18" customHeight="1">
      <c r="A4378" s="173"/>
      <c r="B4378" s="189"/>
      <c r="C4378" s="189"/>
      <c r="D4378" s="189"/>
    </row>
    <row r="4379" spans="1:4" ht="18" customHeight="1">
      <c r="A4379" s="173"/>
      <c r="B4379" s="189"/>
      <c r="C4379" s="189"/>
      <c r="D4379" s="189"/>
    </row>
    <row r="4380" spans="1:4" ht="18" customHeight="1">
      <c r="A4380" s="173"/>
      <c r="B4380" s="189"/>
      <c r="C4380" s="189"/>
      <c r="D4380" s="189"/>
    </row>
    <row r="4381" spans="1:4" ht="18" customHeight="1">
      <c r="A4381" s="173"/>
      <c r="B4381" s="189"/>
      <c r="C4381" s="189"/>
      <c r="D4381" s="189"/>
    </row>
    <row r="4382" spans="1:4" ht="18" customHeight="1">
      <c r="A4382" s="173"/>
      <c r="B4382" s="189"/>
      <c r="C4382" s="189"/>
      <c r="D4382" s="189"/>
    </row>
    <row r="4383" spans="1:4" ht="18" customHeight="1">
      <c r="A4383" s="173"/>
      <c r="B4383" s="189"/>
      <c r="C4383" s="189"/>
      <c r="D4383" s="189"/>
    </row>
    <row r="4384" spans="1:4" ht="18" customHeight="1">
      <c r="A4384" s="173"/>
      <c r="B4384" s="189"/>
      <c r="C4384" s="189"/>
      <c r="D4384" s="189"/>
    </row>
    <row r="4385" spans="1:4" ht="18" customHeight="1">
      <c r="A4385" s="173"/>
      <c r="B4385" s="189"/>
      <c r="C4385" s="189"/>
      <c r="D4385" s="189"/>
    </row>
    <row r="4386" spans="1:4" ht="18" customHeight="1">
      <c r="A4386" s="173"/>
      <c r="B4386" s="189"/>
      <c r="C4386" s="189"/>
      <c r="D4386" s="189"/>
    </row>
    <row r="4387" spans="1:4" ht="18" customHeight="1">
      <c r="A4387" s="173"/>
      <c r="B4387" s="189"/>
      <c r="C4387" s="189"/>
      <c r="D4387" s="189"/>
    </row>
    <row r="4388" spans="1:4" ht="18" customHeight="1">
      <c r="A4388" s="173"/>
      <c r="B4388" s="189"/>
      <c r="C4388" s="189"/>
      <c r="D4388" s="189"/>
    </row>
    <row r="4389" spans="1:4" ht="18" customHeight="1">
      <c r="A4389" s="173"/>
      <c r="B4389" s="189"/>
      <c r="C4389" s="189"/>
      <c r="D4389" s="189"/>
    </row>
    <row r="4390" spans="1:4" ht="18" customHeight="1">
      <c r="A4390" s="173"/>
      <c r="B4390" s="189"/>
      <c r="C4390" s="189"/>
      <c r="D4390" s="189"/>
    </row>
    <row r="4391" spans="1:4" ht="18" customHeight="1">
      <c r="A4391" s="173"/>
      <c r="B4391" s="189"/>
      <c r="C4391" s="189"/>
      <c r="D4391" s="189"/>
    </row>
    <row r="4392" spans="1:4" ht="18" customHeight="1">
      <c r="A4392" s="173"/>
      <c r="B4392" s="189"/>
      <c r="C4392" s="189"/>
      <c r="D4392" s="189"/>
    </row>
    <row r="4393" spans="1:4" ht="18" customHeight="1">
      <c r="A4393" s="173"/>
      <c r="B4393" s="189"/>
      <c r="C4393" s="189"/>
      <c r="D4393" s="189"/>
    </row>
    <row r="4394" spans="1:4" ht="18" customHeight="1">
      <c r="A4394" s="173"/>
      <c r="B4394" s="189"/>
      <c r="C4394" s="189"/>
      <c r="D4394" s="189"/>
    </row>
    <row r="4395" spans="1:4" ht="18" customHeight="1">
      <c r="A4395" s="173"/>
      <c r="B4395" s="189"/>
      <c r="C4395" s="189"/>
      <c r="D4395" s="189"/>
    </row>
    <row r="4396" spans="1:4" ht="18" customHeight="1">
      <c r="A4396" s="173"/>
      <c r="B4396" s="189"/>
      <c r="C4396" s="189"/>
      <c r="D4396" s="189"/>
    </row>
    <row r="4397" spans="1:4" ht="18" customHeight="1">
      <c r="A4397" s="173"/>
      <c r="B4397" s="189"/>
      <c r="C4397" s="189"/>
      <c r="D4397" s="189"/>
    </row>
    <row r="4398" spans="1:4" ht="18" customHeight="1">
      <c r="A4398" s="173"/>
      <c r="B4398" s="189"/>
      <c r="C4398" s="189"/>
      <c r="D4398" s="189"/>
    </row>
    <row r="4399" spans="1:4" ht="18" customHeight="1">
      <c r="A4399" s="173"/>
      <c r="B4399" s="189"/>
      <c r="C4399" s="189"/>
      <c r="D4399" s="189"/>
    </row>
    <row r="4400" spans="1:4" ht="18" customHeight="1">
      <c r="A4400" s="173"/>
      <c r="B4400" s="189"/>
      <c r="C4400" s="189"/>
      <c r="D4400" s="189"/>
    </row>
    <row r="4401" spans="1:4" ht="18" customHeight="1">
      <c r="A4401" s="173"/>
      <c r="B4401" s="189"/>
      <c r="C4401" s="189"/>
      <c r="D4401" s="189"/>
    </row>
    <row r="4402" spans="1:4" ht="18" customHeight="1">
      <c r="A4402" s="173"/>
      <c r="B4402" s="189"/>
      <c r="C4402" s="189"/>
      <c r="D4402" s="189"/>
    </row>
    <row r="4403" spans="1:4" ht="18" customHeight="1">
      <c r="A4403" s="173"/>
      <c r="B4403" s="189"/>
      <c r="C4403" s="189"/>
      <c r="D4403" s="189"/>
    </row>
    <row r="4404" spans="1:4" ht="18" customHeight="1">
      <c r="A4404" s="173"/>
      <c r="B4404" s="189"/>
      <c r="C4404" s="189"/>
      <c r="D4404" s="189"/>
    </row>
    <row r="4405" spans="1:4" ht="18" customHeight="1">
      <c r="A4405" s="173"/>
      <c r="B4405" s="189"/>
      <c r="C4405" s="189"/>
      <c r="D4405" s="189"/>
    </row>
    <row r="4406" spans="1:4" ht="18" customHeight="1">
      <c r="A4406" s="173"/>
      <c r="B4406" s="189"/>
      <c r="C4406" s="189"/>
      <c r="D4406" s="189"/>
    </row>
    <row r="4407" spans="1:4" ht="18" customHeight="1">
      <c r="A4407" s="173"/>
      <c r="B4407" s="189"/>
      <c r="C4407" s="189"/>
      <c r="D4407" s="189"/>
    </row>
    <row r="4408" spans="1:4" ht="18" customHeight="1">
      <c r="A4408" s="173"/>
      <c r="B4408" s="189"/>
      <c r="C4408" s="189"/>
      <c r="D4408" s="189"/>
    </row>
    <row r="4409" spans="1:4" ht="18" customHeight="1">
      <c r="A4409" s="173"/>
      <c r="B4409" s="189"/>
      <c r="C4409" s="189"/>
      <c r="D4409" s="189"/>
    </row>
    <row r="4410" spans="1:4" ht="18" customHeight="1">
      <c r="A4410" s="173"/>
      <c r="B4410" s="189"/>
      <c r="C4410" s="189"/>
      <c r="D4410" s="189"/>
    </row>
    <row r="4411" spans="1:4" ht="18" customHeight="1">
      <c r="A4411" s="173"/>
      <c r="B4411" s="189"/>
      <c r="C4411" s="189"/>
      <c r="D4411" s="189"/>
    </row>
    <row r="4412" spans="1:4" ht="18" customHeight="1">
      <c r="A4412" s="173"/>
      <c r="B4412" s="189"/>
      <c r="C4412" s="189"/>
      <c r="D4412" s="189"/>
    </row>
    <row r="4413" spans="1:4" ht="18" customHeight="1">
      <c r="A4413" s="173"/>
      <c r="B4413" s="189"/>
      <c r="C4413" s="189"/>
      <c r="D4413" s="189"/>
    </row>
    <row r="4414" spans="1:4" ht="18" customHeight="1">
      <c r="A4414" s="173"/>
      <c r="B4414" s="189"/>
      <c r="C4414" s="189"/>
      <c r="D4414" s="189"/>
    </row>
    <row r="4415" spans="1:4" ht="18" customHeight="1">
      <c r="A4415" s="173"/>
      <c r="B4415" s="189"/>
      <c r="C4415" s="189"/>
      <c r="D4415" s="189"/>
    </row>
    <row r="4416" spans="1:4" ht="18" customHeight="1">
      <c r="A4416" s="173"/>
      <c r="B4416" s="189"/>
      <c r="C4416" s="189"/>
      <c r="D4416" s="189"/>
    </row>
    <row r="4417" spans="1:4" ht="18" customHeight="1">
      <c r="A4417" s="173"/>
      <c r="B4417" s="189"/>
      <c r="C4417" s="189"/>
      <c r="D4417" s="189"/>
    </row>
    <row r="4418" spans="1:4" ht="18" customHeight="1">
      <c r="A4418" s="173"/>
      <c r="B4418" s="189"/>
      <c r="C4418" s="189"/>
      <c r="D4418" s="189"/>
    </row>
    <row r="4419" spans="1:4" ht="18" customHeight="1">
      <c r="A4419" s="173"/>
      <c r="B4419" s="189"/>
      <c r="C4419" s="189"/>
      <c r="D4419" s="189"/>
    </row>
    <row r="4420" spans="1:4" ht="18" customHeight="1">
      <c r="A4420" s="173"/>
      <c r="B4420" s="189"/>
      <c r="C4420" s="189"/>
      <c r="D4420" s="189"/>
    </row>
    <row r="4421" spans="1:4" ht="18" customHeight="1">
      <c r="A4421" s="173"/>
      <c r="B4421" s="189"/>
      <c r="C4421" s="189"/>
      <c r="D4421" s="189"/>
    </row>
    <row r="4422" spans="1:4" ht="18" customHeight="1">
      <c r="A4422" s="173"/>
      <c r="B4422" s="189"/>
      <c r="C4422" s="189"/>
      <c r="D4422" s="189"/>
    </row>
    <row r="4423" spans="1:4" ht="18" customHeight="1">
      <c r="A4423" s="173"/>
      <c r="B4423" s="189"/>
      <c r="C4423" s="189"/>
      <c r="D4423" s="189"/>
    </row>
    <row r="4424" spans="1:4" ht="18" customHeight="1">
      <c r="A4424" s="173"/>
      <c r="B4424" s="189"/>
      <c r="C4424" s="189"/>
      <c r="D4424" s="189"/>
    </row>
    <row r="4425" spans="1:4" ht="18" customHeight="1">
      <c r="A4425" s="173"/>
      <c r="B4425" s="189"/>
      <c r="C4425" s="189"/>
      <c r="D4425" s="189"/>
    </row>
    <row r="4426" spans="1:4" ht="18" customHeight="1">
      <c r="A4426" s="173"/>
      <c r="B4426" s="189"/>
      <c r="C4426" s="189"/>
      <c r="D4426" s="189"/>
    </row>
    <row r="4427" spans="1:4" ht="18" customHeight="1">
      <c r="A4427" s="173"/>
      <c r="B4427" s="189"/>
      <c r="C4427" s="189"/>
      <c r="D4427" s="189"/>
    </row>
    <row r="4428" spans="1:4" ht="18" customHeight="1">
      <c r="A4428" s="173"/>
      <c r="B4428" s="189"/>
      <c r="C4428" s="189"/>
      <c r="D4428" s="189"/>
    </row>
    <row r="4429" spans="1:4" ht="18" customHeight="1">
      <c r="A4429" s="173"/>
      <c r="B4429" s="189"/>
      <c r="C4429" s="189"/>
      <c r="D4429" s="189"/>
    </row>
    <row r="4430" spans="1:4" ht="18" customHeight="1">
      <c r="A4430" s="173"/>
      <c r="B4430" s="189"/>
      <c r="C4430" s="189"/>
      <c r="D4430" s="189"/>
    </row>
    <row r="4431" spans="1:4" ht="18" customHeight="1">
      <c r="A4431" s="173"/>
      <c r="B4431" s="189"/>
      <c r="C4431" s="189"/>
      <c r="D4431" s="189"/>
    </row>
    <row r="4432" spans="1:4" ht="18" customHeight="1">
      <c r="A4432" s="173"/>
      <c r="B4432" s="189"/>
      <c r="C4432" s="189"/>
      <c r="D4432" s="189"/>
    </row>
    <row r="4433" spans="1:4" ht="18" customHeight="1">
      <c r="A4433" s="173"/>
      <c r="B4433" s="189"/>
      <c r="C4433" s="189"/>
      <c r="D4433" s="189"/>
    </row>
    <row r="4434" spans="1:4" ht="18" customHeight="1">
      <c r="A4434" s="173"/>
      <c r="B4434" s="189"/>
      <c r="C4434" s="189"/>
      <c r="D4434" s="189"/>
    </row>
    <row r="4435" spans="1:4" ht="18" customHeight="1">
      <c r="A4435" s="173"/>
      <c r="B4435" s="189"/>
      <c r="C4435" s="189"/>
      <c r="D4435" s="189"/>
    </row>
    <row r="4436" spans="1:4" ht="18" customHeight="1">
      <c r="A4436" s="173"/>
      <c r="B4436" s="189"/>
      <c r="C4436" s="189"/>
      <c r="D4436" s="189"/>
    </row>
    <row r="4437" spans="1:4" ht="18" customHeight="1">
      <c r="A4437" s="173"/>
      <c r="B4437" s="189"/>
      <c r="C4437" s="189"/>
      <c r="D4437" s="189"/>
    </row>
    <row r="4438" spans="1:4" ht="18" customHeight="1">
      <c r="A4438" s="173"/>
      <c r="B4438" s="189"/>
      <c r="C4438" s="189"/>
      <c r="D4438" s="189"/>
    </row>
    <row r="4439" spans="1:4" ht="18" customHeight="1">
      <c r="A4439" s="173"/>
      <c r="B4439" s="189"/>
      <c r="C4439" s="189"/>
      <c r="D4439" s="189"/>
    </row>
    <row r="4440" spans="1:4" ht="18" customHeight="1">
      <c r="A4440" s="173"/>
      <c r="B4440" s="189"/>
      <c r="C4440" s="189"/>
      <c r="D4440" s="189"/>
    </row>
    <row r="4441" spans="1:4" ht="18" customHeight="1">
      <c r="A4441" s="173"/>
      <c r="B4441" s="189"/>
      <c r="C4441" s="189"/>
      <c r="D4441" s="189"/>
    </row>
    <row r="4442" spans="1:4" ht="18" customHeight="1">
      <c r="A4442" s="173"/>
      <c r="B4442" s="189"/>
      <c r="C4442" s="189"/>
      <c r="D4442" s="189"/>
    </row>
    <row r="4443" spans="1:4" ht="18" customHeight="1">
      <c r="A4443" s="173"/>
      <c r="B4443" s="189"/>
      <c r="C4443" s="189"/>
      <c r="D4443" s="189"/>
    </row>
    <row r="4444" spans="1:4" ht="18" customHeight="1">
      <c r="A4444" s="173"/>
      <c r="B4444" s="189"/>
      <c r="C4444" s="189"/>
      <c r="D4444" s="189"/>
    </row>
    <row r="4445" spans="1:4" ht="18" customHeight="1">
      <c r="A4445" s="173"/>
      <c r="B4445" s="189"/>
      <c r="C4445" s="189"/>
      <c r="D4445" s="189"/>
    </row>
    <row r="4446" spans="1:4" ht="18" customHeight="1">
      <c r="A4446" s="173"/>
      <c r="B4446" s="189"/>
      <c r="C4446" s="189"/>
      <c r="D4446" s="189"/>
    </row>
    <row r="4447" spans="1:4" ht="18" customHeight="1">
      <c r="A4447" s="173"/>
      <c r="B4447" s="189"/>
      <c r="C4447" s="189"/>
      <c r="D4447" s="189"/>
    </row>
    <row r="4448" spans="1:4" ht="18" customHeight="1">
      <c r="A4448" s="173"/>
      <c r="B4448" s="189"/>
      <c r="C4448" s="189"/>
      <c r="D4448" s="189"/>
    </row>
    <row r="4449" spans="1:4" ht="18" customHeight="1">
      <c r="A4449" s="173"/>
      <c r="B4449" s="189"/>
      <c r="C4449" s="189"/>
      <c r="D4449" s="189"/>
    </row>
    <row r="4450" spans="1:4" ht="18" customHeight="1">
      <c r="A4450" s="173"/>
      <c r="B4450" s="189"/>
      <c r="C4450" s="189"/>
      <c r="D4450" s="189"/>
    </row>
    <row r="4451" spans="1:4" ht="18" customHeight="1">
      <c r="A4451" s="173"/>
      <c r="B4451" s="189"/>
      <c r="C4451" s="189"/>
      <c r="D4451" s="189"/>
    </row>
    <row r="4452" spans="1:4" ht="18" customHeight="1">
      <c r="A4452" s="173"/>
      <c r="B4452" s="189"/>
      <c r="C4452" s="189"/>
      <c r="D4452" s="189"/>
    </row>
    <row r="4453" spans="1:4" ht="18" customHeight="1">
      <c r="A4453" s="173"/>
      <c r="B4453" s="189"/>
      <c r="C4453" s="189"/>
      <c r="D4453" s="189"/>
    </row>
    <row r="4454" spans="1:4" ht="18" customHeight="1">
      <c r="A4454" s="173"/>
      <c r="B4454" s="189"/>
      <c r="C4454" s="189"/>
      <c r="D4454" s="189"/>
    </row>
    <row r="4455" spans="1:4" ht="18" customHeight="1">
      <c r="A4455" s="173"/>
      <c r="B4455" s="189"/>
      <c r="C4455" s="189"/>
      <c r="D4455" s="189"/>
    </row>
    <row r="4456" spans="1:4" ht="18" customHeight="1">
      <c r="A4456" s="173"/>
      <c r="B4456" s="189"/>
      <c r="C4456" s="189"/>
      <c r="D4456" s="189"/>
    </row>
    <row r="4457" spans="1:4" ht="18" customHeight="1">
      <c r="A4457" s="173"/>
      <c r="B4457" s="189"/>
      <c r="C4457" s="189"/>
      <c r="D4457" s="189"/>
    </row>
    <row r="4458" spans="1:4" ht="18" customHeight="1">
      <c r="A4458" s="173"/>
      <c r="B4458" s="189"/>
      <c r="C4458" s="189"/>
      <c r="D4458" s="189"/>
    </row>
    <row r="4459" spans="1:4" ht="18" customHeight="1">
      <c r="A4459" s="173"/>
      <c r="B4459" s="189"/>
      <c r="C4459" s="189"/>
      <c r="D4459" s="189"/>
    </row>
    <row r="4460" spans="1:4" ht="18" customHeight="1">
      <c r="A4460" s="173"/>
      <c r="B4460" s="189"/>
      <c r="C4460" s="189"/>
      <c r="D4460" s="189"/>
    </row>
    <row r="4461" spans="1:4" ht="18" customHeight="1">
      <c r="A4461" s="173"/>
      <c r="B4461" s="189"/>
      <c r="C4461" s="189"/>
      <c r="D4461" s="189"/>
    </row>
    <row r="4462" spans="1:4" ht="18" customHeight="1">
      <c r="A4462" s="173"/>
      <c r="B4462" s="189"/>
      <c r="C4462" s="189"/>
      <c r="D4462" s="189"/>
    </row>
    <row r="4463" spans="1:4" ht="18" customHeight="1">
      <c r="A4463" s="173"/>
      <c r="B4463" s="189"/>
      <c r="C4463" s="189"/>
      <c r="D4463" s="189"/>
    </row>
    <row r="4464" spans="1:4" ht="18" customHeight="1">
      <c r="A4464" s="173"/>
      <c r="B4464" s="189"/>
      <c r="C4464" s="189"/>
      <c r="D4464" s="189"/>
    </row>
    <row r="4465" spans="1:4" ht="18" customHeight="1">
      <c r="A4465" s="173"/>
      <c r="B4465" s="189"/>
      <c r="C4465" s="189"/>
      <c r="D4465" s="189"/>
    </row>
    <row r="4466" spans="1:4" ht="18" customHeight="1">
      <c r="A4466" s="173"/>
      <c r="B4466" s="189"/>
      <c r="C4466" s="189"/>
      <c r="D4466" s="189"/>
    </row>
    <row r="4467" spans="1:4" ht="18" customHeight="1">
      <c r="A4467" s="173"/>
      <c r="B4467" s="189"/>
      <c r="C4467" s="189"/>
      <c r="D4467" s="189"/>
    </row>
    <row r="4468" spans="1:4" ht="18" customHeight="1">
      <c r="A4468" s="173"/>
      <c r="B4468" s="189"/>
      <c r="C4468" s="189"/>
      <c r="D4468" s="189"/>
    </row>
    <row r="4469" spans="1:4" ht="18" customHeight="1">
      <c r="A4469" s="173"/>
      <c r="B4469" s="189"/>
      <c r="C4469" s="189"/>
      <c r="D4469" s="189"/>
    </row>
    <row r="4470" spans="1:4" ht="18" customHeight="1">
      <c r="A4470" s="173"/>
      <c r="B4470" s="189"/>
      <c r="C4470" s="189"/>
      <c r="D4470" s="189"/>
    </row>
    <row r="4471" spans="1:4" ht="18" customHeight="1">
      <c r="A4471" s="173"/>
      <c r="B4471" s="189"/>
      <c r="C4471" s="189"/>
      <c r="D4471" s="189"/>
    </row>
    <row r="4472" spans="1:4" ht="18" customHeight="1">
      <c r="A4472" s="173"/>
      <c r="B4472" s="189"/>
      <c r="C4472" s="189"/>
      <c r="D4472" s="189"/>
    </row>
    <row r="4473" spans="1:4" ht="18" customHeight="1">
      <c r="A4473" s="173"/>
      <c r="B4473" s="189"/>
      <c r="C4473" s="189"/>
      <c r="D4473" s="189"/>
    </row>
    <row r="4474" spans="1:4" ht="18" customHeight="1">
      <c r="A4474" s="173"/>
      <c r="B4474" s="189"/>
      <c r="C4474" s="189"/>
      <c r="D4474" s="189"/>
    </row>
    <row r="4475" spans="1:4" ht="18" customHeight="1">
      <c r="A4475" s="173"/>
      <c r="B4475" s="189"/>
      <c r="C4475" s="189"/>
      <c r="D4475" s="189"/>
    </row>
    <row r="4476" spans="1:4" ht="18" customHeight="1">
      <c r="A4476" s="173"/>
      <c r="B4476" s="189"/>
      <c r="C4476" s="189"/>
      <c r="D4476" s="189"/>
    </row>
    <row r="4477" spans="1:4" ht="18" customHeight="1">
      <c r="A4477" s="173"/>
      <c r="B4477" s="189"/>
      <c r="C4477" s="189"/>
      <c r="D4477" s="189"/>
    </row>
    <row r="4478" spans="1:4" ht="18" customHeight="1">
      <c r="A4478" s="173"/>
      <c r="B4478" s="189"/>
      <c r="C4478" s="189"/>
      <c r="D4478" s="189"/>
    </row>
    <row r="4479" spans="1:4" ht="18" customHeight="1">
      <c r="A4479" s="173"/>
      <c r="B4479" s="189"/>
      <c r="C4479" s="189"/>
      <c r="D4479" s="189"/>
    </row>
    <row r="4480" spans="1:4" ht="18" customHeight="1">
      <c r="A4480" s="173"/>
      <c r="B4480" s="189"/>
      <c r="C4480" s="189"/>
      <c r="D4480" s="189"/>
    </row>
    <row r="4481" spans="1:4" ht="18" customHeight="1">
      <c r="A4481" s="173"/>
      <c r="B4481" s="189"/>
      <c r="C4481" s="189"/>
      <c r="D4481" s="189"/>
    </row>
    <row r="4482" spans="1:4" ht="18" customHeight="1">
      <c r="A4482" s="173"/>
      <c r="B4482" s="189"/>
      <c r="C4482" s="189"/>
      <c r="D4482" s="189"/>
    </row>
    <row r="4483" spans="1:4" ht="18" customHeight="1">
      <c r="A4483" s="173"/>
      <c r="B4483" s="189"/>
      <c r="C4483" s="189"/>
      <c r="D4483" s="189"/>
    </row>
    <row r="4484" spans="1:4" ht="18" customHeight="1">
      <c r="A4484" s="173"/>
      <c r="B4484" s="189"/>
      <c r="C4484" s="189"/>
      <c r="D4484" s="189"/>
    </row>
    <row r="4485" spans="1:4" ht="18" customHeight="1">
      <c r="A4485" s="173"/>
      <c r="B4485" s="189"/>
      <c r="C4485" s="189"/>
      <c r="D4485" s="189"/>
    </row>
    <row r="4486" spans="1:4" ht="18" customHeight="1">
      <c r="A4486" s="173"/>
      <c r="B4486" s="189"/>
      <c r="C4486" s="189"/>
      <c r="D4486" s="189"/>
    </row>
    <row r="4487" spans="1:4" ht="18" customHeight="1">
      <c r="A4487" s="173"/>
      <c r="B4487" s="189"/>
      <c r="C4487" s="189"/>
      <c r="D4487" s="189"/>
    </row>
    <row r="4488" spans="1:4" ht="18" customHeight="1">
      <c r="A4488" s="173"/>
      <c r="B4488" s="189"/>
      <c r="C4488" s="189"/>
      <c r="D4488" s="189"/>
    </row>
    <row r="4489" spans="1:4" ht="18" customHeight="1">
      <c r="A4489" s="173"/>
      <c r="B4489" s="189"/>
      <c r="C4489" s="189"/>
      <c r="D4489" s="189"/>
    </row>
    <row r="4490" spans="1:4" ht="18" customHeight="1">
      <c r="A4490" s="173"/>
      <c r="B4490" s="189"/>
      <c r="C4490" s="189"/>
      <c r="D4490" s="189"/>
    </row>
    <row r="4491" spans="1:4" ht="18" customHeight="1">
      <c r="A4491" s="173"/>
      <c r="B4491" s="189"/>
      <c r="C4491" s="189"/>
      <c r="D4491" s="189"/>
    </row>
    <row r="4492" spans="1:4" ht="18" customHeight="1">
      <c r="A4492" s="173"/>
      <c r="B4492" s="189"/>
      <c r="C4492" s="189"/>
      <c r="D4492" s="189"/>
    </row>
    <row r="4493" spans="1:4" ht="18" customHeight="1">
      <c r="A4493" s="173"/>
      <c r="B4493" s="189"/>
      <c r="C4493" s="189"/>
      <c r="D4493" s="189"/>
    </row>
    <row r="4494" spans="1:4" ht="18" customHeight="1">
      <c r="A4494" s="173"/>
      <c r="B4494" s="189"/>
      <c r="C4494" s="189"/>
      <c r="D4494" s="189"/>
    </row>
    <row r="4495" spans="1:4" ht="18" customHeight="1">
      <c r="A4495" s="173"/>
      <c r="B4495" s="189"/>
      <c r="C4495" s="189"/>
      <c r="D4495" s="189"/>
    </row>
    <row r="4496" spans="1:4" ht="18" customHeight="1">
      <c r="A4496" s="173"/>
      <c r="B4496" s="189"/>
      <c r="C4496" s="189"/>
      <c r="D4496" s="189"/>
    </row>
    <row r="4497" spans="1:4" ht="18" customHeight="1">
      <c r="A4497" s="173"/>
      <c r="B4497" s="189"/>
      <c r="C4497" s="189"/>
      <c r="D4497" s="189"/>
    </row>
    <row r="4498" spans="1:4" ht="18" customHeight="1">
      <c r="A4498" s="173"/>
      <c r="B4498" s="189"/>
      <c r="C4498" s="189"/>
      <c r="D4498" s="189"/>
    </row>
    <row r="4499" spans="1:4" ht="18" customHeight="1">
      <c r="A4499" s="173"/>
      <c r="B4499" s="189"/>
      <c r="C4499" s="189"/>
      <c r="D4499" s="189"/>
    </row>
    <row r="4500" spans="1:4" ht="18" customHeight="1">
      <c r="A4500" s="173"/>
      <c r="B4500" s="189"/>
      <c r="C4500" s="189"/>
      <c r="D4500" s="189"/>
    </row>
    <row r="4501" spans="1:4" ht="18" customHeight="1">
      <c r="A4501" s="173"/>
      <c r="B4501" s="189"/>
      <c r="C4501" s="189"/>
      <c r="D4501" s="189"/>
    </row>
    <row r="4502" spans="1:4" ht="18" customHeight="1">
      <c r="A4502" s="173"/>
      <c r="B4502" s="189"/>
      <c r="C4502" s="189"/>
      <c r="D4502" s="189"/>
    </row>
    <row r="4503" spans="1:4" ht="18" customHeight="1">
      <c r="A4503" s="173"/>
      <c r="B4503" s="189"/>
      <c r="C4503" s="189"/>
      <c r="D4503" s="189"/>
    </row>
    <row r="4504" spans="1:4" ht="18" customHeight="1">
      <c r="A4504" s="173"/>
      <c r="B4504" s="189"/>
      <c r="C4504" s="189"/>
      <c r="D4504" s="189"/>
    </row>
    <row r="4505" spans="1:4" ht="18" customHeight="1">
      <c r="A4505" s="173"/>
      <c r="B4505" s="189"/>
      <c r="C4505" s="189"/>
      <c r="D4505" s="189"/>
    </row>
    <row r="4506" spans="1:4" ht="18" customHeight="1">
      <c r="A4506" s="173"/>
      <c r="B4506" s="189"/>
      <c r="C4506" s="189"/>
      <c r="D4506" s="189"/>
    </row>
    <row r="4507" spans="1:4" ht="18" customHeight="1">
      <c r="A4507" s="173"/>
      <c r="B4507" s="189"/>
      <c r="C4507" s="189"/>
      <c r="D4507" s="189"/>
    </row>
    <row r="4508" spans="1:4" ht="18" customHeight="1">
      <c r="A4508" s="173"/>
      <c r="B4508" s="189"/>
      <c r="C4508" s="189"/>
      <c r="D4508" s="189"/>
    </row>
    <row r="4509" spans="1:4" ht="18" customHeight="1">
      <c r="A4509" s="173"/>
      <c r="B4509" s="189"/>
      <c r="C4509" s="189"/>
      <c r="D4509" s="189"/>
    </row>
    <row r="4510" spans="1:4" ht="18" customHeight="1">
      <c r="A4510" s="173"/>
      <c r="B4510" s="189"/>
      <c r="C4510" s="189"/>
      <c r="D4510" s="189"/>
    </row>
    <row r="4511" spans="1:4" ht="18" customHeight="1">
      <c r="A4511" s="173"/>
      <c r="B4511" s="189"/>
      <c r="C4511" s="189"/>
      <c r="D4511" s="189"/>
    </row>
    <row r="4512" spans="1:4" ht="18" customHeight="1">
      <c r="A4512" s="173"/>
      <c r="B4512" s="189"/>
      <c r="C4512" s="189"/>
      <c r="D4512" s="189"/>
    </row>
    <row r="4513" spans="1:4" ht="18" customHeight="1">
      <c r="A4513" s="173"/>
      <c r="B4513" s="189"/>
      <c r="C4513" s="189"/>
      <c r="D4513" s="189"/>
    </row>
    <row r="4514" spans="1:4" ht="18" customHeight="1">
      <c r="A4514" s="173"/>
      <c r="B4514" s="189"/>
      <c r="C4514" s="189"/>
      <c r="D4514" s="189"/>
    </row>
    <row r="4515" spans="1:4" ht="18" customHeight="1">
      <c r="A4515" s="173"/>
      <c r="B4515" s="189"/>
      <c r="C4515" s="189"/>
      <c r="D4515" s="189"/>
    </row>
    <row r="4516" spans="1:4" ht="18" customHeight="1">
      <c r="A4516" s="173"/>
      <c r="B4516" s="189"/>
      <c r="C4516" s="189"/>
      <c r="D4516" s="189"/>
    </row>
    <row r="4517" spans="1:4" ht="18" customHeight="1">
      <c r="A4517" s="173"/>
      <c r="B4517" s="189"/>
      <c r="C4517" s="189"/>
      <c r="D4517" s="189"/>
    </row>
    <row r="4518" spans="1:4" ht="18" customHeight="1">
      <c r="A4518" s="173"/>
      <c r="B4518" s="189"/>
      <c r="C4518" s="189"/>
      <c r="D4518" s="189"/>
    </row>
    <row r="4519" spans="1:4" ht="18" customHeight="1">
      <c r="A4519" s="173"/>
      <c r="B4519" s="189"/>
      <c r="C4519" s="189"/>
      <c r="D4519" s="189"/>
    </row>
    <row r="4520" spans="1:4" ht="18" customHeight="1">
      <c r="A4520" s="173"/>
      <c r="B4520" s="189"/>
      <c r="C4520" s="189"/>
      <c r="D4520" s="189"/>
    </row>
    <row r="4521" spans="1:4" ht="18" customHeight="1">
      <c r="A4521" s="173"/>
      <c r="B4521" s="189"/>
      <c r="C4521" s="189"/>
      <c r="D4521" s="189"/>
    </row>
    <row r="4522" spans="1:4" ht="18" customHeight="1">
      <c r="A4522" s="173"/>
      <c r="B4522" s="189"/>
      <c r="C4522" s="189"/>
      <c r="D4522" s="189"/>
    </row>
    <row r="4523" spans="1:4" ht="18" customHeight="1">
      <c r="A4523" s="173"/>
      <c r="B4523" s="189"/>
      <c r="C4523" s="189"/>
      <c r="D4523" s="189"/>
    </row>
    <row r="4524" spans="1:4" ht="18" customHeight="1">
      <c r="A4524" s="173"/>
      <c r="B4524" s="189"/>
      <c r="C4524" s="189"/>
      <c r="D4524" s="189"/>
    </row>
    <row r="4525" spans="1:4" ht="18" customHeight="1">
      <c r="A4525" s="173"/>
      <c r="B4525" s="189"/>
      <c r="C4525" s="189"/>
      <c r="D4525" s="189"/>
    </row>
    <row r="4526" spans="1:4" ht="18" customHeight="1">
      <c r="A4526" s="173"/>
      <c r="B4526" s="189"/>
      <c r="C4526" s="189"/>
      <c r="D4526" s="189"/>
    </row>
    <row r="4527" spans="1:4" ht="18" customHeight="1">
      <c r="A4527" s="173"/>
      <c r="B4527" s="189"/>
      <c r="C4527" s="189"/>
      <c r="D4527" s="189"/>
    </row>
    <row r="4528" spans="1:4" ht="18" customHeight="1">
      <c r="A4528" s="173"/>
      <c r="B4528" s="189"/>
      <c r="C4528" s="189"/>
      <c r="D4528" s="189"/>
    </row>
    <row r="4529" spans="1:4" ht="18" customHeight="1">
      <c r="A4529" s="173"/>
      <c r="B4529" s="189"/>
      <c r="C4529" s="189"/>
      <c r="D4529" s="189"/>
    </row>
    <row r="4530" spans="1:4" ht="18" customHeight="1">
      <c r="A4530" s="173"/>
      <c r="B4530" s="189"/>
      <c r="C4530" s="189"/>
      <c r="D4530" s="189"/>
    </row>
    <row r="4531" spans="1:4" ht="18" customHeight="1">
      <c r="A4531" s="173"/>
      <c r="B4531" s="189"/>
      <c r="C4531" s="189"/>
      <c r="D4531" s="189"/>
    </row>
    <row r="4532" spans="1:4" ht="18" customHeight="1">
      <c r="A4532" s="173"/>
      <c r="B4532" s="189"/>
      <c r="C4532" s="189"/>
      <c r="D4532" s="189"/>
    </row>
    <row r="4533" spans="1:4" ht="18" customHeight="1">
      <c r="A4533" s="173"/>
      <c r="B4533" s="189"/>
      <c r="C4533" s="189"/>
      <c r="D4533" s="189"/>
    </row>
    <row r="4534" spans="1:4" ht="18" customHeight="1">
      <c r="A4534" s="173"/>
      <c r="B4534" s="189"/>
      <c r="C4534" s="189"/>
      <c r="D4534" s="189"/>
    </row>
    <row r="4535" spans="1:4" ht="18" customHeight="1">
      <c r="A4535" s="173"/>
      <c r="B4535" s="189"/>
      <c r="C4535" s="189"/>
      <c r="D4535" s="189"/>
    </row>
    <row r="4536" spans="1:4" ht="18" customHeight="1">
      <c r="A4536" s="173"/>
      <c r="B4536" s="189"/>
      <c r="C4536" s="189"/>
      <c r="D4536" s="189"/>
    </row>
    <row r="4537" spans="1:4" ht="18" customHeight="1">
      <c r="A4537" s="173"/>
      <c r="B4537" s="189"/>
      <c r="C4537" s="189"/>
      <c r="D4537" s="189"/>
    </row>
    <row r="4538" spans="1:4" ht="18" customHeight="1">
      <c r="A4538" s="173"/>
      <c r="B4538" s="189"/>
      <c r="C4538" s="189"/>
      <c r="D4538" s="189"/>
    </row>
    <row r="4539" spans="1:4" ht="18" customHeight="1">
      <c r="A4539" s="173"/>
      <c r="B4539" s="189"/>
      <c r="C4539" s="189"/>
      <c r="D4539" s="189"/>
    </row>
    <row r="4540" spans="1:4" ht="18" customHeight="1">
      <c r="A4540" s="173"/>
      <c r="B4540" s="189"/>
      <c r="C4540" s="189"/>
      <c r="D4540" s="189"/>
    </row>
    <row r="4541" spans="1:4" ht="18" customHeight="1">
      <c r="A4541" s="173"/>
      <c r="B4541" s="189"/>
      <c r="C4541" s="189"/>
      <c r="D4541" s="189"/>
    </row>
    <row r="4542" spans="1:4" ht="18" customHeight="1">
      <c r="A4542" s="173"/>
      <c r="B4542" s="189"/>
      <c r="C4542" s="189"/>
      <c r="D4542" s="189"/>
    </row>
    <row r="4543" spans="1:4" ht="18" customHeight="1">
      <c r="A4543" s="173"/>
      <c r="B4543" s="189"/>
      <c r="C4543" s="189"/>
      <c r="D4543" s="189"/>
    </row>
    <row r="4544" spans="1:4" ht="18" customHeight="1">
      <c r="A4544" s="173"/>
      <c r="B4544" s="189"/>
      <c r="C4544" s="189"/>
      <c r="D4544" s="189"/>
    </row>
    <row r="4545" spans="1:4" ht="18" customHeight="1">
      <c r="A4545" s="173"/>
      <c r="B4545" s="189"/>
      <c r="C4545" s="189"/>
      <c r="D4545" s="189"/>
    </row>
    <row r="4546" spans="1:4" ht="18" customHeight="1">
      <c r="A4546" s="173"/>
      <c r="B4546" s="189"/>
      <c r="C4546" s="189"/>
      <c r="D4546" s="189"/>
    </row>
    <row r="4547" spans="1:4" ht="18" customHeight="1">
      <c r="A4547" s="173"/>
      <c r="B4547" s="189"/>
      <c r="C4547" s="189"/>
      <c r="D4547" s="189"/>
    </row>
    <row r="4548" spans="1:4" ht="18" customHeight="1">
      <c r="A4548" s="173"/>
      <c r="B4548" s="189"/>
      <c r="C4548" s="189"/>
      <c r="D4548" s="189"/>
    </row>
    <row r="4549" spans="1:4" ht="18" customHeight="1">
      <c r="A4549" s="173"/>
      <c r="B4549" s="189"/>
      <c r="C4549" s="189"/>
      <c r="D4549" s="189"/>
    </row>
    <row r="4550" spans="1:4" ht="18" customHeight="1">
      <c r="A4550" s="173"/>
      <c r="B4550" s="189"/>
      <c r="C4550" s="189"/>
      <c r="D4550" s="189"/>
    </row>
    <row r="4551" spans="1:4" ht="18" customHeight="1">
      <c r="A4551" s="173"/>
      <c r="B4551" s="189"/>
      <c r="C4551" s="189"/>
      <c r="D4551" s="189"/>
    </row>
    <row r="4552" spans="1:4" ht="18" customHeight="1">
      <c r="A4552" s="173"/>
      <c r="B4552" s="189"/>
      <c r="C4552" s="189"/>
      <c r="D4552" s="189"/>
    </row>
    <row r="4553" spans="1:4" ht="18" customHeight="1">
      <c r="A4553" s="173"/>
      <c r="B4553" s="189"/>
      <c r="C4553" s="189"/>
      <c r="D4553" s="189"/>
    </row>
    <row r="4554" spans="1:4" ht="18" customHeight="1">
      <c r="A4554" s="173"/>
      <c r="B4554" s="189"/>
      <c r="C4554" s="189"/>
      <c r="D4554" s="189"/>
    </row>
    <row r="4555" spans="1:4" ht="18" customHeight="1">
      <c r="A4555" s="173"/>
      <c r="B4555" s="189"/>
      <c r="C4555" s="189"/>
      <c r="D4555" s="189"/>
    </row>
    <row r="4556" spans="1:4" ht="18" customHeight="1">
      <c r="A4556" s="173"/>
      <c r="B4556" s="189"/>
      <c r="C4556" s="189"/>
      <c r="D4556" s="189"/>
    </row>
    <row r="4557" spans="1:4" ht="18" customHeight="1">
      <c r="A4557" s="173"/>
      <c r="B4557" s="189"/>
      <c r="C4557" s="189"/>
      <c r="D4557" s="189"/>
    </row>
    <row r="4558" spans="1:4" ht="18" customHeight="1">
      <c r="A4558" s="173"/>
      <c r="B4558" s="189"/>
      <c r="C4558" s="189"/>
      <c r="D4558" s="189"/>
    </row>
    <row r="4559" spans="1:4" ht="18" customHeight="1">
      <c r="A4559" s="173"/>
      <c r="B4559" s="189"/>
      <c r="C4559" s="189"/>
      <c r="D4559" s="189"/>
    </row>
    <row r="4560" spans="1:4" ht="18" customHeight="1">
      <c r="A4560" s="173"/>
      <c r="B4560" s="189"/>
      <c r="C4560" s="189"/>
      <c r="D4560" s="189"/>
    </row>
    <row r="4561" spans="1:4" ht="18" customHeight="1">
      <c r="A4561" s="173"/>
      <c r="B4561" s="189"/>
      <c r="C4561" s="189"/>
      <c r="D4561" s="189"/>
    </row>
    <row r="4562" spans="1:4" ht="18" customHeight="1">
      <c r="A4562" s="173"/>
      <c r="B4562" s="189"/>
      <c r="C4562" s="189"/>
      <c r="D4562" s="189"/>
    </row>
    <row r="4563" spans="1:4" ht="18" customHeight="1">
      <c r="A4563" s="173"/>
      <c r="B4563" s="189"/>
      <c r="C4563" s="189"/>
      <c r="D4563" s="189"/>
    </row>
    <row r="4564" spans="1:4" ht="18" customHeight="1">
      <c r="A4564" s="173"/>
      <c r="B4564" s="189"/>
      <c r="C4564" s="189"/>
      <c r="D4564" s="189"/>
    </row>
    <row r="4565" spans="1:4" ht="18" customHeight="1">
      <c r="A4565" s="173"/>
      <c r="B4565" s="189"/>
      <c r="C4565" s="189"/>
      <c r="D4565" s="189"/>
    </row>
    <row r="4566" spans="1:4" ht="18" customHeight="1">
      <c r="A4566" s="173"/>
      <c r="B4566" s="189"/>
      <c r="C4566" s="189"/>
      <c r="D4566" s="189"/>
    </row>
    <row r="4567" spans="1:4" ht="18" customHeight="1">
      <c r="A4567" s="173"/>
      <c r="B4567" s="189"/>
      <c r="C4567" s="189"/>
      <c r="D4567" s="189"/>
    </row>
    <row r="4568" spans="1:4" ht="18" customHeight="1">
      <c r="A4568" s="173"/>
      <c r="B4568" s="189"/>
      <c r="C4568" s="189"/>
      <c r="D4568" s="189"/>
    </row>
    <row r="4569" spans="1:4" ht="18" customHeight="1">
      <c r="A4569" s="173"/>
      <c r="B4569" s="189"/>
      <c r="C4569" s="189"/>
      <c r="D4569" s="189"/>
    </row>
    <row r="4570" spans="1:4" ht="18" customHeight="1">
      <c r="A4570" s="173"/>
      <c r="B4570" s="189"/>
      <c r="C4570" s="189"/>
      <c r="D4570" s="189"/>
    </row>
    <row r="4571" spans="1:4" ht="18" customHeight="1">
      <c r="A4571" s="173"/>
      <c r="B4571" s="189"/>
      <c r="C4571" s="189"/>
      <c r="D4571" s="189"/>
    </row>
    <row r="4572" spans="1:4" ht="18" customHeight="1">
      <c r="A4572" s="173"/>
      <c r="B4572" s="189"/>
      <c r="C4572" s="189"/>
      <c r="D4572" s="189"/>
    </row>
    <row r="4573" spans="1:4" ht="18" customHeight="1">
      <c r="A4573" s="173"/>
      <c r="B4573" s="189"/>
      <c r="C4573" s="189"/>
      <c r="D4573" s="189"/>
    </row>
    <row r="4574" spans="1:4" ht="18" customHeight="1">
      <c r="A4574" s="173"/>
      <c r="B4574" s="189"/>
      <c r="C4574" s="189"/>
      <c r="D4574" s="189"/>
    </row>
    <row r="4575" spans="1:4" ht="18" customHeight="1">
      <c r="A4575" s="173"/>
      <c r="B4575" s="189"/>
      <c r="C4575" s="189"/>
      <c r="D4575" s="189"/>
    </row>
    <row r="4576" spans="1:4" ht="18" customHeight="1">
      <c r="A4576" s="173"/>
      <c r="B4576" s="189"/>
      <c r="C4576" s="189"/>
      <c r="D4576" s="189"/>
    </row>
    <row r="4577" spans="1:4" ht="18" customHeight="1">
      <c r="A4577" s="173"/>
      <c r="B4577" s="189"/>
      <c r="C4577" s="189"/>
      <c r="D4577" s="189"/>
    </row>
    <row r="4578" spans="1:4" ht="18" customHeight="1">
      <c r="A4578" s="173"/>
      <c r="B4578" s="189"/>
      <c r="C4578" s="189"/>
      <c r="D4578" s="189"/>
    </row>
    <row r="4579" spans="1:4" ht="18" customHeight="1">
      <c r="A4579" s="173"/>
      <c r="B4579" s="189"/>
      <c r="C4579" s="189"/>
      <c r="D4579" s="189"/>
    </row>
    <row r="4580" spans="1:4" ht="18" customHeight="1">
      <c r="A4580" s="173"/>
      <c r="B4580" s="189"/>
      <c r="C4580" s="189"/>
      <c r="D4580" s="189"/>
    </row>
    <row r="4581" spans="1:4" ht="18" customHeight="1">
      <c r="A4581" s="173"/>
      <c r="B4581" s="189"/>
      <c r="C4581" s="189"/>
      <c r="D4581" s="189"/>
    </row>
    <row r="4582" spans="1:4" ht="18" customHeight="1">
      <c r="A4582" s="173"/>
      <c r="B4582" s="189"/>
      <c r="C4582" s="189"/>
      <c r="D4582" s="189"/>
    </row>
    <row r="4583" spans="1:4" ht="18" customHeight="1">
      <c r="A4583" s="173"/>
      <c r="B4583" s="189"/>
      <c r="C4583" s="189"/>
      <c r="D4583" s="189"/>
    </row>
    <row r="4584" spans="1:4" ht="18" customHeight="1">
      <c r="A4584" s="173"/>
      <c r="B4584" s="189"/>
      <c r="C4584" s="189"/>
      <c r="D4584" s="189"/>
    </row>
    <row r="4585" spans="1:4" ht="18" customHeight="1">
      <c r="A4585" s="173"/>
      <c r="B4585" s="189"/>
      <c r="C4585" s="189"/>
      <c r="D4585" s="189"/>
    </row>
    <row r="4586" spans="1:4" ht="18" customHeight="1">
      <c r="A4586" s="173"/>
      <c r="B4586" s="189"/>
      <c r="C4586" s="189"/>
      <c r="D4586" s="189"/>
    </row>
    <row r="4587" spans="1:4" ht="18" customHeight="1">
      <c r="A4587" s="173"/>
      <c r="B4587" s="189"/>
      <c r="C4587" s="189"/>
      <c r="D4587" s="189"/>
    </row>
    <row r="4588" spans="1:4" ht="18" customHeight="1">
      <c r="A4588" s="173"/>
      <c r="B4588" s="189"/>
      <c r="C4588" s="189"/>
      <c r="D4588" s="189"/>
    </row>
    <row r="4589" spans="1:4" ht="18" customHeight="1">
      <c r="A4589" s="173"/>
      <c r="B4589" s="189"/>
      <c r="C4589" s="189"/>
      <c r="D4589" s="189"/>
    </row>
    <row r="4590" spans="1:4" ht="18" customHeight="1">
      <c r="A4590" s="173"/>
      <c r="B4590" s="189"/>
      <c r="C4590" s="189"/>
      <c r="D4590" s="189"/>
    </row>
    <row r="4591" spans="1:4" ht="18" customHeight="1">
      <c r="A4591" s="173"/>
      <c r="B4591" s="189"/>
      <c r="C4591" s="189"/>
      <c r="D4591" s="189"/>
    </row>
    <row r="4592" spans="1:4" ht="18" customHeight="1">
      <c r="A4592" s="173"/>
      <c r="B4592" s="189"/>
      <c r="C4592" s="189"/>
      <c r="D4592" s="189"/>
    </row>
    <row r="4593" spans="1:4" ht="18" customHeight="1">
      <c r="A4593" s="173"/>
      <c r="B4593" s="189"/>
      <c r="C4593" s="189"/>
      <c r="D4593" s="189"/>
    </row>
    <row r="4594" spans="1:4" ht="18" customHeight="1">
      <c r="A4594" s="173"/>
      <c r="B4594" s="189"/>
      <c r="C4594" s="189"/>
      <c r="D4594" s="189"/>
    </row>
    <row r="4595" spans="1:4" ht="18" customHeight="1">
      <c r="A4595" s="173"/>
      <c r="B4595" s="189"/>
      <c r="C4595" s="189"/>
      <c r="D4595" s="189"/>
    </row>
    <row r="4596" spans="1:4" ht="18" customHeight="1">
      <c r="A4596" s="173"/>
      <c r="B4596" s="189"/>
      <c r="C4596" s="189"/>
      <c r="D4596" s="189"/>
    </row>
    <row r="4597" spans="1:4" ht="18" customHeight="1">
      <c r="A4597" s="173"/>
      <c r="B4597" s="189"/>
      <c r="C4597" s="189"/>
      <c r="D4597" s="189"/>
    </row>
    <row r="4598" spans="1:4" ht="18" customHeight="1">
      <c r="A4598" s="173"/>
      <c r="B4598" s="189"/>
      <c r="C4598" s="189"/>
      <c r="D4598" s="189"/>
    </row>
    <row r="4599" spans="1:4" ht="18" customHeight="1">
      <c r="A4599" s="173"/>
      <c r="B4599" s="189"/>
      <c r="C4599" s="189"/>
      <c r="D4599" s="189"/>
    </row>
    <row r="4600" spans="1:4" ht="18" customHeight="1">
      <c r="A4600" s="173"/>
      <c r="B4600" s="189"/>
      <c r="C4600" s="189"/>
      <c r="D4600" s="189"/>
    </row>
    <row r="4601" spans="1:4" ht="18" customHeight="1">
      <c r="A4601" s="173"/>
      <c r="B4601" s="189"/>
      <c r="C4601" s="189"/>
      <c r="D4601" s="189"/>
    </row>
    <row r="4602" spans="1:4" ht="18" customHeight="1">
      <c r="A4602" s="173"/>
      <c r="B4602" s="189"/>
      <c r="C4602" s="189"/>
      <c r="D4602" s="189"/>
    </row>
    <row r="4603" spans="1:4" ht="18" customHeight="1">
      <c r="A4603" s="173"/>
      <c r="B4603" s="189"/>
      <c r="C4603" s="189"/>
      <c r="D4603" s="189"/>
    </row>
    <row r="4604" spans="1:4" ht="18" customHeight="1">
      <c r="A4604" s="173"/>
      <c r="B4604" s="189"/>
      <c r="C4604" s="189"/>
      <c r="D4604" s="189"/>
    </row>
    <row r="4605" spans="1:4" ht="18" customHeight="1">
      <c r="A4605" s="173"/>
      <c r="B4605" s="189"/>
      <c r="C4605" s="189"/>
      <c r="D4605" s="189"/>
    </row>
    <row r="4606" spans="1:4" ht="18" customHeight="1">
      <c r="A4606" s="173"/>
      <c r="B4606" s="189"/>
      <c r="C4606" s="189"/>
      <c r="D4606" s="189"/>
    </row>
    <row r="4607" spans="1:4" ht="18" customHeight="1">
      <c r="A4607" s="173"/>
      <c r="B4607" s="189"/>
      <c r="C4607" s="189"/>
      <c r="D4607" s="189"/>
    </row>
    <row r="4608" spans="1:4" ht="18" customHeight="1">
      <c r="A4608" s="173"/>
      <c r="B4608" s="189"/>
      <c r="C4608" s="189"/>
      <c r="D4608" s="189"/>
    </row>
    <row r="4609" spans="1:4" ht="18" customHeight="1">
      <c r="A4609" s="173"/>
      <c r="B4609" s="189"/>
      <c r="C4609" s="189"/>
      <c r="D4609" s="189"/>
    </row>
    <row r="4610" spans="1:4" ht="18" customHeight="1">
      <c r="A4610" s="173"/>
      <c r="B4610" s="189"/>
      <c r="C4610" s="189"/>
      <c r="D4610" s="189"/>
    </row>
    <row r="4611" spans="1:4" ht="18" customHeight="1">
      <c r="A4611" s="173"/>
      <c r="B4611" s="189"/>
      <c r="C4611" s="189"/>
      <c r="D4611" s="189"/>
    </row>
    <row r="4612" spans="1:4" ht="18" customHeight="1">
      <c r="A4612" s="173"/>
      <c r="B4612" s="189"/>
      <c r="C4612" s="189"/>
      <c r="D4612" s="189"/>
    </row>
    <row r="4613" spans="1:4" ht="18" customHeight="1">
      <c r="A4613" s="173"/>
      <c r="B4613" s="189"/>
      <c r="C4613" s="189"/>
      <c r="D4613" s="189"/>
    </row>
    <row r="4614" spans="1:4" ht="18" customHeight="1">
      <c r="A4614" s="173"/>
      <c r="B4614" s="189"/>
      <c r="C4614" s="189"/>
      <c r="D4614" s="189"/>
    </row>
    <row r="4615" spans="1:4" ht="18" customHeight="1">
      <c r="A4615" s="173"/>
      <c r="B4615" s="189"/>
      <c r="C4615" s="189"/>
      <c r="D4615" s="189"/>
    </row>
    <row r="4616" spans="1:4" ht="18" customHeight="1">
      <c r="A4616" s="173"/>
      <c r="B4616" s="189"/>
      <c r="C4616" s="189"/>
      <c r="D4616" s="189"/>
    </row>
    <row r="4617" spans="1:4" ht="18" customHeight="1">
      <c r="A4617" s="173"/>
      <c r="B4617" s="189"/>
      <c r="C4617" s="189"/>
      <c r="D4617" s="189"/>
    </row>
    <row r="4618" spans="1:4" ht="18" customHeight="1">
      <c r="A4618" s="173"/>
      <c r="B4618" s="189"/>
      <c r="C4618" s="189"/>
      <c r="D4618" s="189"/>
    </row>
    <row r="4619" spans="1:4" ht="18" customHeight="1">
      <c r="A4619" s="173"/>
      <c r="B4619" s="189"/>
      <c r="C4619" s="189"/>
      <c r="D4619" s="189"/>
    </row>
    <row r="4620" spans="1:4" ht="18" customHeight="1">
      <c r="A4620" s="173"/>
      <c r="B4620" s="189"/>
      <c r="C4620" s="189"/>
      <c r="D4620" s="189"/>
    </row>
    <row r="4621" spans="1:4" ht="18" customHeight="1">
      <c r="A4621" s="173"/>
      <c r="B4621" s="189"/>
      <c r="C4621" s="189"/>
      <c r="D4621" s="189"/>
    </row>
    <row r="4622" spans="1:4" ht="18" customHeight="1">
      <c r="A4622" s="173"/>
      <c r="B4622" s="189"/>
      <c r="C4622" s="189"/>
      <c r="D4622" s="189"/>
    </row>
    <row r="4623" spans="1:4" ht="18" customHeight="1">
      <c r="A4623" s="173"/>
      <c r="B4623" s="189"/>
      <c r="C4623" s="189"/>
      <c r="D4623" s="189"/>
    </row>
    <row r="4624" spans="1:4" ht="18" customHeight="1">
      <c r="A4624" s="173"/>
      <c r="B4624" s="189"/>
      <c r="C4624" s="189"/>
      <c r="D4624" s="189"/>
    </row>
    <row r="4625" spans="1:4" ht="18" customHeight="1">
      <c r="A4625" s="173"/>
      <c r="B4625" s="189"/>
      <c r="C4625" s="189"/>
      <c r="D4625" s="189"/>
    </row>
    <row r="4626" spans="1:4" ht="18" customHeight="1">
      <c r="A4626" s="173"/>
      <c r="B4626" s="189"/>
      <c r="C4626" s="189"/>
      <c r="D4626" s="189"/>
    </row>
    <row r="4627" spans="1:4" ht="18" customHeight="1">
      <c r="A4627" s="173"/>
      <c r="B4627" s="189"/>
      <c r="C4627" s="189"/>
      <c r="D4627" s="189"/>
    </row>
    <row r="4628" spans="1:4" ht="18" customHeight="1">
      <c r="A4628" s="173"/>
      <c r="B4628" s="189"/>
      <c r="C4628" s="189"/>
      <c r="D4628" s="189"/>
    </row>
    <row r="4629" spans="1:4" ht="18" customHeight="1">
      <c r="A4629" s="173"/>
      <c r="B4629" s="189"/>
      <c r="C4629" s="189"/>
      <c r="D4629" s="189"/>
    </row>
    <row r="4630" spans="1:4" ht="18" customHeight="1">
      <c r="A4630" s="173"/>
      <c r="B4630" s="189"/>
      <c r="C4630" s="189"/>
      <c r="D4630" s="189"/>
    </row>
    <row r="4631" spans="1:4" ht="18" customHeight="1">
      <c r="A4631" s="173"/>
      <c r="B4631" s="189"/>
      <c r="C4631" s="189"/>
      <c r="D4631" s="189"/>
    </row>
    <row r="4632" spans="1:4" ht="18" customHeight="1">
      <c r="A4632" s="173"/>
      <c r="B4632" s="189"/>
      <c r="C4632" s="189"/>
      <c r="D4632" s="189"/>
    </row>
    <row r="4633" spans="1:4" ht="18" customHeight="1">
      <c r="A4633" s="173"/>
      <c r="B4633" s="189"/>
      <c r="C4633" s="189"/>
      <c r="D4633" s="189"/>
    </row>
    <row r="4634" spans="1:4" ht="18" customHeight="1">
      <c r="A4634" s="173"/>
      <c r="B4634" s="189"/>
      <c r="C4634" s="189"/>
      <c r="D4634" s="189"/>
    </row>
    <row r="4635" spans="1:4" ht="18" customHeight="1">
      <c r="A4635" s="173"/>
      <c r="B4635" s="189"/>
      <c r="C4635" s="189"/>
      <c r="D4635" s="189"/>
    </row>
    <row r="4636" spans="1:4" ht="18" customHeight="1">
      <c r="A4636" s="173"/>
      <c r="B4636" s="189"/>
      <c r="C4636" s="189"/>
      <c r="D4636" s="189"/>
    </row>
    <row r="4637" spans="1:4" ht="18" customHeight="1">
      <c r="A4637" s="173"/>
      <c r="B4637" s="189"/>
      <c r="C4637" s="189"/>
      <c r="D4637" s="189"/>
    </row>
    <row r="4638" spans="1:4" ht="18" customHeight="1">
      <c r="A4638" s="173"/>
      <c r="B4638" s="189"/>
      <c r="C4638" s="189"/>
      <c r="D4638" s="189"/>
    </row>
    <row r="4639" spans="1:4" ht="18" customHeight="1">
      <c r="A4639" s="173"/>
      <c r="B4639" s="189"/>
      <c r="C4639" s="189"/>
      <c r="D4639" s="189"/>
    </row>
    <row r="4640" spans="1:4" ht="18" customHeight="1">
      <c r="A4640" s="173"/>
      <c r="B4640" s="189"/>
      <c r="C4640" s="189"/>
      <c r="D4640" s="189"/>
    </row>
    <row r="4641" spans="1:4" ht="18" customHeight="1">
      <c r="A4641" s="173"/>
      <c r="B4641" s="189"/>
      <c r="C4641" s="189"/>
      <c r="D4641" s="189"/>
    </row>
    <row r="4642" spans="1:4" ht="18" customHeight="1">
      <c r="A4642" s="173"/>
      <c r="B4642" s="189"/>
      <c r="C4642" s="189"/>
      <c r="D4642" s="189"/>
    </row>
    <row r="4643" spans="1:4" ht="18" customHeight="1">
      <c r="A4643" s="173"/>
      <c r="B4643" s="189"/>
      <c r="C4643" s="189"/>
      <c r="D4643" s="189"/>
    </row>
    <row r="4644" spans="1:4" ht="18" customHeight="1">
      <c r="A4644" s="173"/>
      <c r="B4644" s="189"/>
      <c r="C4644" s="189"/>
      <c r="D4644" s="189"/>
    </row>
    <row r="4645" spans="1:4" ht="18" customHeight="1">
      <c r="A4645" s="173"/>
      <c r="B4645" s="189"/>
      <c r="C4645" s="189"/>
      <c r="D4645" s="189"/>
    </row>
    <row r="4646" spans="1:4" ht="18" customHeight="1">
      <c r="A4646" s="173"/>
      <c r="B4646" s="189"/>
      <c r="C4646" s="189"/>
      <c r="D4646" s="189"/>
    </row>
    <row r="4647" spans="1:4" ht="18" customHeight="1">
      <c r="A4647" s="173"/>
      <c r="B4647" s="189"/>
      <c r="C4647" s="189"/>
      <c r="D4647" s="189"/>
    </row>
    <row r="4648" spans="1:4" ht="18" customHeight="1">
      <c r="A4648" s="173"/>
      <c r="B4648" s="189"/>
      <c r="C4648" s="189"/>
      <c r="D4648" s="189"/>
    </row>
    <row r="4649" spans="1:4" ht="18" customHeight="1">
      <c r="A4649" s="173"/>
      <c r="B4649" s="189"/>
      <c r="C4649" s="189"/>
      <c r="D4649" s="189"/>
    </row>
    <row r="4650" spans="1:4" ht="18" customHeight="1">
      <c r="A4650" s="173"/>
      <c r="B4650" s="189"/>
      <c r="C4650" s="189"/>
      <c r="D4650" s="189"/>
    </row>
    <row r="4651" spans="1:4" ht="18" customHeight="1">
      <c r="A4651" s="173"/>
      <c r="B4651" s="189"/>
      <c r="C4651" s="189"/>
      <c r="D4651" s="189"/>
    </row>
    <row r="4652" spans="1:4" ht="18" customHeight="1">
      <c r="A4652" s="173"/>
      <c r="B4652" s="189"/>
      <c r="C4652" s="189"/>
      <c r="D4652" s="189"/>
    </row>
    <row r="4653" spans="1:4" ht="18" customHeight="1">
      <c r="A4653" s="173"/>
      <c r="B4653" s="189"/>
      <c r="C4653" s="189"/>
      <c r="D4653" s="189"/>
    </row>
    <row r="4654" spans="1:4" ht="18" customHeight="1">
      <c r="A4654" s="173"/>
      <c r="B4654" s="189"/>
      <c r="C4654" s="189"/>
      <c r="D4654" s="189"/>
    </row>
    <row r="4655" spans="1:4" ht="18" customHeight="1">
      <c r="A4655" s="173"/>
      <c r="B4655" s="189"/>
      <c r="C4655" s="189"/>
      <c r="D4655" s="189"/>
    </row>
    <row r="4656" spans="1:4" ht="18" customHeight="1">
      <c r="A4656" s="173"/>
      <c r="B4656" s="189"/>
      <c r="C4656" s="189"/>
      <c r="D4656" s="189"/>
    </row>
    <row r="4657" spans="1:4" ht="18" customHeight="1">
      <c r="A4657" s="173"/>
      <c r="B4657" s="189"/>
      <c r="C4657" s="189"/>
      <c r="D4657" s="189"/>
    </row>
    <row r="4658" spans="1:4" ht="18" customHeight="1">
      <c r="A4658" s="173"/>
      <c r="B4658" s="189"/>
      <c r="C4658" s="189"/>
      <c r="D4658" s="189"/>
    </row>
    <row r="4659" spans="1:4" ht="18" customHeight="1">
      <c r="A4659" s="173"/>
      <c r="B4659" s="189"/>
      <c r="C4659" s="189"/>
      <c r="D4659" s="189"/>
    </row>
    <row r="4660" spans="1:4" ht="18" customHeight="1">
      <c r="A4660" s="173"/>
      <c r="B4660" s="189"/>
      <c r="C4660" s="189"/>
      <c r="D4660" s="189"/>
    </row>
    <row r="4661" spans="1:4" ht="18" customHeight="1">
      <c r="A4661" s="173"/>
      <c r="B4661" s="189"/>
      <c r="C4661" s="189"/>
      <c r="D4661" s="189"/>
    </row>
    <row r="4662" spans="1:4" ht="18" customHeight="1">
      <c r="A4662" s="173"/>
      <c r="B4662" s="189"/>
      <c r="C4662" s="189"/>
      <c r="D4662" s="189"/>
    </row>
    <row r="4663" spans="1:4" ht="18" customHeight="1">
      <c r="A4663" s="173"/>
      <c r="B4663" s="189"/>
      <c r="C4663" s="189"/>
      <c r="D4663" s="189"/>
    </row>
    <row r="4664" spans="1:4" ht="18" customHeight="1">
      <c r="A4664" s="173"/>
      <c r="B4664" s="189"/>
      <c r="C4664" s="189"/>
      <c r="D4664" s="189"/>
    </row>
    <row r="4665" spans="1:4" ht="18" customHeight="1">
      <c r="A4665" s="173"/>
      <c r="B4665" s="189"/>
      <c r="C4665" s="189"/>
      <c r="D4665" s="189"/>
    </row>
    <row r="4666" spans="1:4" ht="18" customHeight="1">
      <c r="A4666" s="173"/>
      <c r="B4666" s="189"/>
      <c r="C4666" s="189"/>
      <c r="D4666" s="189"/>
    </row>
    <row r="4667" spans="1:4" ht="18" customHeight="1">
      <c r="A4667" s="173"/>
      <c r="B4667" s="189"/>
      <c r="C4667" s="189"/>
      <c r="D4667" s="189"/>
    </row>
    <row r="4668" spans="1:4" ht="18" customHeight="1">
      <c r="A4668" s="173"/>
      <c r="B4668" s="189"/>
      <c r="C4668" s="189"/>
      <c r="D4668" s="189"/>
    </row>
    <row r="4669" spans="1:4" ht="18" customHeight="1">
      <c r="A4669" s="173"/>
      <c r="B4669" s="189"/>
      <c r="C4669" s="189"/>
      <c r="D4669" s="189"/>
    </row>
    <row r="4670" spans="1:4" ht="18" customHeight="1">
      <c r="A4670" s="173"/>
      <c r="B4670" s="189"/>
      <c r="C4670" s="189"/>
      <c r="D4670" s="189"/>
    </row>
    <row r="4671" spans="1:4" ht="18" customHeight="1">
      <c r="A4671" s="173"/>
      <c r="B4671" s="189"/>
      <c r="C4671" s="189"/>
      <c r="D4671" s="189"/>
    </row>
    <row r="4672" spans="1:4" ht="18" customHeight="1">
      <c r="A4672" s="173"/>
      <c r="B4672" s="189"/>
      <c r="C4672" s="189"/>
      <c r="D4672" s="189"/>
    </row>
    <row r="4673" spans="1:4" ht="18" customHeight="1">
      <c r="A4673" s="173"/>
      <c r="B4673" s="189"/>
      <c r="C4673" s="189"/>
      <c r="D4673" s="189"/>
    </row>
    <row r="4674" spans="1:4" ht="18" customHeight="1">
      <c r="A4674" s="173"/>
      <c r="B4674" s="189"/>
      <c r="C4674" s="189"/>
      <c r="D4674" s="189"/>
    </row>
    <row r="4675" spans="1:4" ht="18" customHeight="1">
      <c r="A4675" s="173"/>
      <c r="B4675" s="189"/>
      <c r="C4675" s="189"/>
      <c r="D4675" s="189"/>
    </row>
    <row r="4676" spans="1:4" ht="18" customHeight="1">
      <c r="A4676" s="173"/>
      <c r="B4676" s="189"/>
      <c r="C4676" s="189"/>
      <c r="D4676" s="189"/>
    </row>
    <row r="4677" spans="1:4" ht="18" customHeight="1">
      <c r="A4677" s="173"/>
      <c r="B4677" s="189"/>
      <c r="C4677" s="189"/>
      <c r="D4677" s="189"/>
    </row>
    <row r="4678" spans="1:4" ht="18" customHeight="1">
      <c r="A4678" s="173"/>
      <c r="B4678" s="189"/>
      <c r="C4678" s="189"/>
      <c r="D4678" s="189"/>
    </row>
    <row r="4679" spans="1:4" ht="18" customHeight="1">
      <c r="A4679" s="173"/>
      <c r="B4679" s="189"/>
      <c r="C4679" s="189"/>
      <c r="D4679" s="189"/>
    </row>
    <row r="4680" spans="1:4" ht="18" customHeight="1">
      <c r="A4680" s="173"/>
      <c r="B4680" s="189"/>
      <c r="C4680" s="189"/>
      <c r="D4680" s="189"/>
    </row>
    <row r="4681" spans="1:4" ht="18" customHeight="1">
      <c r="A4681" s="173"/>
      <c r="B4681" s="189"/>
      <c r="C4681" s="189"/>
      <c r="D4681" s="189"/>
    </row>
    <row r="4682" spans="1:4" ht="18" customHeight="1">
      <c r="A4682" s="173"/>
      <c r="B4682" s="189"/>
      <c r="C4682" s="189"/>
      <c r="D4682" s="189"/>
    </row>
    <row r="4683" spans="1:4" ht="18" customHeight="1">
      <c r="A4683" s="173"/>
      <c r="B4683" s="189"/>
      <c r="C4683" s="189"/>
      <c r="D4683" s="189"/>
    </row>
    <row r="4684" spans="1:4" ht="18" customHeight="1">
      <c r="A4684" s="173"/>
      <c r="B4684" s="189"/>
      <c r="C4684" s="189"/>
      <c r="D4684" s="189"/>
    </row>
    <row r="4685" spans="1:4" ht="18" customHeight="1">
      <c r="A4685" s="173"/>
      <c r="B4685" s="189"/>
      <c r="C4685" s="189"/>
      <c r="D4685" s="189"/>
    </row>
    <row r="4686" spans="1:4" ht="18" customHeight="1">
      <c r="A4686" s="173"/>
      <c r="B4686" s="189"/>
      <c r="C4686" s="189"/>
      <c r="D4686" s="189"/>
    </row>
    <row r="4687" spans="1:4" ht="18" customHeight="1">
      <c r="A4687" s="173"/>
      <c r="B4687" s="189"/>
      <c r="C4687" s="189"/>
      <c r="D4687" s="189"/>
    </row>
    <row r="4688" spans="1:4" ht="18" customHeight="1">
      <c r="A4688" s="173"/>
      <c r="B4688" s="189"/>
      <c r="C4688" s="189"/>
      <c r="D4688" s="189"/>
    </row>
    <row r="4689" spans="1:4" ht="18" customHeight="1">
      <c r="A4689" s="173"/>
      <c r="B4689" s="189"/>
      <c r="C4689" s="189"/>
      <c r="D4689" s="189"/>
    </row>
    <row r="4690" spans="1:4" ht="18" customHeight="1">
      <c r="A4690" s="173"/>
      <c r="B4690" s="189"/>
      <c r="C4690" s="189"/>
      <c r="D4690" s="189"/>
    </row>
    <row r="4691" spans="1:4" ht="18" customHeight="1">
      <c r="A4691" s="173"/>
      <c r="B4691" s="189"/>
      <c r="C4691" s="189"/>
      <c r="D4691" s="189"/>
    </row>
    <row r="4692" spans="1:4" ht="18" customHeight="1">
      <c r="A4692" s="173"/>
      <c r="B4692" s="189"/>
      <c r="C4692" s="189"/>
      <c r="D4692" s="189"/>
    </row>
    <row r="4693" spans="1:4" ht="18" customHeight="1">
      <c r="A4693" s="173"/>
      <c r="B4693" s="189"/>
      <c r="C4693" s="189"/>
      <c r="D4693" s="189"/>
    </row>
    <row r="4694" spans="1:4" ht="18" customHeight="1">
      <c r="A4694" s="173"/>
      <c r="B4694" s="189"/>
      <c r="C4694" s="189"/>
      <c r="D4694" s="189"/>
    </row>
    <row r="4695" spans="1:4" ht="18" customHeight="1">
      <c r="A4695" s="173"/>
      <c r="B4695" s="189"/>
      <c r="C4695" s="189"/>
      <c r="D4695" s="189"/>
    </row>
    <row r="4696" spans="1:4" ht="18" customHeight="1">
      <c r="A4696" s="173"/>
      <c r="B4696" s="189"/>
      <c r="C4696" s="189"/>
      <c r="D4696" s="189"/>
    </row>
    <row r="4697" spans="1:4" ht="18" customHeight="1">
      <c r="A4697" s="173"/>
      <c r="B4697" s="189"/>
      <c r="C4697" s="189"/>
      <c r="D4697" s="189"/>
    </row>
    <row r="4698" spans="1:4" ht="18" customHeight="1">
      <c r="A4698" s="173"/>
      <c r="B4698" s="189"/>
      <c r="C4698" s="189"/>
      <c r="D4698" s="189"/>
    </row>
    <row r="4699" spans="1:4" ht="18" customHeight="1">
      <c r="A4699" s="173"/>
      <c r="B4699" s="189"/>
      <c r="C4699" s="189"/>
      <c r="D4699" s="189"/>
    </row>
    <row r="4700" spans="1:4" ht="18" customHeight="1">
      <c r="A4700" s="173"/>
      <c r="B4700" s="189"/>
      <c r="C4700" s="189"/>
      <c r="D4700" s="189"/>
    </row>
    <row r="4701" spans="1:4" ht="18" customHeight="1">
      <c r="A4701" s="173"/>
      <c r="B4701" s="189"/>
      <c r="C4701" s="189"/>
      <c r="D4701" s="189"/>
    </row>
    <row r="4702" spans="1:4" ht="18" customHeight="1">
      <c r="A4702" s="173"/>
      <c r="B4702" s="189"/>
      <c r="C4702" s="189"/>
      <c r="D4702" s="189"/>
    </row>
    <row r="4703" spans="1:4" ht="18" customHeight="1">
      <c r="A4703" s="173"/>
      <c r="B4703" s="189"/>
      <c r="C4703" s="189"/>
      <c r="D4703" s="189"/>
    </row>
    <row r="4704" spans="1:4" ht="18" customHeight="1">
      <c r="A4704" s="173"/>
      <c r="B4704" s="189"/>
      <c r="C4704" s="189"/>
      <c r="D4704" s="189"/>
    </row>
    <row r="4705" spans="1:4" ht="18" customHeight="1">
      <c r="A4705" s="173"/>
      <c r="B4705" s="189"/>
      <c r="C4705" s="189"/>
      <c r="D4705" s="189"/>
    </row>
    <row r="4706" spans="1:4" ht="18" customHeight="1">
      <c r="A4706" s="173"/>
      <c r="B4706" s="189"/>
      <c r="C4706" s="189"/>
      <c r="D4706" s="189"/>
    </row>
    <row r="4707" spans="1:4" ht="18" customHeight="1">
      <c r="A4707" s="173"/>
      <c r="B4707" s="189"/>
      <c r="C4707" s="189"/>
      <c r="D4707" s="189"/>
    </row>
    <row r="4708" spans="1:4" ht="18" customHeight="1">
      <c r="A4708" s="173"/>
      <c r="B4708" s="189"/>
      <c r="C4708" s="189"/>
      <c r="D4708" s="189"/>
    </row>
    <row r="4709" spans="1:4" ht="18" customHeight="1">
      <c r="A4709" s="173"/>
      <c r="B4709" s="189"/>
      <c r="C4709" s="189"/>
      <c r="D4709" s="189"/>
    </row>
    <row r="4710" spans="1:4" ht="18" customHeight="1">
      <c r="A4710" s="173"/>
      <c r="B4710" s="189"/>
      <c r="C4710" s="189"/>
      <c r="D4710" s="189"/>
    </row>
    <row r="4711" spans="1:4" ht="18" customHeight="1">
      <c r="A4711" s="173"/>
      <c r="B4711" s="189"/>
      <c r="C4711" s="189"/>
      <c r="D4711" s="189"/>
    </row>
    <row r="4712" spans="1:4" ht="18" customHeight="1">
      <c r="A4712" s="173"/>
      <c r="B4712" s="189"/>
      <c r="C4712" s="189"/>
      <c r="D4712" s="189"/>
    </row>
    <row r="4713" spans="1:4" ht="18" customHeight="1">
      <c r="A4713" s="173"/>
      <c r="B4713" s="189"/>
      <c r="C4713" s="189"/>
      <c r="D4713" s="189"/>
    </row>
    <row r="4714" spans="1:4" ht="18" customHeight="1">
      <c r="A4714" s="173"/>
      <c r="B4714" s="189"/>
      <c r="C4714" s="189"/>
      <c r="D4714" s="189"/>
    </row>
    <row r="4715" spans="1:4" ht="18" customHeight="1">
      <c r="A4715" s="173"/>
      <c r="B4715" s="189"/>
      <c r="C4715" s="189"/>
      <c r="D4715" s="189"/>
    </row>
    <row r="4716" spans="1:4" ht="18" customHeight="1">
      <c r="A4716" s="173"/>
      <c r="B4716" s="189"/>
      <c r="C4716" s="189"/>
      <c r="D4716" s="189"/>
    </row>
    <row r="4717" spans="1:4" ht="18" customHeight="1">
      <c r="A4717" s="173"/>
      <c r="B4717" s="189"/>
      <c r="C4717" s="189"/>
      <c r="D4717" s="189"/>
    </row>
    <row r="4718" spans="1:4" ht="18" customHeight="1">
      <c r="A4718" s="173"/>
      <c r="B4718" s="189"/>
      <c r="C4718" s="189"/>
      <c r="D4718" s="189"/>
    </row>
    <row r="4719" spans="1:4" ht="18" customHeight="1">
      <c r="A4719" s="173"/>
      <c r="B4719" s="189"/>
      <c r="C4719" s="189"/>
      <c r="D4719" s="189"/>
    </row>
    <row r="4720" spans="1:4" ht="18" customHeight="1">
      <c r="A4720" s="173"/>
      <c r="B4720" s="189"/>
      <c r="C4720" s="189"/>
      <c r="D4720" s="189"/>
    </row>
    <row r="4721" spans="1:4" ht="18" customHeight="1">
      <c r="A4721" s="173"/>
      <c r="B4721" s="189"/>
      <c r="C4721" s="189"/>
      <c r="D4721" s="189"/>
    </row>
    <row r="4722" spans="1:4" ht="18" customHeight="1">
      <c r="A4722" s="173"/>
      <c r="B4722" s="189"/>
      <c r="C4722" s="189"/>
      <c r="D4722" s="189"/>
    </row>
    <row r="4723" spans="1:4" ht="18" customHeight="1">
      <c r="A4723" s="173"/>
      <c r="B4723" s="189"/>
      <c r="C4723" s="189"/>
      <c r="D4723" s="189"/>
    </row>
    <row r="4724" spans="1:4" ht="18" customHeight="1">
      <c r="A4724" s="173"/>
      <c r="B4724" s="189"/>
      <c r="C4724" s="189"/>
      <c r="D4724" s="189"/>
    </row>
    <row r="4725" spans="1:4" ht="18" customHeight="1">
      <c r="A4725" s="173"/>
      <c r="B4725" s="189"/>
      <c r="C4725" s="189"/>
      <c r="D4725" s="189"/>
    </row>
    <row r="4726" spans="1:4" ht="18" customHeight="1">
      <c r="A4726" s="173"/>
      <c r="B4726" s="189"/>
      <c r="C4726" s="189"/>
      <c r="D4726" s="189"/>
    </row>
    <row r="4727" spans="1:4" ht="18" customHeight="1">
      <c r="A4727" s="173"/>
      <c r="B4727" s="189"/>
      <c r="C4727" s="189"/>
      <c r="D4727" s="189"/>
    </row>
    <row r="4728" spans="1:4" ht="18" customHeight="1">
      <c r="A4728" s="173"/>
      <c r="B4728" s="189"/>
      <c r="C4728" s="189"/>
      <c r="D4728" s="189"/>
    </row>
    <row r="4729" spans="1:4" ht="18" customHeight="1">
      <c r="A4729" s="173"/>
      <c r="B4729" s="189"/>
      <c r="C4729" s="189"/>
      <c r="D4729" s="189"/>
    </row>
    <row r="4730" spans="1:4" ht="18" customHeight="1">
      <c r="A4730" s="173"/>
      <c r="B4730" s="189"/>
      <c r="C4730" s="189"/>
      <c r="D4730" s="189"/>
    </row>
    <row r="4731" spans="1:4" ht="18" customHeight="1">
      <c r="A4731" s="173"/>
      <c r="B4731" s="189"/>
      <c r="C4731" s="189"/>
      <c r="D4731" s="189"/>
    </row>
    <row r="4732" spans="1:4" ht="18" customHeight="1">
      <c r="A4732" s="173"/>
      <c r="B4732" s="189"/>
      <c r="C4732" s="189"/>
      <c r="D4732" s="189"/>
    </row>
    <row r="4733" spans="1:4" ht="18" customHeight="1">
      <c r="A4733" s="173"/>
      <c r="B4733" s="189"/>
      <c r="C4733" s="189"/>
      <c r="D4733" s="189"/>
    </row>
    <row r="4734" spans="1:4" ht="18" customHeight="1">
      <c r="A4734" s="173"/>
      <c r="B4734" s="189"/>
      <c r="C4734" s="189"/>
      <c r="D4734" s="189"/>
    </row>
    <row r="4735" spans="1:4" ht="18" customHeight="1">
      <c r="A4735" s="173"/>
      <c r="B4735" s="189"/>
      <c r="C4735" s="189"/>
      <c r="D4735" s="189"/>
    </row>
    <row r="4736" spans="1:4" ht="18" customHeight="1">
      <c r="A4736" s="173"/>
      <c r="B4736" s="189"/>
      <c r="C4736" s="189"/>
      <c r="D4736" s="189"/>
    </row>
    <row r="4737" spans="1:4" ht="18" customHeight="1">
      <c r="A4737" s="173"/>
      <c r="B4737" s="189"/>
      <c r="C4737" s="189"/>
      <c r="D4737" s="189"/>
    </row>
    <row r="4738" spans="1:4" ht="18" customHeight="1">
      <c r="A4738" s="173"/>
      <c r="B4738" s="189"/>
      <c r="C4738" s="189"/>
      <c r="D4738" s="189"/>
    </row>
    <row r="4739" spans="1:4" ht="18" customHeight="1">
      <c r="A4739" s="173"/>
      <c r="B4739" s="189"/>
      <c r="C4739" s="189"/>
      <c r="D4739" s="189"/>
    </row>
    <row r="4740" spans="1:4" ht="18" customHeight="1">
      <c r="A4740" s="173"/>
      <c r="B4740" s="189"/>
      <c r="C4740" s="189"/>
      <c r="D4740" s="189"/>
    </row>
    <row r="4741" spans="1:4" ht="18" customHeight="1">
      <c r="A4741" s="173"/>
      <c r="B4741" s="189"/>
      <c r="C4741" s="189"/>
      <c r="D4741" s="189"/>
    </row>
    <row r="4742" spans="1:4" ht="18" customHeight="1">
      <c r="A4742" s="173"/>
      <c r="B4742" s="189"/>
      <c r="C4742" s="189"/>
      <c r="D4742" s="189"/>
    </row>
    <row r="4743" spans="1:4" ht="18" customHeight="1">
      <c r="A4743" s="173"/>
      <c r="B4743" s="189"/>
      <c r="C4743" s="189"/>
      <c r="D4743" s="189"/>
    </row>
    <row r="4744" spans="1:4" ht="18" customHeight="1">
      <c r="A4744" s="173"/>
      <c r="B4744" s="189"/>
      <c r="C4744" s="189"/>
      <c r="D4744" s="189"/>
    </row>
    <row r="4745" spans="1:4" ht="18" customHeight="1">
      <c r="A4745" s="173"/>
      <c r="B4745" s="189"/>
      <c r="C4745" s="189"/>
      <c r="D4745" s="189"/>
    </row>
    <row r="4746" spans="1:4" ht="18" customHeight="1">
      <c r="A4746" s="173"/>
      <c r="B4746" s="189"/>
      <c r="C4746" s="189"/>
      <c r="D4746" s="189"/>
    </row>
    <row r="4747" spans="1:4" ht="18" customHeight="1">
      <c r="A4747" s="173"/>
      <c r="B4747" s="189"/>
      <c r="C4747" s="189"/>
      <c r="D4747" s="189"/>
    </row>
    <row r="4748" spans="1:4" ht="18" customHeight="1">
      <c r="A4748" s="173"/>
      <c r="B4748" s="189"/>
      <c r="C4748" s="189"/>
      <c r="D4748" s="189"/>
    </row>
    <row r="4749" spans="1:4" ht="18" customHeight="1">
      <c r="A4749" s="173"/>
      <c r="B4749" s="189"/>
      <c r="C4749" s="189"/>
      <c r="D4749" s="189"/>
    </row>
    <row r="4750" spans="1:4" ht="18" customHeight="1">
      <c r="A4750" s="173"/>
      <c r="B4750" s="189"/>
      <c r="C4750" s="189"/>
      <c r="D4750" s="189"/>
    </row>
    <row r="4751" spans="1:4" ht="18" customHeight="1">
      <c r="A4751" s="173"/>
      <c r="B4751" s="189"/>
      <c r="C4751" s="189"/>
      <c r="D4751" s="189"/>
    </row>
    <row r="4752" spans="1:4" ht="18" customHeight="1">
      <c r="A4752" s="173"/>
      <c r="B4752" s="189"/>
      <c r="C4752" s="189"/>
      <c r="D4752" s="189"/>
    </row>
    <row r="4753" spans="1:4" ht="18" customHeight="1">
      <c r="A4753" s="173"/>
      <c r="B4753" s="189"/>
      <c r="C4753" s="189"/>
      <c r="D4753" s="189"/>
    </row>
    <row r="4754" spans="1:4" ht="18" customHeight="1">
      <c r="A4754" s="173"/>
      <c r="B4754" s="189"/>
      <c r="C4754" s="189"/>
      <c r="D4754" s="189"/>
    </row>
    <row r="4755" spans="1:4" ht="18" customHeight="1">
      <c r="A4755" s="173"/>
      <c r="B4755" s="189"/>
      <c r="C4755" s="189"/>
      <c r="D4755" s="189"/>
    </row>
    <row r="4756" spans="1:4" ht="18" customHeight="1">
      <c r="A4756" s="173"/>
      <c r="B4756" s="189"/>
      <c r="C4756" s="189"/>
      <c r="D4756" s="189"/>
    </row>
    <row r="4757" spans="1:4" ht="18" customHeight="1">
      <c r="A4757" s="173"/>
      <c r="B4757" s="189"/>
      <c r="C4757" s="189"/>
      <c r="D4757" s="189"/>
    </row>
    <row r="4758" spans="1:4" ht="18" customHeight="1">
      <c r="A4758" s="173"/>
      <c r="B4758" s="189"/>
      <c r="C4758" s="189"/>
      <c r="D4758" s="189"/>
    </row>
    <row r="4759" spans="1:4" ht="18" customHeight="1">
      <c r="A4759" s="173"/>
      <c r="B4759" s="189"/>
      <c r="C4759" s="189"/>
      <c r="D4759" s="189"/>
    </row>
    <row r="4760" spans="1:4" ht="18" customHeight="1">
      <c r="A4760" s="173"/>
      <c r="B4760" s="189"/>
      <c r="C4760" s="189"/>
      <c r="D4760" s="189"/>
    </row>
    <row r="4761" spans="1:4" ht="18" customHeight="1">
      <c r="A4761" s="173"/>
      <c r="B4761" s="189"/>
      <c r="C4761" s="189"/>
      <c r="D4761" s="189"/>
    </row>
    <row r="4762" spans="1:4" ht="18" customHeight="1">
      <c r="A4762" s="173"/>
      <c r="B4762" s="189"/>
      <c r="C4762" s="189"/>
      <c r="D4762" s="189"/>
    </row>
    <row r="4763" spans="1:4" ht="18" customHeight="1">
      <c r="A4763" s="173"/>
      <c r="B4763" s="189"/>
      <c r="C4763" s="189"/>
      <c r="D4763" s="189"/>
    </row>
    <row r="4764" spans="1:4" ht="18" customHeight="1">
      <c r="A4764" s="173"/>
      <c r="B4764" s="189"/>
      <c r="C4764" s="189"/>
      <c r="D4764" s="189"/>
    </row>
    <row r="4765" spans="1:4" ht="18" customHeight="1">
      <c r="A4765" s="173"/>
      <c r="B4765" s="189"/>
      <c r="C4765" s="189"/>
      <c r="D4765" s="189"/>
    </row>
    <row r="4766" spans="1:4" ht="18" customHeight="1">
      <c r="A4766" s="173"/>
      <c r="B4766" s="189"/>
      <c r="C4766" s="189"/>
      <c r="D4766" s="189"/>
    </row>
    <row r="4767" spans="1:4" ht="18" customHeight="1">
      <c r="A4767" s="173"/>
      <c r="B4767" s="189"/>
      <c r="C4767" s="189"/>
      <c r="D4767" s="189"/>
    </row>
    <row r="4768" spans="1:4" ht="18" customHeight="1">
      <c r="A4768" s="173"/>
      <c r="B4768" s="189"/>
      <c r="C4768" s="189"/>
      <c r="D4768" s="189"/>
    </row>
    <row r="4769" spans="1:4" ht="18" customHeight="1">
      <c r="A4769" s="173"/>
      <c r="B4769" s="189"/>
      <c r="C4769" s="189"/>
      <c r="D4769" s="189"/>
    </row>
    <row r="4770" spans="1:4" ht="18" customHeight="1">
      <c r="A4770" s="173"/>
      <c r="B4770" s="189"/>
      <c r="C4770" s="189"/>
      <c r="D4770" s="189"/>
    </row>
    <row r="4771" spans="1:4" ht="18" customHeight="1">
      <c r="A4771" s="173"/>
      <c r="B4771" s="189"/>
      <c r="C4771" s="189"/>
      <c r="D4771" s="189"/>
    </row>
    <row r="4772" spans="1:4" ht="18" customHeight="1">
      <c r="A4772" s="173"/>
      <c r="B4772" s="189"/>
      <c r="C4772" s="189"/>
      <c r="D4772" s="189"/>
    </row>
    <row r="4773" spans="1:4" ht="18" customHeight="1">
      <c r="A4773" s="173"/>
      <c r="B4773" s="189"/>
      <c r="C4773" s="189"/>
      <c r="D4773" s="189"/>
    </row>
    <row r="4774" spans="1:4" ht="18" customHeight="1">
      <c r="A4774" s="173"/>
      <c r="B4774" s="189"/>
      <c r="C4774" s="189"/>
      <c r="D4774" s="189"/>
    </row>
    <row r="4775" spans="1:4" ht="18" customHeight="1">
      <c r="A4775" s="173"/>
      <c r="B4775" s="189"/>
      <c r="C4775" s="189"/>
      <c r="D4775" s="189"/>
    </row>
    <row r="4776" spans="1:4" ht="18" customHeight="1">
      <c r="A4776" s="173"/>
      <c r="B4776" s="189"/>
      <c r="C4776" s="189"/>
      <c r="D4776" s="189"/>
    </row>
    <row r="4777" spans="1:4" ht="18" customHeight="1">
      <c r="A4777" s="173"/>
      <c r="B4777" s="189"/>
      <c r="C4777" s="189"/>
      <c r="D4777" s="189"/>
    </row>
    <row r="4778" spans="1:4" ht="18" customHeight="1">
      <c r="A4778" s="173"/>
      <c r="B4778" s="189"/>
      <c r="C4778" s="189"/>
      <c r="D4778" s="189"/>
    </row>
    <row r="4779" spans="1:4" ht="18" customHeight="1">
      <c r="A4779" s="173"/>
      <c r="B4779" s="189"/>
      <c r="C4779" s="189"/>
      <c r="D4779" s="189"/>
    </row>
    <row r="4780" spans="1:4" ht="18" customHeight="1">
      <c r="A4780" s="173"/>
      <c r="B4780" s="189"/>
      <c r="C4780" s="189"/>
      <c r="D4780" s="189"/>
    </row>
    <row r="4781" spans="1:4" ht="18" customHeight="1">
      <c r="A4781" s="173"/>
      <c r="B4781" s="189"/>
      <c r="C4781" s="189"/>
      <c r="D4781" s="189"/>
    </row>
    <row r="4782" spans="1:4" ht="18" customHeight="1">
      <c r="A4782" s="173"/>
      <c r="B4782" s="189"/>
      <c r="C4782" s="189"/>
      <c r="D4782" s="189"/>
    </row>
    <row r="4783" spans="1:4" ht="18" customHeight="1">
      <c r="A4783" s="173"/>
      <c r="B4783" s="189"/>
      <c r="C4783" s="189"/>
      <c r="D4783" s="189"/>
    </row>
    <row r="4784" spans="1:4" ht="18" customHeight="1">
      <c r="A4784" s="173"/>
      <c r="B4784" s="189"/>
      <c r="C4784" s="189"/>
      <c r="D4784" s="189"/>
    </row>
    <row r="4785" spans="1:4" ht="18" customHeight="1">
      <c r="A4785" s="173"/>
      <c r="B4785" s="189"/>
      <c r="C4785" s="189"/>
      <c r="D4785" s="189"/>
    </row>
    <row r="4786" spans="1:4" ht="18" customHeight="1">
      <c r="A4786" s="173"/>
      <c r="B4786" s="189"/>
      <c r="C4786" s="189"/>
      <c r="D4786" s="189"/>
    </row>
    <row r="4787" spans="1:4" ht="18" customHeight="1">
      <c r="A4787" s="173"/>
      <c r="B4787" s="189"/>
      <c r="C4787" s="189"/>
      <c r="D4787" s="189"/>
    </row>
    <row r="4788" spans="1:4" ht="18" customHeight="1">
      <c r="A4788" s="173"/>
      <c r="B4788" s="189"/>
      <c r="C4788" s="189"/>
      <c r="D4788" s="189"/>
    </row>
    <row r="4789" spans="1:4" ht="18" customHeight="1">
      <c r="A4789" s="173"/>
      <c r="B4789" s="189"/>
      <c r="C4789" s="189"/>
      <c r="D4789" s="189"/>
    </row>
    <row r="4790" spans="1:4" ht="18" customHeight="1">
      <c r="A4790" s="173"/>
      <c r="B4790" s="189"/>
      <c r="C4790" s="189"/>
      <c r="D4790" s="189"/>
    </row>
    <row r="4791" spans="1:4" ht="18" customHeight="1">
      <c r="A4791" s="173"/>
      <c r="B4791" s="189"/>
      <c r="C4791" s="189"/>
      <c r="D4791" s="189"/>
    </row>
    <row r="4792" spans="1:4" ht="18" customHeight="1">
      <c r="A4792" s="173"/>
      <c r="B4792" s="189"/>
      <c r="C4792" s="189"/>
      <c r="D4792" s="189"/>
    </row>
    <row r="4793" spans="1:4" ht="18" customHeight="1">
      <c r="A4793" s="173"/>
      <c r="B4793" s="189"/>
      <c r="C4793" s="189"/>
      <c r="D4793" s="189"/>
    </row>
    <row r="4794" spans="1:4" ht="18" customHeight="1">
      <c r="A4794" s="173"/>
      <c r="B4794" s="189"/>
      <c r="C4794" s="189"/>
      <c r="D4794" s="189"/>
    </row>
    <row r="4795" spans="1:4" ht="18" customHeight="1">
      <c r="A4795" s="173"/>
      <c r="B4795" s="189"/>
      <c r="C4795" s="189"/>
      <c r="D4795" s="189"/>
    </row>
    <row r="4796" spans="1:4" ht="18" customHeight="1">
      <c r="A4796" s="173"/>
      <c r="B4796" s="189"/>
      <c r="C4796" s="189"/>
      <c r="D4796" s="189"/>
    </row>
    <row r="4797" spans="1:4" ht="18" customHeight="1">
      <c r="A4797" s="173"/>
      <c r="B4797" s="189"/>
      <c r="C4797" s="189"/>
      <c r="D4797" s="189"/>
    </row>
    <row r="4798" spans="1:4" ht="18" customHeight="1">
      <c r="A4798" s="173"/>
      <c r="B4798" s="189"/>
      <c r="C4798" s="189"/>
      <c r="D4798" s="189"/>
    </row>
    <row r="4799" spans="1:4" ht="18" customHeight="1">
      <c r="A4799" s="173"/>
      <c r="B4799" s="189"/>
      <c r="C4799" s="189"/>
      <c r="D4799" s="189"/>
    </row>
    <row r="4800" spans="1:4" ht="18" customHeight="1">
      <c r="A4800" s="173"/>
      <c r="B4800" s="189"/>
      <c r="C4800" s="189"/>
      <c r="D4800" s="189"/>
    </row>
    <row r="4801" spans="1:4" ht="18" customHeight="1">
      <c r="A4801" s="173"/>
      <c r="B4801" s="189"/>
      <c r="C4801" s="189"/>
      <c r="D4801" s="189"/>
    </row>
    <row r="4802" spans="1:4" ht="18" customHeight="1">
      <c r="A4802" s="173"/>
      <c r="B4802" s="189"/>
      <c r="C4802" s="189"/>
      <c r="D4802" s="189"/>
    </row>
    <row r="4803" spans="1:4" ht="18" customHeight="1">
      <c r="A4803" s="173"/>
      <c r="B4803" s="189"/>
      <c r="C4803" s="189"/>
      <c r="D4803" s="189"/>
    </row>
    <row r="4804" spans="1:4" ht="18" customHeight="1">
      <c r="A4804" s="173"/>
      <c r="B4804" s="189"/>
      <c r="C4804" s="189"/>
      <c r="D4804" s="189"/>
    </row>
    <row r="4805" spans="1:4" ht="18" customHeight="1">
      <c r="A4805" s="173"/>
      <c r="B4805" s="189"/>
      <c r="C4805" s="189"/>
      <c r="D4805" s="189"/>
    </row>
    <row r="4806" spans="1:4" ht="18" customHeight="1">
      <c r="A4806" s="173"/>
      <c r="B4806" s="189"/>
      <c r="C4806" s="189"/>
      <c r="D4806" s="189"/>
    </row>
    <row r="4807" spans="1:4" ht="18" customHeight="1">
      <c r="A4807" s="173"/>
      <c r="B4807" s="189"/>
      <c r="C4807" s="189"/>
      <c r="D4807" s="189"/>
    </row>
    <row r="4808" spans="1:4" ht="18" customHeight="1">
      <c r="A4808" s="173"/>
      <c r="B4808" s="189"/>
      <c r="C4808" s="189"/>
      <c r="D4808" s="189"/>
    </row>
    <row r="4809" spans="1:4" ht="18" customHeight="1">
      <c r="A4809" s="173"/>
      <c r="B4809" s="189"/>
      <c r="C4809" s="189"/>
      <c r="D4809" s="189"/>
    </row>
    <row r="4810" spans="1:4" ht="18" customHeight="1">
      <c r="A4810" s="173"/>
      <c r="B4810" s="189"/>
      <c r="C4810" s="189"/>
      <c r="D4810" s="189"/>
    </row>
    <row r="4811" spans="1:4" ht="18" customHeight="1">
      <c r="A4811" s="173"/>
      <c r="B4811" s="189"/>
      <c r="C4811" s="189"/>
      <c r="D4811" s="189"/>
    </row>
    <row r="4812" spans="1:4" ht="18" customHeight="1">
      <c r="A4812" s="173"/>
      <c r="B4812" s="189"/>
      <c r="C4812" s="189"/>
      <c r="D4812" s="189"/>
    </row>
    <row r="4813" spans="1:4" ht="18" customHeight="1">
      <c r="A4813" s="173"/>
      <c r="B4813" s="189"/>
      <c r="C4813" s="189"/>
      <c r="D4813" s="189"/>
    </row>
    <row r="4814" spans="1:4" ht="18" customHeight="1">
      <c r="A4814" s="173"/>
      <c r="B4814" s="189"/>
      <c r="C4814" s="189"/>
      <c r="D4814" s="189"/>
    </row>
    <row r="4815" spans="1:4" ht="18" customHeight="1">
      <c r="A4815" s="173"/>
      <c r="B4815" s="189"/>
      <c r="C4815" s="189"/>
      <c r="D4815" s="189"/>
    </row>
    <row r="4816" spans="1:4" ht="18" customHeight="1">
      <c r="A4816" s="173"/>
      <c r="B4816" s="189"/>
      <c r="C4816" s="189"/>
      <c r="D4816" s="189"/>
    </row>
    <row r="4817" spans="1:4" ht="18" customHeight="1">
      <c r="A4817" s="173"/>
      <c r="B4817" s="189"/>
      <c r="C4817" s="189"/>
      <c r="D4817" s="189"/>
    </row>
    <row r="4818" spans="1:4" ht="18" customHeight="1">
      <c r="A4818" s="173"/>
      <c r="B4818" s="189"/>
      <c r="C4818" s="189"/>
      <c r="D4818" s="189"/>
    </row>
    <row r="4819" spans="1:4" ht="18" customHeight="1">
      <c r="A4819" s="173"/>
      <c r="B4819" s="189"/>
      <c r="C4819" s="189"/>
      <c r="D4819" s="189"/>
    </row>
    <row r="4820" spans="1:4" ht="18" customHeight="1">
      <c r="A4820" s="173"/>
      <c r="B4820" s="189"/>
      <c r="C4820" s="189"/>
      <c r="D4820" s="189"/>
    </row>
    <row r="4821" spans="1:4" ht="18" customHeight="1">
      <c r="A4821" s="173"/>
      <c r="B4821" s="189"/>
      <c r="C4821" s="189"/>
      <c r="D4821" s="189"/>
    </row>
    <row r="4822" spans="1:4" ht="18" customHeight="1">
      <c r="A4822" s="173"/>
      <c r="B4822" s="189"/>
      <c r="C4822" s="189"/>
      <c r="D4822" s="189"/>
    </row>
    <row r="4823" spans="1:4" ht="18" customHeight="1">
      <c r="A4823" s="173"/>
      <c r="B4823" s="189"/>
      <c r="C4823" s="189"/>
      <c r="D4823" s="189"/>
    </row>
    <row r="4824" spans="1:4" ht="18" customHeight="1">
      <c r="A4824" s="173"/>
      <c r="B4824" s="189"/>
      <c r="C4824" s="189"/>
      <c r="D4824" s="189"/>
    </row>
    <row r="4825" spans="1:4" ht="18" customHeight="1">
      <c r="A4825" s="173"/>
      <c r="B4825" s="189"/>
      <c r="C4825" s="189"/>
      <c r="D4825" s="189"/>
    </row>
    <row r="4826" spans="1:4" ht="18" customHeight="1">
      <c r="A4826" s="173"/>
      <c r="B4826" s="189"/>
      <c r="C4826" s="189"/>
      <c r="D4826" s="189"/>
    </row>
    <row r="4827" spans="1:4" ht="18" customHeight="1">
      <c r="A4827" s="173"/>
      <c r="B4827" s="189"/>
      <c r="C4827" s="189"/>
      <c r="D4827" s="189"/>
    </row>
    <row r="4828" spans="1:4" ht="18" customHeight="1">
      <c r="A4828" s="173"/>
      <c r="B4828" s="189"/>
      <c r="C4828" s="189"/>
      <c r="D4828" s="189"/>
    </row>
    <row r="4829" spans="1:4" ht="18" customHeight="1">
      <c r="A4829" s="173"/>
      <c r="B4829" s="189"/>
      <c r="C4829" s="189"/>
      <c r="D4829" s="189"/>
    </row>
    <row r="4830" spans="1:4" ht="18" customHeight="1">
      <c r="A4830" s="173"/>
      <c r="B4830" s="189"/>
      <c r="C4830" s="189"/>
      <c r="D4830" s="189"/>
    </row>
    <row r="4831" spans="1:4" ht="18" customHeight="1">
      <c r="A4831" s="173"/>
      <c r="B4831" s="189"/>
      <c r="C4831" s="189"/>
      <c r="D4831" s="189"/>
    </row>
    <row r="4832" spans="1:4" ht="18" customHeight="1">
      <c r="A4832" s="173"/>
      <c r="B4832" s="189"/>
      <c r="C4832" s="189"/>
      <c r="D4832" s="189"/>
    </row>
    <row r="4833" spans="1:4" ht="18" customHeight="1">
      <c r="A4833" s="173"/>
      <c r="B4833" s="189"/>
      <c r="C4833" s="189"/>
      <c r="D4833" s="189"/>
    </row>
    <row r="4834" spans="1:4" ht="18" customHeight="1">
      <c r="A4834" s="173"/>
      <c r="B4834" s="189"/>
      <c r="C4834" s="189"/>
      <c r="D4834" s="189"/>
    </row>
    <row r="4835" spans="1:4" ht="18" customHeight="1">
      <c r="A4835" s="173"/>
      <c r="B4835" s="189"/>
      <c r="C4835" s="189"/>
      <c r="D4835" s="189"/>
    </row>
    <row r="4836" spans="1:4" ht="18" customHeight="1">
      <c r="A4836" s="173"/>
      <c r="B4836" s="189"/>
      <c r="C4836" s="189"/>
      <c r="D4836" s="189"/>
    </row>
    <row r="4837" spans="1:4" ht="18" customHeight="1">
      <c r="A4837" s="173"/>
      <c r="B4837" s="189"/>
      <c r="C4837" s="189"/>
      <c r="D4837" s="189"/>
    </row>
    <row r="4838" spans="1:4" ht="18" customHeight="1">
      <c r="A4838" s="173"/>
      <c r="B4838" s="189"/>
      <c r="C4838" s="189"/>
      <c r="D4838" s="189"/>
    </row>
    <row r="4839" spans="1:4" ht="18" customHeight="1">
      <c r="A4839" s="173"/>
      <c r="B4839" s="189"/>
      <c r="C4839" s="189"/>
      <c r="D4839" s="189"/>
    </row>
    <row r="4840" spans="1:4" ht="18" customHeight="1">
      <c r="A4840" s="173"/>
      <c r="B4840" s="189"/>
      <c r="C4840" s="189"/>
      <c r="D4840" s="189"/>
    </row>
    <row r="4841" spans="1:4" ht="18" customHeight="1">
      <c r="A4841" s="173"/>
      <c r="B4841" s="189"/>
      <c r="C4841" s="189"/>
      <c r="D4841" s="189"/>
    </row>
    <row r="4842" spans="1:4" ht="18" customHeight="1">
      <c r="A4842" s="173"/>
      <c r="B4842" s="189"/>
      <c r="C4842" s="189"/>
      <c r="D4842" s="189"/>
    </row>
    <row r="4843" spans="1:4" ht="18" customHeight="1">
      <c r="A4843" s="173"/>
      <c r="B4843" s="189"/>
      <c r="C4843" s="189"/>
      <c r="D4843" s="189"/>
    </row>
    <row r="4844" spans="1:4" ht="18" customHeight="1">
      <c r="A4844" s="173"/>
      <c r="B4844" s="189"/>
      <c r="C4844" s="189"/>
      <c r="D4844" s="189"/>
    </row>
    <row r="4845" spans="1:4" ht="18" customHeight="1">
      <c r="A4845" s="173"/>
      <c r="B4845" s="189"/>
      <c r="C4845" s="189"/>
      <c r="D4845" s="189"/>
    </row>
    <row r="4846" spans="1:4" ht="18" customHeight="1">
      <c r="A4846" s="173"/>
      <c r="B4846" s="189"/>
      <c r="C4846" s="189"/>
      <c r="D4846" s="189"/>
    </row>
    <row r="4847" spans="1:4" ht="18" customHeight="1">
      <c r="A4847" s="173"/>
      <c r="B4847" s="189"/>
      <c r="C4847" s="189"/>
      <c r="D4847" s="189"/>
    </row>
    <row r="4848" spans="1:4" ht="18" customHeight="1">
      <c r="A4848" s="173"/>
      <c r="B4848" s="189"/>
      <c r="C4848" s="189"/>
      <c r="D4848" s="189"/>
    </row>
    <row r="4849" spans="1:4" ht="18" customHeight="1">
      <c r="A4849" s="173"/>
      <c r="B4849" s="189"/>
      <c r="C4849" s="189"/>
      <c r="D4849" s="189"/>
    </row>
    <row r="4850" spans="1:4" ht="18" customHeight="1">
      <c r="A4850" s="173"/>
      <c r="B4850" s="189"/>
      <c r="C4850" s="189"/>
      <c r="D4850" s="189"/>
    </row>
    <row r="4851" spans="1:4" ht="18" customHeight="1">
      <c r="A4851" s="173"/>
      <c r="B4851" s="189"/>
      <c r="C4851" s="189"/>
      <c r="D4851" s="189"/>
    </row>
    <row r="4852" spans="1:4" ht="18" customHeight="1">
      <c r="A4852" s="173"/>
      <c r="B4852" s="189"/>
      <c r="C4852" s="189"/>
      <c r="D4852" s="189"/>
    </row>
    <row r="4853" spans="1:4" ht="18" customHeight="1">
      <c r="A4853" s="173"/>
      <c r="B4853" s="189"/>
      <c r="C4853" s="189"/>
      <c r="D4853" s="189"/>
    </row>
    <row r="4854" spans="1:4" ht="18" customHeight="1">
      <c r="A4854" s="173"/>
      <c r="B4854" s="189"/>
      <c r="C4854" s="189"/>
      <c r="D4854" s="189"/>
    </row>
    <row r="4855" spans="1:4" ht="18" customHeight="1">
      <c r="A4855" s="173"/>
      <c r="B4855" s="189"/>
      <c r="C4855" s="189"/>
      <c r="D4855" s="189"/>
    </row>
    <row r="4856" spans="1:4" ht="18" customHeight="1">
      <c r="A4856" s="173"/>
      <c r="B4856" s="189"/>
      <c r="C4856" s="189"/>
      <c r="D4856" s="189"/>
    </row>
    <row r="4857" spans="1:4" ht="18" customHeight="1">
      <c r="A4857" s="173"/>
      <c r="B4857" s="189"/>
      <c r="C4857" s="189"/>
      <c r="D4857" s="189"/>
    </row>
    <row r="4858" spans="1:4" ht="18" customHeight="1">
      <c r="A4858" s="173"/>
      <c r="B4858" s="189"/>
      <c r="C4858" s="189"/>
      <c r="D4858" s="189"/>
    </row>
    <row r="4859" spans="1:4" ht="18" customHeight="1">
      <c r="A4859" s="173"/>
      <c r="B4859" s="189"/>
      <c r="C4859" s="189"/>
      <c r="D4859" s="189"/>
    </row>
    <row r="4860" spans="1:4" ht="18" customHeight="1">
      <c r="A4860" s="173"/>
      <c r="B4860" s="189"/>
      <c r="C4860" s="189"/>
      <c r="D4860" s="189"/>
    </row>
    <row r="4861" spans="1:4" ht="18" customHeight="1">
      <c r="A4861" s="173"/>
      <c r="B4861" s="189"/>
      <c r="C4861" s="189"/>
      <c r="D4861" s="189"/>
    </row>
    <row r="4862" spans="1:4" ht="18" customHeight="1">
      <c r="A4862" s="173"/>
      <c r="B4862" s="189"/>
      <c r="C4862" s="189"/>
      <c r="D4862" s="189"/>
    </row>
    <row r="4863" spans="1:4" ht="18" customHeight="1">
      <c r="A4863" s="173"/>
      <c r="B4863" s="189"/>
      <c r="C4863" s="189"/>
      <c r="D4863" s="189"/>
    </row>
    <row r="4864" spans="1:4" ht="18" customHeight="1">
      <c r="A4864" s="173"/>
      <c r="B4864" s="189"/>
      <c r="C4864" s="189"/>
      <c r="D4864" s="189"/>
    </row>
    <row r="4865" spans="1:4" ht="18" customHeight="1">
      <c r="A4865" s="173"/>
      <c r="B4865" s="189"/>
      <c r="C4865" s="189"/>
      <c r="D4865" s="189"/>
    </row>
    <row r="4866" spans="1:4" ht="18" customHeight="1">
      <c r="A4866" s="173"/>
      <c r="B4866" s="189"/>
      <c r="C4866" s="189"/>
      <c r="D4866" s="189"/>
    </row>
    <row r="4867" spans="1:4" ht="18" customHeight="1">
      <c r="A4867" s="173"/>
      <c r="B4867" s="189"/>
      <c r="C4867" s="189"/>
      <c r="D4867" s="189"/>
    </row>
    <row r="4868" spans="1:4" ht="18" customHeight="1">
      <c r="A4868" s="173"/>
      <c r="B4868" s="189"/>
      <c r="C4868" s="189"/>
      <c r="D4868" s="189"/>
    </row>
    <row r="4869" spans="1:4" ht="18" customHeight="1">
      <c r="A4869" s="173"/>
      <c r="B4869" s="189"/>
      <c r="C4869" s="189"/>
      <c r="D4869" s="189"/>
    </row>
    <row r="4870" spans="1:4" ht="18" customHeight="1">
      <c r="A4870" s="173"/>
      <c r="B4870" s="189"/>
      <c r="C4870" s="189"/>
      <c r="D4870" s="189"/>
    </row>
    <row r="4871" spans="1:4" ht="18" customHeight="1">
      <c r="A4871" s="173"/>
      <c r="B4871" s="189"/>
      <c r="C4871" s="189"/>
      <c r="D4871" s="189"/>
    </row>
    <row r="4872" spans="1:4" ht="18" customHeight="1">
      <c r="A4872" s="173"/>
      <c r="B4872" s="189"/>
      <c r="C4872" s="189"/>
      <c r="D4872" s="189"/>
    </row>
    <row r="4873" spans="1:4" ht="18" customHeight="1">
      <c r="A4873" s="173"/>
      <c r="B4873" s="189"/>
      <c r="C4873" s="189"/>
      <c r="D4873" s="189"/>
    </row>
    <row r="4874" spans="1:4" ht="18" customHeight="1">
      <c r="A4874" s="173"/>
      <c r="B4874" s="189"/>
      <c r="C4874" s="189"/>
      <c r="D4874" s="189"/>
    </row>
    <row r="4875" spans="1:4" ht="18" customHeight="1">
      <c r="A4875" s="173"/>
      <c r="B4875" s="189"/>
      <c r="C4875" s="189"/>
      <c r="D4875" s="189"/>
    </row>
    <row r="4876" spans="1:4" ht="18" customHeight="1">
      <c r="A4876" s="173"/>
      <c r="B4876" s="189"/>
      <c r="C4876" s="189"/>
      <c r="D4876" s="189"/>
    </row>
    <row r="4877" spans="1:4" ht="18" customHeight="1">
      <c r="A4877" s="173"/>
      <c r="B4877" s="189"/>
      <c r="C4877" s="189"/>
      <c r="D4877" s="189"/>
    </row>
    <row r="4878" spans="1:4" ht="18" customHeight="1">
      <c r="A4878" s="173"/>
      <c r="B4878" s="189"/>
      <c r="C4878" s="189"/>
      <c r="D4878" s="189"/>
    </row>
    <row r="4879" spans="1:4" ht="18" customHeight="1">
      <c r="A4879" s="173"/>
      <c r="B4879" s="189"/>
      <c r="C4879" s="189"/>
      <c r="D4879" s="189"/>
    </row>
    <row r="4880" spans="1:4" ht="18" customHeight="1">
      <c r="A4880" s="173"/>
      <c r="B4880" s="189"/>
      <c r="C4880" s="189"/>
      <c r="D4880" s="189"/>
    </row>
    <row r="4881" spans="1:4" ht="18" customHeight="1">
      <c r="A4881" s="173"/>
      <c r="B4881" s="189"/>
      <c r="C4881" s="189"/>
      <c r="D4881" s="189"/>
    </row>
    <row r="4882" spans="1:4" ht="18" customHeight="1">
      <c r="A4882" s="173"/>
      <c r="B4882" s="189"/>
      <c r="C4882" s="189"/>
      <c r="D4882" s="189"/>
    </row>
    <row r="4883" spans="1:4" ht="18" customHeight="1">
      <c r="A4883" s="173"/>
      <c r="B4883" s="189"/>
      <c r="C4883" s="189"/>
      <c r="D4883" s="189"/>
    </row>
    <row r="4884" spans="1:4" ht="18" customHeight="1">
      <c r="A4884" s="173"/>
      <c r="B4884" s="189"/>
      <c r="C4884" s="189"/>
      <c r="D4884" s="189"/>
    </row>
    <row r="4885" spans="1:4" ht="18" customHeight="1">
      <c r="A4885" s="173"/>
      <c r="B4885" s="189"/>
      <c r="C4885" s="189"/>
      <c r="D4885" s="189"/>
    </row>
    <row r="4886" spans="1:4" ht="18" customHeight="1">
      <c r="A4886" s="173"/>
      <c r="B4886" s="189"/>
      <c r="C4886" s="189"/>
      <c r="D4886" s="189"/>
    </row>
    <row r="4887" spans="1:4" ht="18" customHeight="1">
      <c r="A4887" s="173"/>
      <c r="B4887" s="189"/>
      <c r="C4887" s="189"/>
      <c r="D4887" s="189"/>
    </row>
    <row r="4888" spans="1:4" ht="18" customHeight="1">
      <c r="A4888" s="173"/>
      <c r="B4888" s="189"/>
      <c r="C4888" s="189"/>
      <c r="D4888" s="189"/>
    </row>
    <row r="4889" spans="1:4" ht="18" customHeight="1">
      <c r="A4889" s="173"/>
      <c r="B4889" s="189"/>
      <c r="C4889" s="189"/>
      <c r="D4889" s="189"/>
    </row>
    <row r="4890" spans="1:4" ht="18" customHeight="1">
      <c r="A4890" s="173"/>
      <c r="B4890" s="189"/>
      <c r="C4890" s="189"/>
      <c r="D4890" s="189"/>
    </row>
    <row r="4891" spans="1:4" ht="18" customHeight="1">
      <c r="A4891" s="173"/>
      <c r="B4891" s="189"/>
      <c r="C4891" s="189"/>
      <c r="D4891" s="189"/>
    </row>
    <row r="4892" spans="1:4" ht="18" customHeight="1">
      <c r="A4892" s="173"/>
      <c r="B4892" s="189"/>
      <c r="C4892" s="189"/>
      <c r="D4892" s="189"/>
    </row>
    <row r="4893" spans="1:4" ht="18" customHeight="1">
      <c r="A4893" s="173"/>
      <c r="B4893" s="189"/>
      <c r="C4893" s="189"/>
      <c r="D4893" s="189"/>
    </row>
    <row r="4894" spans="1:4" ht="18" customHeight="1">
      <c r="A4894" s="173"/>
      <c r="B4894" s="189"/>
      <c r="C4894" s="189"/>
      <c r="D4894" s="189"/>
    </row>
    <row r="4895" spans="1:4" ht="18" customHeight="1">
      <c r="A4895" s="173"/>
      <c r="B4895" s="189"/>
      <c r="C4895" s="189"/>
      <c r="D4895" s="189"/>
    </row>
    <row r="4896" spans="1:4" ht="18" customHeight="1">
      <c r="A4896" s="173"/>
      <c r="B4896" s="189"/>
      <c r="C4896" s="189"/>
      <c r="D4896" s="189"/>
    </row>
    <row r="4897" spans="1:4" ht="18" customHeight="1">
      <c r="A4897" s="173"/>
      <c r="B4897" s="189"/>
      <c r="C4897" s="189"/>
      <c r="D4897" s="189"/>
    </row>
    <row r="4898" spans="1:4" ht="18" customHeight="1">
      <c r="A4898" s="173"/>
      <c r="B4898" s="189"/>
      <c r="C4898" s="189"/>
      <c r="D4898" s="189"/>
    </row>
    <row r="4899" spans="1:4" ht="18" customHeight="1">
      <c r="A4899" s="173"/>
      <c r="B4899" s="189"/>
      <c r="C4899" s="189"/>
      <c r="D4899" s="189"/>
    </row>
    <row r="4900" spans="1:4" ht="18" customHeight="1">
      <c r="A4900" s="173"/>
      <c r="B4900" s="189"/>
      <c r="C4900" s="189"/>
      <c r="D4900" s="189"/>
    </row>
    <row r="4901" spans="1:4" ht="18" customHeight="1">
      <c r="A4901" s="173"/>
      <c r="B4901" s="189"/>
      <c r="C4901" s="189"/>
      <c r="D4901" s="189"/>
    </row>
    <row r="4902" spans="1:4" ht="18" customHeight="1">
      <c r="A4902" s="173"/>
      <c r="B4902" s="189"/>
      <c r="C4902" s="189"/>
      <c r="D4902" s="189"/>
    </row>
    <row r="4903" spans="1:4" ht="18" customHeight="1">
      <c r="A4903" s="173"/>
      <c r="B4903" s="189"/>
      <c r="C4903" s="189"/>
      <c r="D4903" s="189"/>
    </row>
    <row r="4904" spans="1:4" ht="18" customHeight="1">
      <c r="A4904" s="173"/>
      <c r="B4904" s="189"/>
      <c r="C4904" s="189"/>
      <c r="D4904" s="189"/>
    </row>
    <row r="4905" spans="1:4" ht="18" customHeight="1">
      <c r="A4905" s="173"/>
      <c r="B4905" s="189"/>
      <c r="C4905" s="189"/>
      <c r="D4905" s="189"/>
    </row>
    <row r="4906" spans="1:4" ht="18" customHeight="1">
      <c r="A4906" s="173"/>
      <c r="B4906" s="189"/>
      <c r="C4906" s="189"/>
      <c r="D4906" s="189"/>
    </row>
    <row r="4907" spans="1:4" ht="18" customHeight="1">
      <c r="A4907" s="173"/>
      <c r="B4907" s="189"/>
      <c r="C4907" s="189"/>
      <c r="D4907" s="189"/>
    </row>
    <row r="4908" spans="1:4" ht="18" customHeight="1">
      <c r="A4908" s="173"/>
      <c r="B4908" s="189"/>
      <c r="C4908" s="189"/>
      <c r="D4908" s="189"/>
    </row>
    <row r="4909" spans="1:4" ht="18" customHeight="1">
      <c r="A4909" s="173"/>
      <c r="B4909" s="189"/>
      <c r="C4909" s="189"/>
      <c r="D4909" s="189"/>
    </row>
    <row r="4910" spans="1:4" ht="18" customHeight="1">
      <c r="A4910" s="173"/>
      <c r="B4910" s="189"/>
      <c r="C4910" s="189"/>
      <c r="D4910" s="189"/>
    </row>
    <row r="4911" spans="1:4" ht="18" customHeight="1">
      <c r="A4911" s="173"/>
      <c r="B4911" s="189"/>
      <c r="C4911" s="189"/>
      <c r="D4911" s="189"/>
    </row>
    <row r="4912" spans="1:4" ht="18" customHeight="1">
      <c r="A4912" s="173"/>
      <c r="B4912" s="189"/>
      <c r="C4912" s="189"/>
      <c r="D4912" s="189"/>
    </row>
    <row r="4913" spans="1:4" ht="18" customHeight="1">
      <c r="A4913" s="173"/>
      <c r="B4913" s="189"/>
      <c r="C4913" s="189"/>
      <c r="D4913" s="189"/>
    </row>
    <row r="4914" spans="1:4" ht="18" customHeight="1">
      <c r="A4914" s="173"/>
      <c r="B4914" s="189"/>
      <c r="C4914" s="189"/>
      <c r="D4914" s="189"/>
    </row>
    <row r="4915" spans="1:4" ht="18" customHeight="1">
      <c r="A4915" s="173"/>
      <c r="B4915" s="189"/>
      <c r="C4915" s="189"/>
      <c r="D4915" s="189"/>
    </row>
    <row r="4916" spans="1:4" ht="18" customHeight="1">
      <c r="A4916" s="173"/>
      <c r="B4916" s="189"/>
      <c r="C4916" s="189"/>
      <c r="D4916" s="189"/>
    </row>
    <row r="4917" spans="1:4" ht="18" customHeight="1">
      <c r="A4917" s="173"/>
      <c r="B4917" s="189"/>
      <c r="C4917" s="189"/>
      <c r="D4917" s="189"/>
    </row>
    <row r="4918" spans="1:4" ht="18" customHeight="1">
      <c r="A4918" s="173"/>
      <c r="B4918" s="189"/>
      <c r="C4918" s="189"/>
      <c r="D4918" s="189"/>
    </row>
    <row r="4919" spans="1:4" ht="18" customHeight="1">
      <c r="A4919" s="173"/>
      <c r="B4919" s="189"/>
      <c r="C4919" s="189"/>
      <c r="D4919" s="189"/>
    </row>
    <row r="4920" spans="1:4" ht="18" customHeight="1">
      <c r="A4920" s="173"/>
      <c r="B4920" s="189"/>
      <c r="C4920" s="189"/>
      <c r="D4920" s="189"/>
    </row>
    <row r="4921" spans="1:4" ht="18" customHeight="1">
      <c r="A4921" s="173"/>
      <c r="B4921" s="189"/>
      <c r="C4921" s="189"/>
      <c r="D4921" s="189"/>
    </row>
    <row r="4922" spans="1:4" ht="18" customHeight="1">
      <c r="A4922" s="173"/>
      <c r="B4922" s="189"/>
      <c r="C4922" s="189"/>
      <c r="D4922" s="189"/>
    </row>
    <row r="4923" spans="1:4" ht="18" customHeight="1">
      <c r="A4923" s="173"/>
      <c r="B4923" s="189"/>
      <c r="C4923" s="189"/>
      <c r="D4923" s="189"/>
    </row>
    <row r="4924" spans="1:4" ht="18" customHeight="1">
      <c r="A4924" s="173"/>
      <c r="B4924" s="189"/>
      <c r="C4924" s="189"/>
      <c r="D4924" s="189"/>
    </row>
    <row r="4925" spans="1:4" ht="18" customHeight="1">
      <c r="A4925" s="173"/>
      <c r="B4925" s="189"/>
      <c r="C4925" s="189"/>
      <c r="D4925" s="189"/>
    </row>
    <row r="4926" spans="1:4" ht="18" customHeight="1">
      <c r="A4926" s="173"/>
      <c r="B4926" s="189"/>
      <c r="C4926" s="189"/>
      <c r="D4926" s="189"/>
    </row>
    <row r="4927" spans="1:4" ht="18" customHeight="1">
      <c r="A4927" s="173"/>
      <c r="B4927" s="189"/>
      <c r="C4927" s="189"/>
      <c r="D4927" s="189"/>
    </row>
    <row r="4928" spans="1:4" ht="18" customHeight="1">
      <c r="A4928" s="173"/>
      <c r="B4928" s="189"/>
      <c r="C4928" s="189"/>
      <c r="D4928" s="189"/>
    </row>
    <row r="4929" spans="1:4" ht="18" customHeight="1">
      <c r="A4929" s="173"/>
      <c r="B4929" s="189"/>
      <c r="C4929" s="189"/>
      <c r="D4929" s="189"/>
    </row>
    <row r="4930" spans="1:4" ht="18" customHeight="1">
      <c r="A4930" s="173"/>
      <c r="B4930" s="189"/>
      <c r="C4930" s="189"/>
      <c r="D4930" s="189"/>
    </row>
    <row r="4931" spans="1:4" ht="18" customHeight="1">
      <c r="A4931" s="173"/>
      <c r="B4931" s="189"/>
      <c r="C4931" s="189"/>
      <c r="D4931" s="189"/>
    </row>
    <row r="4932" spans="1:4" ht="18" customHeight="1">
      <c r="A4932" s="173"/>
      <c r="B4932" s="189"/>
      <c r="C4932" s="189"/>
      <c r="D4932" s="189"/>
    </row>
    <row r="4933" spans="1:4" ht="18" customHeight="1">
      <c r="A4933" s="173"/>
      <c r="B4933" s="189"/>
      <c r="C4933" s="189"/>
      <c r="D4933" s="189"/>
    </row>
    <row r="4934" spans="1:4" ht="18" customHeight="1">
      <c r="A4934" s="173"/>
      <c r="B4934" s="189"/>
      <c r="C4934" s="189"/>
      <c r="D4934" s="189"/>
    </row>
    <row r="4935" spans="1:4" ht="18" customHeight="1">
      <c r="A4935" s="173"/>
      <c r="B4935" s="189"/>
      <c r="C4935" s="189"/>
      <c r="D4935" s="189"/>
    </row>
    <row r="4936" spans="1:4" ht="18" customHeight="1">
      <c r="A4936" s="173"/>
      <c r="B4936" s="189"/>
      <c r="C4936" s="189"/>
      <c r="D4936" s="189"/>
    </row>
    <row r="4937" spans="1:4" ht="18" customHeight="1">
      <c r="A4937" s="173"/>
      <c r="B4937" s="189"/>
      <c r="C4937" s="189"/>
      <c r="D4937" s="189"/>
    </row>
    <row r="4938" spans="1:4" ht="18" customHeight="1">
      <c r="A4938" s="173"/>
      <c r="B4938" s="189"/>
      <c r="C4938" s="189"/>
      <c r="D4938" s="189"/>
    </row>
    <row r="4939" spans="1:4" ht="18" customHeight="1">
      <c r="A4939" s="173"/>
      <c r="B4939" s="189"/>
      <c r="C4939" s="189"/>
      <c r="D4939" s="189"/>
    </row>
    <row r="4940" spans="1:4" ht="18" customHeight="1">
      <c r="A4940" s="173"/>
      <c r="B4940" s="189"/>
      <c r="C4940" s="189"/>
      <c r="D4940" s="189"/>
    </row>
    <row r="4941" spans="1:4" ht="18" customHeight="1">
      <c r="A4941" s="173"/>
      <c r="B4941" s="189"/>
      <c r="C4941" s="189"/>
      <c r="D4941" s="189"/>
    </row>
    <row r="4942" spans="1:4" ht="18" customHeight="1">
      <c r="A4942" s="173"/>
      <c r="B4942" s="189"/>
      <c r="C4942" s="189"/>
      <c r="D4942" s="189"/>
    </row>
    <row r="4943" spans="1:4" ht="18" customHeight="1">
      <c r="A4943" s="173"/>
      <c r="B4943" s="189"/>
      <c r="C4943" s="189"/>
      <c r="D4943" s="189"/>
    </row>
    <row r="4944" spans="1:4" ht="18" customHeight="1">
      <c r="A4944" s="173"/>
      <c r="B4944" s="189"/>
      <c r="C4944" s="189"/>
      <c r="D4944" s="189"/>
    </row>
    <row r="4945" spans="1:4" ht="18" customHeight="1">
      <c r="A4945" s="173"/>
      <c r="B4945" s="189"/>
      <c r="C4945" s="189"/>
      <c r="D4945" s="189"/>
    </row>
    <row r="4946" spans="1:4" ht="18" customHeight="1">
      <c r="A4946" s="173"/>
      <c r="B4946" s="189"/>
      <c r="C4946" s="189"/>
      <c r="D4946" s="189"/>
    </row>
    <row r="4947" spans="1:4" ht="18" customHeight="1">
      <c r="A4947" s="173"/>
      <c r="B4947" s="189"/>
      <c r="C4947" s="189"/>
      <c r="D4947" s="189"/>
    </row>
    <row r="4948" spans="1:4" ht="18" customHeight="1">
      <c r="A4948" s="173"/>
      <c r="B4948" s="189"/>
      <c r="C4948" s="189"/>
      <c r="D4948" s="189"/>
    </row>
    <row r="4949" spans="1:4" ht="18" customHeight="1">
      <c r="A4949" s="173"/>
      <c r="B4949" s="189"/>
      <c r="C4949" s="189"/>
      <c r="D4949" s="189"/>
    </row>
    <row r="4950" spans="1:4" ht="18" customHeight="1">
      <c r="A4950" s="173"/>
      <c r="B4950" s="189"/>
      <c r="C4950" s="189"/>
      <c r="D4950" s="189"/>
    </row>
    <row r="4951" spans="1:4" ht="18" customHeight="1">
      <c r="A4951" s="173"/>
      <c r="B4951" s="189"/>
      <c r="C4951" s="189"/>
      <c r="D4951" s="189"/>
    </row>
    <row r="4952" spans="1:4" ht="18" customHeight="1">
      <c r="A4952" s="173"/>
      <c r="B4952" s="189"/>
      <c r="C4952" s="189"/>
      <c r="D4952" s="189"/>
    </row>
    <row r="4953" spans="1:4" ht="18" customHeight="1">
      <c r="A4953" s="173"/>
      <c r="B4953" s="189"/>
      <c r="C4953" s="189"/>
      <c r="D4953" s="189"/>
    </row>
    <row r="4954" spans="1:4" ht="18" customHeight="1">
      <c r="A4954" s="173"/>
      <c r="B4954" s="189"/>
      <c r="C4954" s="189"/>
      <c r="D4954" s="189"/>
    </row>
    <row r="4955" spans="1:4" ht="18" customHeight="1">
      <c r="A4955" s="173"/>
      <c r="B4955" s="189"/>
      <c r="C4955" s="189"/>
      <c r="D4955" s="189"/>
    </row>
    <row r="4956" spans="1:4" ht="18" customHeight="1">
      <c r="A4956" s="173"/>
      <c r="B4956" s="189"/>
      <c r="C4956" s="189"/>
      <c r="D4956" s="189"/>
    </row>
    <row r="4957" spans="1:4" ht="18" customHeight="1">
      <c r="A4957" s="173"/>
      <c r="B4957" s="189"/>
      <c r="C4957" s="189"/>
      <c r="D4957" s="189"/>
    </row>
    <row r="4958" spans="1:4" ht="18" customHeight="1">
      <c r="A4958" s="173"/>
      <c r="B4958" s="189"/>
      <c r="C4958" s="189"/>
      <c r="D4958" s="189"/>
    </row>
    <row r="4959" spans="1:4" ht="18" customHeight="1">
      <c r="A4959" s="173"/>
      <c r="B4959" s="189"/>
      <c r="C4959" s="189"/>
      <c r="D4959" s="189"/>
    </row>
    <row r="4960" spans="1:4" ht="18" customHeight="1">
      <c r="A4960" s="173"/>
      <c r="B4960" s="189"/>
      <c r="C4960" s="189"/>
      <c r="D4960" s="189"/>
    </row>
    <row r="4961" spans="1:4" ht="18" customHeight="1">
      <c r="A4961" s="173"/>
      <c r="B4961" s="189"/>
      <c r="C4961" s="189"/>
      <c r="D4961" s="189"/>
    </row>
    <row r="4962" spans="1:4" ht="18" customHeight="1">
      <c r="A4962" s="173"/>
      <c r="B4962" s="189"/>
      <c r="C4962" s="189"/>
      <c r="D4962" s="189"/>
    </row>
    <row r="4963" spans="1:4" ht="18" customHeight="1">
      <c r="A4963" s="173"/>
      <c r="B4963" s="189"/>
      <c r="C4963" s="189"/>
      <c r="D4963" s="189"/>
    </row>
    <row r="4964" spans="1:4" ht="18" customHeight="1">
      <c r="A4964" s="173"/>
      <c r="B4964" s="189"/>
      <c r="C4964" s="189"/>
      <c r="D4964" s="189"/>
    </row>
    <row r="4965" spans="1:4" ht="18" customHeight="1">
      <c r="A4965" s="173"/>
      <c r="B4965" s="189"/>
      <c r="C4965" s="189"/>
      <c r="D4965" s="189"/>
    </row>
    <row r="4966" spans="1:4" ht="18" customHeight="1">
      <c r="A4966" s="173"/>
      <c r="B4966" s="189"/>
      <c r="C4966" s="189"/>
      <c r="D4966" s="189"/>
    </row>
    <row r="4967" spans="1:4" ht="18" customHeight="1">
      <c r="A4967" s="173"/>
      <c r="B4967" s="189"/>
      <c r="C4967" s="189"/>
      <c r="D4967" s="189"/>
    </row>
    <row r="4968" spans="1:4" ht="18" customHeight="1">
      <c r="A4968" s="173"/>
      <c r="B4968" s="189"/>
      <c r="C4968" s="189"/>
      <c r="D4968" s="189"/>
    </row>
    <row r="4969" spans="1:4" ht="18" customHeight="1">
      <c r="A4969" s="173"/>
      <c r="B4969" s="189"/>
      <c r="C4969" s="189"/>
      <c r="D4969" s="189"/>
    </row>
    <row r="4970" spans="1:4" ht="18" customHeight="1">
      <c r="A4970" s="173"/>
      <c r="B4970" s="189"/>
      <c r="C4970" s="189"/>
      <c r="D4970" s="189"/>
    </row>
    <row r="4971" spans="1:4" ht="18" customHeight="1">
      <c r="A4971" s="173"/>
      <c r="B4971" s="189"/>
      <c r="C4971" s="189"/>
      <c r="D4971" s="189"/>
    </row>
    <row r="4972" spans="1:4" ht="18" customHeight="1">
      <c r="A4972" s="173"/>
      <c r="B4972" s="189"/>
      <c r="C4972" s="189"/>
      <c r="D4972" s="189"/>
    </row>
    <row r="4973" spans="1:4" ht="18" customHeight="1">
      <c r="A4973" s="173"/>
      <c r="B4973" s="189"/>
      <c r="C4973" s="189"/>
      <c r="D4973" s="189"/>
    </row>
    <row r="4974" spans="1:4" ht="18" customHeight="1">
      <c r="A4974" s="173"/>
      <c r="B4974" s="189"/>
      <c r="C4974" s="189"/>
      <c r="D4974" s="189"/>
    </row>
    <row r="4975" spans="1:4" ht="18" customHeight="1">
      <c r="A4975" s="173"/>
      <c r="B4975" s="189"/>
      <c r="C4975" s="189"/>
      <c r="D4975" s="189"/>
    </row>
    <row r="4976" spans="1:4" ht="18" customHeight="1">
      <c r="A4976" s="173"/>
      <c r="B4976" s="189"/>
      <c r="C4976" s="189"/>
      <c r="D4976" s="189"/>
    </row>
    <row r="4977" spans="1:4" ht="18" customHeight="1">
      <c r="A4977" s="173"/>
      <c r="B4977" s="189"/>
      <c r="C4977" s="189"/>
      <c r="D4977" s="189"/>
    </row>
    <row r="4978" spans="1:4" ht="18" customHeight="1">
      <c r="A4978" s="173"/>
      <c r="B4978" s="189"/>
      <c r="C4978" s="189"/>
      <c r="D4978" s="189"/>
    </row>
    <row r="4979" spans="1:4" ht="18" customHeight="1">
      <c r="A4979" s="173"/>
      <c r="B4979" s="189"/>
      <c r="C4979" s="189"/>
      <c r="D4979" s="189"/>
    </row>
    <row r="4980" spans="1:4" ht="18" customHeight="1">
      <c r="A4980" s="173"/>
      <c r="B4980" s="189"/>
      <c r="C4980" s="189"/>
      <c r="D4980" s="189"/>
    </row>
    <row r="4981" spans="1:4" ht="18" customHeight="1">
      <c r="A4981" s="173"/>
      <c r="B4981" s="189"/>
      <c r="C4981" s="189"/>
      <c r="D4981" s="189"/>
    </row>
    <row r="4982" spans="1:4" ht="18" customHeight="1">
      <c r="A4982" s="173"/>
      <c r="B4982" s="189"/>
      <c r="C4982" s="189"/>
      <c r="D4982" s="189"/>
    </row>
    <row r="4983" spans="1:4" ht="18" customHeight="1">
      <c r="A4983" s="173"/>
      <c r="B4983" s="189"/>
      <c r="C4983" s="189"/>
      <c r="D4983" s="189"/>
    </row>
    <row r="4984" spans="1:4" ht="18" customHeight="1">
      <c r="A4984" s="173"/>
      <c r="B4984" s="189"/>
      <c r="C4984" s="189"/>
      <c r="D4984" s="189"/>
    </row>
    <row r="4985" spans="1:4" ht="18" customHeight="1">
      <c r="A4985" s="173"/>
      <c r="B4985" s="189"/>
      <c r="C4985" s="189"/>
      <c r="D4985" s="189"/>
    </row>
    <row r="4986" spans="1:4" ht="18" customHeight="1">
      <c r="A4986" s="173"/>
      <c r="B4986" s="189"/>
      <c r="C4986" s="189"/>
      <c r="D4986" s="189"/>
    </row>
    <row r="4987" spans="1:4" ht="18" customHeight="1">
      <c r="A4987" s="173"/>
      <c r="B4987" s="189"/>
      <c r="C4987" s="189"/>
      <c r="D4987" s="189"/>
    </row>
    <row r="4988" spans="1:4" ht="18" customHeight="1">
      <c r="A4988" s="173"/>
      <c r="B4988" s="189"/>
      <c r="C4988" s="189"/>
      <c r="D4988" s="189"/>
    </row>
    <row r="4989" spans="1:4" ht="18" customHeight="1">
      <c r="A4989" s="173"/>
      <c r="B4989" s="189"/>
      <c r="C4989" s="189"/>
      <c r="D4989" s="189"/>
    </row>
    <row r="4990" spans="1:4" ht="18" customHeight="1">
      <c r="A4990" s="173"/>
      <c r="B4990" s="189"/>
      <c r="C4990" s="189"/>
      <c r="D4990" s="189"/>
    </row>
    <row r="4991" spans="1:4" ht="18" customHeight="1">
      <c r="A4991" s="173"/>
      <c r="B4991" s="189"/>
      <c r="C4991" s="189"/>
      <c r="D4991" s="189"/>
    </row>
    <row r="4992" spans="1:4" ht="18" customHeight="1">
      <c r="A4992" s="173"/>
      <c r="B4992" s="189"/>
      <c r="C4992" s="189"/>
      <c r="D4992" s="189"/>
    </row>
    <row r="4993" spans="1:4" ht="18" customHeight="1">
      <c r="A4993" s="173"/>
      <c r="B4993" s="189"/>
      <c r="C4993" s="189"/>
      <c r="D4993" s="189"/>
    </row>
    <row r="4994" spans="1:4" ht="18" customHeight="1">
      <c r="A4994" s="173"/>
      <c r="B4994" s="189"/>
      <c r="C4994" s="189"/>
      <c r="D4994" s="189"/>
    </row>
    <row r="4995" spans="1:4" ht="18" customHeight="1">
      <c r="A4995" s="173"/>
      <c r="B4995" s="189"/>
      <c r="C4995" s="189"/>
      <c r="D4995" s="189"/>
    </row>
    <row r="4996" spans="1:4" ht="18" customHeight="1">
      <c r="A4996" s="173"/>
      <c r="B4996" s="189"/>
      <c r="C4996" s="189"/>
      <c r="D4996" s="189"/>
    </row>
    <row r="4997" spans="1:4" ht="18" customHeight="1">
      <c r="A4997" s="173"/>
      <c r="B4997" s="189"/>
      <c r="C4997" s="189"/>
      <c r="D4997" s="189"/>
    </row>
    <row r="4998" spans="1:4" ht="18" customHeight="1">
      <c r="A4998" s="173"/>
      <c r="B4998" s="189"/>
      <c r="C4998" s="189"/>
      <c r="D4998" s="189"/>
    </row>
    <row r="4999" spans="1:4" ht="18" customHeight="1">
      <c r="A4999" s="173"/>
      <c r="B4999" s="189"/>
      <c r="C4999" s="189"/>
      <c r="D4999" s="189"/>
    </row>
    <row r="5000" spans="1:4" ht="18" customHeight="1">
      <c r="A5000" s="173"/>
      <c r="B5000" s="189"/>
      <c r="C5000" s="189"/>
      <c r="D5000" s="189"/>
    </row>
    <row r="5001" spans="1:4" ht="18" customHeight="1">
      <c r="A5001" s="173"/>
      <c r="B5001" s="189"/>
      <c r="C5001" s="189"/>
      <c r="D5001" s="189"/>
    </row>
    <row r="5002" spans="1:4" ht="18" customHeight="1">
      <c r="A5002" s="173"/>
      <c r="B5002" s="189"/>
      <c r="C5002" s="189"/>
      <c r="D5002" s="189"/>
    </row>
    <row r="5003" spans="1:4" ht="18" customHeight="1">
      <c r="A5003" s="173"/>
      <c r="B5003" s="189"/>
      <c r="C5003" s="189"/>
      <c r="D5003" s="189"/>
    </row>
    <row r="5004" spans="1:4" ht="18" customHeight="1">
      <c r="A5004" s="173"/>
      <c r="B5004" s="189"/>
      <c r="C5004" s="189"/>
      <c r="D5004" s="189"/>
    </row>
    <row r="5005" spans="1:4" ht="18" customHeight="1">
      <c r="A5005" s="173"/>
      <c r="B5005" s="189"/>
      <c r="C5005" s="189"/>
      <c r="D5005" s="189"/>
    </row>
    <row r="5006" spans="1:4" ht="18" customHeight="1">
      <c r="A5006" s="173"/>
      <c r="B5006" s="189"/>
      <c r="C5006" s="189"/>
      <c r="D5006" s="189"/>
    </row>
    <row r="5007" spans="1:4" ht="18" customHeight="1">
      <c r="A5007" s="173"/>
      <c r="B5007" s="189"/>
      <c r="C5007" s="189"/>
      <c r="D5007" s="189"/>
    </row>
    <row r="5008" spans="1:4" ht="18" customHeight="1">
      <c r="A5008" s="173"/>
      <c r="B5008" s="189"/>
      <c r="C5008" s="189"/>
      <c r="D5008" s="189"/>
    </row>
    <row r="5009" spans="1:4" ht="18" customHeight="1">
      <c r="A5009" s="173"/>
      <c r="B5009" s="189"/>
      <c r="C5009" s="189"/>
      <c r="D5009" s="189"/>
    </row>
    <row r="5010" spans="1:4" ht="18" customHeight="1">
      <c r="A5010" s="173"/>
      <c r="B5010" s="189"/>
      <c r="C5010" s="189"/>
      <c r="D5010" s="189"/>
    </row>
    <row r="5011" spans="1:4" ht="18" customHeight="1">
      <c r="A5011" s="173"/>
      <c r="B5011" s="189"/>
      <c r="C5011" s="189"/>
      <c r="D5011" s="189"/>
    </row>
    <row r="5012" spans="1:4" ht="18" customHeight="1">
      <c r="A5012" s="173"/>
      <c r="B5012" s="189"/>
      <c r="C5012" s="189"/>
      <c r="D5012" s="189"/>
    </row>
    <row r="5013" spans="1:4" ht="18" customHeight="1">
      <c r="A5013" s="173"/>
      <c r="B5013" s="189"/>
      <c r="C5013" s="189"/>
      <c r="D5013" s="189"/>
    </row>
    <row r="5014" spans="1:4" ht="18" customHeight="1">
      <c r="A5014" s="173"/>
      <c r="B5014" s="189"/>
      <c r="C5014" s="189"/>
      <c r="D5014" s="189"/>
    </row>
    <row r="5015" spans="1:4" ht="18" customHeight="1">
      <c r="A5015" s="173"/>
      <c r="B5015" s="189"/>
      <c r="C5015" s="189"/>
      <c r="D5015" s="189"/>
    </row>
    <row r="5016" spans="1:4" ht="18" customHeight="1">
      <c r="A5016" s="173"/>
      <c r="B5016" s="189"/>
      <c r="C5016" s="189"/>
      <c r="D5016" s="189"/>
    </row>
    <row r="5017" spans="1:4" ht="18" customHeight="1">
      <c r="A5017" s="173"/>
      <c r="B5017" s="189"/>
      <c r="C5017" s="189"/>
      <c r="D5017" s="189"/>
    </row>
    <row r="5018" spans="1:4" ht="18" customHeight="1">
      <c r="A5018" s="173"/>
      <c r="B5018" s="189"/>
      <c r="C5018" s="189"/>
      <c r="D5018" s="189"/>
    </row>
    <row r="5019" spans="1:4" ht="18" customHeight="1">
      <c r="A5019" s="173"/>
      <c r="B5019" s="189"/>
      <c r="C5019" s="189"/>
      <c r="D5019" s="189"/>
    </row>
    <row r="5020" spans="1:4" ht="18" customHeight="1">
      <c r="A5020" s="173"/>
      <c r="B5020" s="189"/>
      <c r="C5020" s="189"/>
      <c r="D5020" s="189"/>
    </row>
    <row r="5021" spans="1:4" ht="18" customHeight="1">
      <c r="A5021" s="173"/>
      <c r="B5021" s="189"/>
      <c r="C5021" s="189"/>
      <c r="D5021" s="189"/>
    </row>
    <row r="5022" spans="1:4" ht="18" customHeight="1">
      <c r="A5022" s="173"/>
      <c r="B5022" s="189"/>
      <c r="C5022" s="189"/>
      <c r="D5022" s="189"/>
    </row>
    <row r="5023" spans="1:4" ht="18" customHeight="1">
      <c r="A5023" s="173"/>
      <c r="B5023" s="189"/>
      <c r="C5023" s="189"/>
      <c r="D5023" s="189"/>
    </row>
    <row r="5024" spans="1:4" ht="18" customHeight="1">
      <c r="A5024" s="173"/>
      <c r="B5024" s="189"/>
      <c r="C5024" s="189"/>
      <c r="D5024" s="189"/>
    </row>
    <row r="5025" spans="1:4" ht="18" customHeight="1">
      <c r="A5025" s="173"/>
      <c r="B5025" s="189"/>
      <c r="C5025" s="189"/>
      <c r="D5025" s="189"/>
    </row>
    <row r="5026" spans="1:4" ht="18" customHeight="1">
      <c r="A5026" s="173"/>
      <c r="B5026" s="189"/>
      <c r="C5026" s="189"/>
      <c r="D5026" s="189"/>
    </row>
    <row r="5027" spans="1:4" ht="18" customHeight="1">
      <c r="A5027" s="173"/>
      <c r="B5027" s="189"/>
      <c r="C5027" s="189"/>
      <c r="D5027" s="189"/>
    </row>
    <row r="5028" spans="1:4" ht="18" customHeight="1">
      <c r="A5028" s="173"/>
      <c r="B5028" s="189"/>
      <c r="C5028" s="189"/>
      <c r="D5028" s="189"/>
    </row>
    <row r="5029" spans="1:4" ht="18" customHeight="1">
      <c r="A5029" s="173"/>
      <c r="B5029" s="189"/>
      <c r="C5029" s="189"/>
      <c r="D5029" s="189"/>
    </row>
    <row r="5030" spans="1:4" ht="18" customHeight="1">
      <c r="A5030" s="173"/>
      <c r="B5030" s="189"/>
      <c r="C5030" s="189"/>
      <c r="D5030" s="189"/>
    </row>
    <row r="5031" spans="1:4" ht="18" customHeight="1">
      <c r="A5031" s="173"/>
      <c r="B5031" s="189"/>
      <c r="C5031" s="189"/>
      <c r="D5031" s="189"/>
    </row>
    <row r="5032" spans="1:4" ht="18" customHeight="1">
      <c r="A5032" s="173"/>
      <c r="B5032" s="189"/>
      <c r="C5032" s="189"/>
      <c r="D5032" s="189"/>
    </row>
    <row r="5033" spans="1:4" ht="18" customHeight="1">
      <c r="A5033" s="173"/>
      <c r="B5033" s="189"/>
      <c r="C5033" s="189"/>
      <c r="D5033" s="189"/>
    </row>
    <row r="5034" spans="1:4" ht="18" customHeight="1">
      <c r="A5034" s="173"/>
      <c r="B5034" s="189"/>
      <c r="C5034" s="189"/>
      <c r="D5034" s="189"/>
    </row>
    <row r="5035" spans="1:4" ht="18" customHeight="1">
      <c r="A5035" s="173"/>
      <c r="B5035" s="189"/>
      <c r="C5035" s="189"/>
      <c r="D5035" s="189"/>
    </row>
    <row r="5036" spans="1:4" ht="18" customHeight="1">
      <c r="A5036" s="173"/>
      <c r="B5036" s="189"/>
      <c r="C5036" s="189"/>
      <c r="D5036" s="189"/>
    </row>
    <row r="5037" spans="1:4" ht="18" customHeight="1">
      <c r="A5037" s="173"/>
      <c r="B5037" s="189"/>
      <c r="C5037" s="189"/>
      <c r="D5037" s="189"/>
    </row>
    <row r="5038" spans="1:4" ht="18" customHeight="1">
      <c r="A5038" s="173"/>
      <c r="B5038" s="189"/>
      <c r="C5038" s="189"/>
      <c r="D5038" s="189"/>
    </row>
    <row r="5039" spans="1:4" ht="18" customHeight="1">
      <c r="A5039" s="173"/>
      <c r="B5039" s="189"/>
      <c r="C5039" s="189"/>
      <c r="D5039" s="189"/>
    </row>
    <row r="5040" spans="1:4" ht="18" customHeight="1">
      <c r="A5040" s="173"/>
      <c r="B5040" s="189"/>
      <c r="C5040" s="189"/>
      <c r="D5040" s="189"/>
    </row>
    <row r="5041" spans="1:4" ht="18" customHeight="1">
      <c r="A5041" s="173"/>
      <c r="B5041" s="189"/>
      <c r="C5041" s="189"/>
      <c r="D5041" s="189"/>
    </row>
    <row r="5042" spans="1:4" ht="18" customHeight="1">
      <c r="A5042" s="173"/>
      <c r="B5042" s="189"/>
      <c r="C5042" s="189"/>
      <c r="D5042" s="189"/>
    </row>
    <row r="5043" spans="1:4" ht="18" customHeight="1">
      <c r="A5043" s="173"/>
      <c r="B5043" s="189"/>
      <c r="C5043" s="189"/>
      <c r="D5043" s="189"/>
    </row>
    <row r="5044" spans="1:4" ht="18" customHeight="1">
      <c r="A5044" s="173"/>
      <c r="B5044" s="189"/>
      <c r="C5044" s="189"/>
      <c r="D5044" s="189"/>
    </row>
    <row r="5045" spans="1:4" ht="18" customHeight="1">
      <c r="A5045" s="173"/>
      <c r="B5045" s="189"/>
      <c r="C5045" s="189"/>
      <c r="D5045" s="189"/>
    </row>
    <row r="5046" spans="1:4" ht="18" customHeight="1">
      <c r="A5046" s="173"/>
      <c r="B5046" s="189"/>
      <c r="C5046" s="189"/>
      <c r="D5046" s="189"/>
    </row>
    <row r="5047" spans="1:4" ht="18" customHeight="1">
      <c r="A5047" s="173"/>
      <c r="B5047" s="189"/>
      <c r="C5047" s="189"/>
      <c r="D5047" s="189"/>
    </row>
    <row r="5048" spans="1:4" ht="18" customHeight="1">
      <c r="A5048" s="173"/>
      <c r="B5048" s="189"/>
      <c r="C5048" s="189"/>
      <c r="D5048" s="189"/>
    </row>
    <row r="5049" spans="1:4" ht="18" customHeight="1">
      <c r="A5049" s="173"/>
      <c r="B5049" s="189"/>
      <c r="C5049" s="189"/>
      <c r="D5049" s="189"/>
    </row>
    <row r="5050" spans="1:4" ht="18" customHeight="1">
      <c r="A5050" s="173"/>
      <c r="B5050" s="189"/>
      <c r="C5050" s="189"/>
      <c r="D5050" s="189"/>
    </row>
    <row r="5051" spans="1:4" ht="18" customHeight="1">
      <c r="A5051" s="173"/>
      <c r="B5051" s="189"/>
      <c r="C5051" s="189"/>
      <c r="D5051" s="189"/>
    </row>
    <row r="5052" spans="1:4" ht="18" customHeight="1">
      <c r="A5052" s="173"/>
      <c r="B5052" s="189"/>
      <c r="C5052" s="189"/>
      <c r="D5052" s="189"/>
    </row>
    <row r="5053" spans="1:4" ht="18" customHeight="1">
      <c r="A5053" s="173"/>
      <c r="B5053" s="189"/>
      <c r="C5053" s="189"/>
      <c r="D5053" s="189"/>
    </row>
    <row r="5054" spans="1:4" ht="18" customHeight="1">
      <c r="A5054" s="173"/>
      <c r="B5054" s="189"/>
      <c r="C5054" s="189"/>
      <c r="D5054" s="189"/>
    </row>
    <row r="5055" spans="1:4" ht="18" customHeight="1">
      <c r="A5055" s="173"/>
      <c r="B5055" s="189"/>
      <c r="C5055" s="189"/>
      <c r="D5055" s="189"/>
    </row>
    <row r="5056" spans="1:4" ht="18" customHeight="1">
      <c r="A5056" s="173"/>
      <c r="B5056" s="189"/>
      <c r="C5056" s="189"/>
      <c r="D5056" s="189"/>
    </row>
    <row r="5057" spans="1:4" ht="18" customHeight="1">
      <c r="A5057" s="173"/>
      <c r="B5057" s="189"/>
      <c r="C5057" s="189"/>
      <c r="D5057" s="189"/>
    </row>
    <row r="5058" spans="1:4" ht="18" customHeight="1">
      <c r="A5058" s="173"/>
      <c r="B5058" s="189"/>
      <c r="C5058" s="189"/>
      <c r="D5058" s="189"/>
    </row>
    <row r="5059" spans="1:4" ht="18" customHeight="1">
      <c r="A5059" s="173"/>
      <c r="B5059" s="189"/>
      <c r="C5059" s="189"/>
      <c r="D5059" s="189"/>
    </row>
    <row r="5060" spans="1:4" ht="18" customHeight="1">
      <c r="A5060" s="173"/>
      <c r="B5060" s="189"/>
      <c r="C5060" s="189"/>
      <c r="D5060" s="189"/>
    </row>
    <row r="5061" spans="1:4" ht="18" customHeight="1">
      <c r="A5061" s="173"/>
      <c r="B5061" s="189"/>
      <c r="C5061" s="189"/>
      <c r="D5061" s="189"/>
    </row>
    <row r="5062" spans="1:4" ht="18" customHeight="1">
      <c r="A5062" s="173"/>
      <c r="B5062" s="189"/>
      <c r="C5062" s="189"/>
      <c r="D5062" s="189"/>
    </row>
    <row r="5063" spans="1:4" ht="18" customHeight="1">
      <c r="A5063" s="173"/>
      <c r="B5063" s="189"/>
      <c r="C5063" s="189"/>
      <c r="D5063" s="189"/>
    </row>
    <row r="5064" spans="1:4" ht="18" customHeight="1">
      <c r="A5064" s="173"/>
      <c r="B5064" s="189"/>
      <c r="C5064" s="189"/>
      <c r="D5064" s="189"/>
    </row>
    <row r="5065" spans="1:4" ht="18" customHeight="1">
      <c r="A5065" s="173"/>
      <c r="B5065" s="189"/>
      <c r="C5065" s="189"/>
      <c r="D5065" s="189"/>
    </row>
    <row r="5066" spans="1:4" ht="18" customHeight="1">
      <c r="A5066" s="173"/>
      <c r="B5066" s="189"/>
      <c r="C5066" s="189"/>
      <c r="D5066" s="189"/>
    </row>
    <row r="5067" spans="1:4" ht="18" customHeight="1">
      <c r="A5067" s="173"/>
      <c r="B5067" s="189"/>
      <c r="C5067" s="189"/>
      <c r="D5067" s="189"/>
    </row>
    <row r="5068" spans="1:4" ht="18" customHeight="1">
      <c r="A5068" s="173"/>
      <c r="B5068" s="189"/>
      <c r="C5068" s="189"/>
      <c r="D5068" s="189"/>
    </row>
    <row r="5069" spans="1:4" ht="18" customHeight="1">
      <c r="A5069" s="173"/>
      <c r="B5069" s="189"/>
      <c r="C5069" s="189"/>
      <c r="D5069" s="189"/>
    </row>
    <row r="5070" spans="1:4" ht="18" customHeight="1">
      <c r="A5070" s="173"/>
      <c r="B5070" s="189"/>
      <c r="C5070" s="189"/>
      <c r="D5070" s="189"/>
    </row>
    <row r="5071" spans="1:4" ht="18" customHeight="1">
      <c r="A5071" s="173"/>
      <c r="B5071" s="189"/>
      <c r="C5071" s="189"/>
      <c r="D5071" s="189"/>
    </row>
    <row r="5072" spans="1:4" ht="18" customHeight="1">
      <c r="A5072" s="173"/>
      <c r="B5072" s="189"/>
      <c r="C5072" s="189"/>
      <c r="D5072" s="189"/>
    </row>
    <row r="5073" spans="1:4" ht="18" customHeight="1">
      <c r="A5073" s="173"/>
      <c r="B5073" s="189"/>
      <c r="C5073" s="189"/>
      <c r="D5073" s="189"/>
    </row>
    <row r="5074" spans="1:4" ht="18" customHeight="1">
      <c r="A5074" s="173"/>
      <c r="B5074" s="189"/>
      <c r="C5074" s="189"/>
      <c r="D5074" s="189"/>
    </row>
    <row r="5075" spans="1:4" ht="18" customHeight="1">
      <c r="A5075" s="173"/>
      <c r="B5075" s="189"/>
      <c r="C5075" s="189"/>
      <c r="D5075" s="189"/>
    </row>
    <row r="5076" spans="1:4" ht="18" customHeight="1">
      <c r="A5076" s="173"/>
      <c r="B5076" s="189"/>
      <c r="C5076" s="189"/>
      <c r="D5076" s="189"/>
    </row>
    <row r="5077" spans="1:4" ht="18" customHeight="1">
      <c r="A5077" s="173"/>
      <c r="B5077" s="189"/>
      <c r="C5077" s="189"/>
      <c r="D5077" s="189"/>
    </row>
    <row r="5078" spans="1:4" ht="18" customHeight="1">
      <c r="A5078" s="173"/>
      <c r="B5078" s="189"/>
      <c r="C5078" s="189"/>
      <c r="D5078" s="189"/>
    </row>
    <row r="5079" spans="1:4" ht="18" customHeight="1">
      <c r="A5079" s="173"/>
      <c r="B5079" s="189"/>
      <c r="C5079" s="189"/>
      <c r="D5079" s="189"/>
    </row>
    <row r="5080" spans="1:4" ht="18" customHeight="1">
      <c r="A5080" s="173"/>
      <c r="B5080" s="189"/>
      <c r="C5080" s="189"/>
      <c r="D5080" s="189"/>
    </row>
    <row r="5081" spans="1:4" ht="18" customHeight="1">
      <c r="A5081" s="173"/>
      <c r="B5081" s="189"/>
      <c r="C5081" s="189"/>
      <c r="D5081" s="189"/>
    </row>
    <row r="5082" spans="1:4" ht="18" customHeight="1">
      <c r="A5082" s="173"/>
      <c r="B5082" s="189"/>
      <c r="C5082" s="189"/>
      <c r="D5082" s="189"/>
    </row>
    <row r="5083" spans="1:4" ht="18" customHeight="1">
      <c r="A5083" s="173"/>
      <c r="B5083" s="189"/>
      <c r="C5083" s="189"/>
      <c r="D5083" s="189"/>
    </row>
    <row r="5084" spans="1:4" ht="18" customHeight="1">
      <c r="A5084" s="173"/>
      <c r="B5084" s="189"/>
      <c r="C5084" s="189"/>
      <c r="D5084" s="189"/>
    </row>
    <row r="5085" spans="1:4" ht="18" customHeight="1">
      <c r="A5085" s="173"/>
      <c r="B5085" s="189"/>
      <c r="C5085" s="189"/>
      <c r="D5085" s="189"/>
    </row>
    <row r="5086" spans="1:4" ht="18" customHeight="1">
      <c r="A5086" s="173"/>
      <c r="B5086" s="189"/>
      <c r="C5086" s="189"/>
      <c r="D5086" s="189"/>
    </row>
    <row r="5087" spans="1:4" ht="18" customHeight="1">
      <c r="A5087" s="173"/>
      <c r="B5087" s="189"/>
      <c r="C5087" s="189"/>
      <c r="D5087" s="189"/>
    </row>
    <row r="5088" spans="1:4" ht="18" customHeight="1">
      <c r="A5088" s="173"/>
      <c r="B5088" s="189"/>
      <c r="C5088" s="189"/>
      <c r="D5088" s="189"/>
    </row>
    <row r="5089" spans="1:4" ht="18" customHeight="1">
      <c r="A5089" s="173"/>
      <c r="B5089" s="189"/>
      <c r="C5089" s="189"/>
      <c r="D5089" s="189"/>
    </row>
    <row r="5090" spans="1:4" ht="18" customHeight="1">
      <c r="A5090" s="173"/>
      <c r="B5090" s="189"/>
      <c r="C5090" s="189"/>
      <c r="D5090" s="189"/>
    </row>
    <row r="5091" spans="1:4" ht="18" customHeight="1">
      <c r="A5091" s="173"/>
      <c r="B5091" s="189"/>
      <c r="C5091" s="189"/>
      <c r="D5091" s="189"/>
    </row>
    <row r="5092" spans="1:4" ht="18" customHeight="1">
      <c r="A5092" s="173"/>
      <c r="B5092" s="189"/>
      <c r="C5092" s="189"/>
      <c r="D5092" s="189"/>
    </row>
    <row r="5093" spans="1:4" ht="18" customHeight="1">
      <c r="A5093" s="173"/>
      <c r="B5093" s="189"/>
      <c r="C5093" s="189"/>
      <c r="D5093" s="189"/>
    </row>
    <row r="5094" spans="1:4" ht="18" customHeight="1">
      <c r="A5094" s="173"/>
      <c r="B5094" s="189"/>
      <c r="C5094" s="189"/>
      <c r="D5094" s="189"/>
    </row>
    <row r="5095" spans="1:4" ht="18" customHeight="1">
      <c r="A5095" s="173"/>
      <c r="B5095" s="189"/>
      <c r="C5095" s="189"/>
      <c r="D5095" s="189"/>
    </row>
    <row r="5096" spans="1:4" ht="18" customHeight="1">
      <c r="A5096" s="173"/>
      <c r="B5096" s="189"/>
      <c r="C5096" s="189"/>
      <c r="D5096" s="189"/>
    </row>
    <row r="5097" spans="1:4" ht="18" customHeight="1">
      <c r="A5097" s="173"/>
      <c r="B5097" s="189"/>
      <c r="C5097" s="189"/>
      <c r="D5097" s="189"/>
    </row>
    <row r="5098" spans="1:4" ht="18" customHeight="1">
      <c r="A5098" s="173"/>
      <c r="B5098" s="189"/>
      <c r="C5098" s="189"/>
      <c r="D5098" s="189"/>
    </row>
    <row r="5099" spans="1:4" ht="18" customHeight="1">
      <c r="A5099" s="173"/>
      <c r="B5099" s="189"/>
      <c r="C5099" s="189"/>
      <c r="D5099" s="189"/>
    </row>
    <row r="5100" spans="1:4" ht="18" customHeight="1">
      <c r="A5100" s="173"/>
      <c r="B5100" s="189"/>
      <c r="C5100" s="189"/>
      <c r="D5100" s="189"/>
    </row>
    <row r="5101" spans="1:4" ht="18" customHeight="1">
      <c r="A5101" s="173"/>
      <c r="B5101" s="189"/>
      <c r="C5101" s="189"/>
      <c r="D5101" s="189"/>
    </row>
    <row r="5102" spans="1:4" ht="18" customHeight="1">
      <c r="A5102" s="173"/>
      <c r="B5102" s="189"/>
      <c r="C5102" s="189"/>
      <c r="D5102" s="189"/>
    </row>
    <row r="5103" spans="1:4" ht="18" customHeight="1">
      <c r="A5103" s="173"/>
      <c r="B5103" s="189"/>
      <c r="C5103" s="189"/>
      <c r="D5103" s="189"/>
    </row>
    <row r="5104" spans="1:4" ht="18" customHeight="1">
      <c r="A5104" s="173"/>
      <c r="B5104" s="189"/>
      <c r="C5104" s="189"/>
      <c r="D5104" s="189"/>
    </row>
    <row r="5105" spans="1:4" ht="18" customHeight="1">
      <c r="A5105" s="173"/>
      <c r="B5105" s="189"/>
      <c r="C5105" s="189"/>
      <c r="D5105" s="189"/>
    </row>
    <row r="5106" spans="1:4" ht="18" customHeight="1">
      <c r="A5106" s="173"/>
      <c r="B5106" s="189"/>
      <c r="C5106" s="189"/>
      <c r="D5106" s="189"/>
    </row>
    <row r="5107" spans="1:4" ht="18" customHeight="1">
      <c r="A5107" s="173"/>
      <c r="B5107" s="189"/>
      <c r="C5107" s="189"/>
      <c r="D5107" s="189"/>
    </row>
    <row r="5108" spans="1:4" ht="18" customHeight="1">
      <c r="A5108" s="173"/>
      <c r="B5108" s="189"/>
      <c r="C5108" s="189"/>
      <c r="D5108" s="189"/>
    </row>
    <row r="5109" spans="1:4" ht="18" customHeight="1">
      <c r="A5109" s="173"/>
      <c r="B5109" s="189"/>
      <c r="C5109" s="189"/>
      <c r="D5109" s="189"/>
    </row>
    <row r="5110" spans="1:4" ht="18" customHeight="1">
      <c r="A5110" s="173"/>
      <c r="B5110" s="189"/>
      <c r="C5110" s="189"/>
      <c r="D5110" s="189"/>
    </row>
    <row r="5111" spans="1:4" ht="18" customHeight="1">
      <c r="A5111" s="173"/>
      <c r="B5111" s="189"/>
      <c r="C5111" s="189"/>
      <c r="D5111" s="189"/>
    </row>
    <row r="5112" spans="1:4" ht="18" customHeight="1">
      <c r="A5112" s="173"/>
      <c r="B5112" s="189"/>
      <c r="C5112" s="189"/>
      <c r="D5112" s="189"/>
    </row>
    <row r="5113" spans="1:4" ht="18" customHeight="1">
      <c r="A5113" s="173"/>
      <c r="B5113" s="189"/>
      <c r="C5113" s="189"/>
      <c r="D5113" s="189"/>
    </row>
    <row r="5114" spans="1:4" ht="18" customHeight="1">
      <c r="A5114" s="173"/>
      <c r="B5114" s="189"/>
      <c r="C5114" s="189"/>
      <c r="D5114" s="189"/>
    </row>
    <row r="5115" spans="1:4" ht="18" customHeight="1">
      <c r="A5115" s="173"/>
      <c r="B5115" s="189"/>
      <c r="C5115" s="189"/>
      <c r="D5115" s="189"/>
    </row>
    <row r="5116" spans="1:4" ht="18" customHeight="1">
      <c r="A5116" s="173"/>
      <c r="B5116" s="189"/>
      <c r="C5116" s="189"/>
      <c r="D5116" s="189"/>
    </row>
    <row r="5117" spans="1:4" ht="18" customHeight="1">
      <c r="A5117" s="173"/>
      <c r="B5117" s="189"/>
      <c r="C5117" s="189"/>
      <c r="D5117" s="189"/>
    </row>
    <row r="5118" spans="1:4" ht="18" customHeight="1">
      <c r="A5118" s="173"/>
      <c r="B5118" s="189"/>
      <c r="C5118" s="189"/>
      <c r="D5118" s="189"/>
    </row>
    <row r="5119" spans="1:4" ht="18" customHeight="1">
      <c r="A5119" s="173"/>
      <c r="B5119" s="189"/>
      <c r="C5119" s="189"/>
      <c r="D5119" s="189"/>
    </row>
    <row r="5120" spans="1:4" ht="18" customHeight="1">
      <c r="A5120" s="173"/>
      <c r="B5120" s="189"/>
      <c r="C5120" s="189"/>
      <c r="D5120" s="189"/>
    </row>
    <row r="5121" spans="1:4" ht="18" customHeight="1">
      <c r="A5121" s="173"/>
      <c r="B5121" s="189"/>
      <c r="C5121" s="189"/>
      <c r="D5121" s="189"/>
    </row>
    <row r="5122" spans="1:4" ht="18" customHeight="1">
      <c r="A5122" s="173"/>
      <c r="B5122" s="189"/>
      <c r="C5122" s="189"/>
      <c r="D5122" s="189"/>
    </row>
    <row r="5123" spans="1:4" ht="18" customHeight="1">
      <c r="A5123" s="173"/>
      <c r="B5123" s="189"/>
      <c r="C5123" s="189"/>
      <c r="D5123" s="189"/>
    </row>
    <row r="5124" spans="1:4" ht="18" customHeight="1">
      <c r="A5124" s="173"/>
      <c r="B5124" s="189"/>
      <c r="C5124" s="189"/>
      <c r="D5124" s="189"/>
    </row>
    <row r="5125" spans="1:4" ht="18" customHeight="1">
      <c r="A5125" s="173"/>
      <c r="B5125" s="189"/>
      <c r="C5125" s="189"/>
      <c r="D5125" s="189"/>
    </row>
    <row r="5126" spans="1:4" ht="18" customHeight="1">
      <c r="A5126" s="173"/>
      <c r="B5126" s="189"/>
      <c r="C5126" s="189"/>
      <c r="D5126" s="189"/>
    </row>
    <row r="5127" spans="1:4" ht="18" customHeight="1">
      <c r="A5127" s="173"/>
      <c r="B5127" s="189"/>
      <c r="C5127" s="189"/>
      <c r="D5127" s="189"/>
    </row>
    <row r="5128" spans="1:4" ht="18" customHeight="1">
      <c r="A5128" s="173"/>
      <c r="B5128" s="189"/>
      <c r="C5128" s="189"/>
      <c r="D5128" s="189"/>
    </row>
    <row r="5129" spans="1:4" ht="18" customHeight="1">
      <c r="A5129" s="173"/>
      <c r="B5129" s="189"/>
      <c r="C5129" s="189"/>
      <c r="D5129" s="189"/>
    </row>
    <row r="5130" spans="1:4" ht="18" customHeight="1">
      <c r="A5130" s="173"/>
      <c r="B5130" s="189"/>
      <c r="C5130" s="189"/>
      <c r="D5130" s="189"/>
    </row>
    <row r="5131" spans="1:4" ht="18" customHeight="1">
      <c r="A5131" s="173"/>
      <c r="B5131" s="189"/>
      <c r="C5131" s="189"/>
      <c r="D5131" s="189"/>
    </row>
    <row r="5132" spans="1:4" ht="18" customHeight="1">
      <c r="A5132" s="173"/>
      <c r="B5132" s="189"/>
      <c r="C5132" s="189"/>
      <c r="D5132" s="189"/>
    </row>
    <row r="5133" spans="1:4" ht="18" customHeight="1">
      <c r="A5133" s="173"/>
      <c r="B5133" s="189"/>
      <c r="C5133" s="189"/>
      <c r="D5133" s="189"/>
    </row>
    <row r="5134" spans="1:4" ht="18" customHeight="1">
      <c r="A5134" s="173"/>
      <c r="B5134" s="189"/>
      <c r="C5134" s="189"/>
      <c r="D5134" s="189"/>
    </row>
    <row r="5135" spans="1:4" ht="18" customHeight="1">
      <c r="A5135" s="173"/>
      <c r="B5135" s="189"/>
      <c r="C5135" s="189"/>
      <c r="D5135" s="189"/>
    </row>
    <row r="5136" spans="1:4" ht="18" customHeight="1">
      <c r="A5136" s="173"/>
      <c r="B5136" s="189"/>
      <c r="C5136" s="189"/>
      <c r="D5136" s="189"/>
    </row>
    <row r="5137" spans="1:4" ht="18" customHeight="1">
      <c r="A5137" s="173"/>
      <c r="B5137" s="189"/>
      <c r="C5137" s="189"/>
      <c r="D5137" s="189"/>
    </row>
    <row r="5138" spans="1:4" ht="18" customHeight="1">
      <c r="A5138" s="173"/>
      <c r="B5138" s="189"/>
      <c r="C5138" s="189"/>
      <c r="D5138" s="189"/>
    </row>
    <row r="5139" spans="1:4" ht="18" customHeight="1">
      <c r="A5139" s="173"/>
      <c r="B5139" s="189"/>
      <c r="C5139" s="189"/>
      <c r="D5139" s="189"/>
    </row>
    <row r="5140" spans="1:4" ht="18" customHeight="1">
      <c r="A5140" s="173"/>
      <c r="B5140" s="189"/>
      <c r="C5140" s="189"/>
      <c r="D5140" s="189"/>
    </row>
    <row r="5141" spans="1:4" ht="18" customHeight="1">
      <c r="A5141" s="173"/>
      <c r="B5141" s="189"/>
      <c r="C5141" s="189"/>
      <c r="D5141" s="189"/>
    </row>
    <row r="5142" spans="1:4" ht="18" customHeight="1">
      <c r="A5142" s="173"/>
      <c r="B5142" s="189"/>
      <c r="C5142" s="189"/>
      <c r="D5142" s="189"/>
    </row>
    <row r="5143" spans="1:4" ht="18" customHeight="1">
      <c r="A5143" s="173"/>
      <c r="B5143" s="189"/>
      <c r="C5143" s="189"/>
      <c r="D5143" s="189"/>
    </row>
    <row r="5144" spans="1:4" ht="18" customHeight="1">
      <c r="A5144" s="173"/>
      <c r="B5144" s="189"/>
      <c r="C5144" s="189"/>
      <c r="D5144" s="189"/>
    </row>
    <row r="5145" spans="1:4" ht="18" customHeight="1">
      <c r="A5145" s="173"/>
      <c r="B5145" s="189"/>
      <c r="C5145" s="189"/>
      <c r="D5145" s="189"/>
    </row>
    <row r="5146" spans="1:4" ht="18" customHeight="1">
      <c r="A5146" s="173"/>
      <c r="B5146" s="189"/>
      <c r="C5146" s="189"/>
      <c r="D5146" s="189"/>
    </row>
    <row r="5147" spans="1:4" ht="18" customHeight="1">
      <c r="A5147" s="173"/>
      <c r="B5147" s="189"/>
      <c r="C5147" s="189"/>
      <c r="D5147" s="189"/>
    </row>
    <row r="5148" spans="1:4" ht="18" customHeight="1">
      <c r="A5148" s="173"/>
      <c r="B5148" s="189"/>
      <c r="C5148" s="189"/>
      <c r="D5148" s="189"/>
    </row>
    <row r="5149" spans="1:4" ht="18" customHeight="1">
      <c r="A5149" s="173"/>
      <c r="B5149" s="189"/>
      <c r="C5149" s="189"/>
      <c r="D5149" s="189"/>
    </row>
    <row r="5150" spans="1:4" ht="18" customHeight="1">
      <c r="A5150" s="173"/>
      <c r="B5150" s="189"/>
      <c r="C5150" s="189"/>
      <c r="D5150" s="189"/>
    </row>
    <row r="5151" spans="1:4" ht="18" customHeight="1">
      <c r="A5151" s="173"/>
      <c r="B5151" s="189"/>
      <c r="C5151" s="189"/>
      <c r="D5151" s="189"/>
    </row>
    <row r="5152" spans="1:4" ht="18" customHeight="1">
      <c r="A5152" s="173"/>
      <c r="B5152" s="189"/>
      <c r="C5152" s="189"/>
      <c r="D5152" s="189"/>
    </row>
    <row r="5153" spans="1:4" ht="18" customHeight="1">
      <c r="A5153" s="173"/>
      <c r="B5153" s="189"/>
      <c r="C5153" s="189"/>
      <c r="D5153" s="189"/>
    </row>
    <row r="5154" spans="1:4" ht="18" customHeight="1">
      <c r="A5154" s="173"/>
      <c r="B5154" s="189"/>
      <c r="C5154" s="189"/>
      <c r="D5154" s="189"/>
    </row>
    <row r="5155" spans="1:4" ht="18" customHeight="1">
      <c r="A5155" s="173"/>
      <c r="B5155" s="189"/>
      <c r="C5155" s="189"/>
      <c r="D5155" s="189"/>
    </row>
    <row r="5156" spans="1:4" ht="18" customHeight="1">
      <c r="A5156" s="173"/>
      <c r="B5156" s="189"/>
      <c r="C5156" s="189"/>
      <c r="D5156" s="189"/>
    </row>
    <row r="5157" spans="1:4" ht="18" customHeight="1">
      <c r="A5157" s="173"/>
      <c r="B5157" s="189"/>
      <c r="C5157" s="189"/>
      <c r="D5157" s="189"/>
    </row>
    <row r="5158" spans="1:4" ht="18" customHeight="1">
      <c r="A5158" s="173"/>
      <c r="B5158" s="189"/>
      <c r="C5158" s="189"/>
      <c r="D5158" s="189"/>
    </row>
    <row r="5159" spans="1:4" ht="18" customHeight="1">
      <c r="A5159" s="173"/>
      <c r="B5159" s="189"/>
      <c r="C5159" s="189"/>
      <c r="D5159" s="189"/>
    </row>
    <row r="5160" spans="1:4" ht="18" customHeight="1">
      <c r="A5160" s="173"/>
      <c r="B5160" s="189"/>
      <c r="C5160" s="189"/>
      <c r="D5160" s="189"/>
    </row>
    <row r="5161" spans="1:4" ht="18" customHeight="1">
      <c r="A5161" s="173"/>
      <c r="B5161" s="189"/>
      <c r="C5161" s="189"/>
      <c r="D5161" s="189"/>
    </row>
    <row r="5162" spans="1:4" ht="18" customHeight="1">
      <c r="A5162" s="173"/>
      <c r="B5162" s="189"/>
      <c r="C5162" s="189"/>
      <c r="D5162" s="189"/>
    </row>
    <row r="5163" spans="1:4" ht="18" customHeight="1">
      <c r="A5163" s="173"/>
      <c r="B5163" s="189"/>
      <c r="C5163" s="189"/>
      <c r="D5163" s="189"/>
    </row>
    <row r="5164" spans="1:4" ht="18" customHeight="1">
      <c r="A5164" s="173"/>
      <c r="B5164" s="189"/>
      <c r="C5164" s="189"/>
      <c r="D5164" s="189"/>
    </row>
    <row r="5165" spans="1:4" ht="18" customHeight="1">
      <c r="A5165" s="173"/>
      <c r="B5165" s="189"/>
      <c r="C5165" s="189"/>
      <c r="D5165" s="189"/>
    </row>
    <row r="5166" spans="1:4" ht="18" customHeight="1">
      <c r="A5166" s="173"/>
      <c r="B5166" s="189"/>
      <c r="C5166" s="189"/>
      <c r="D5166" s="189"/>
    </row>
    <row r="5167" spans="1:4" ht="18" customHeight="1">
      <c r="A5167" s="173"/>
      <c r="B5167" s="189"/>
      <c r="C5167" s="189"/>
      <c r="D5167" s="189"/>
    </row>
    <row r="5168" spans="1:4" ht="18" customHeight="1">
      <c r="A5168" s="173"/>
      <c r="B5168" s="189"/>
      <c r="C5168" s="189"/>
      <c r="D5168" s="189"/>
    </row>
    <row r="5169" spans="1:4" ht="18" customHeight="1">
      <c r="A5169" s="173"/>
      <c r="B5169" s="189"/>
      <c r="C5169" s="189"/>
      <c r="D5169" s="189"/>
    </row>
    <row r="5170" spans="1:4" ht="18" customHeight="1">
      <c r="A5170" s="173"/>
      <c r="B5170" s="189"/>
      <c r="C5170" s="189"/>
      <c r="D5170" s="189"/>
    </row>
    <row r="5171" spans="1:4" ht="18" customHeight="1">
      <c r="A5171" s="173"/>
      <c r="B5171" s="189"/>
      <c r="C5171" s="189"/>
      <c r="D5171" s="189"/>
    </row>
    <row r="5172" spans="1:4" ht="18" customHeight="1">
      <c r="A5172" s="173"/>
      <c r="B5172" s="189"/>
      <c r="C5172" s="189"/>
      <c r="D5172" s="189"/>
    </row>
    <row r="5173" spans="1:4" ht="18" customHeight="1">
      <c r="A5173" s="173"/>
      <c r="B5173" s="189"/>
      <c r="C5173" s="189"/>
      <c r="D5173" s="189"/>
    </row>
    <row r="5174" spans="1:4" ht="18" customHeight="1">
      <c r="A5174" s="173"/>
      <c r="B5174" s="189"/>
      <c r="C5174" s="189"/>
      <c r="D5174" s="189"/>
    </row>
    <row r="5175" spans="1:4" ht="18" customHeight="1">
      <c r="A5175" s="173"/>
      <c r="B5175" s="189"/>
      <c r="C5175" s="189"/>
      <c r="D5175" s="189"/>
    </row>
    <row r="5176" spans="1:4" ht="18" customHeight="1">
      <c r="A5176" s="173"/>
      <c r="B5176" s="189"/>
      <c r="C5176" s="189"/>
      <c r="D5176" s="189"/>
    </row>
    <row r="5177" spans="1:4" ht="18" customHeight="1">
      <c r="A5177" s="173"/>
      <c r="B5177" s="189"/>
      <c r="C5177" s="189"/>
      <c r="D5177" s="189"/>
    </row>
    <row r="5178" spans="1:4" ht="18" customHeight="1">
      <c r="A5178" s="173"/>
      <c r="B5178" s="189"/>
      <c r="C5178" s="189"/>
      <c r="D5178" s="189"/>
    </row>
    <row r="5179" spans="1:4" ht="18" customHeight="1">
      <c r="A5179" s="173"/>
      <c r="B5179" s="189"/>
      <c r="C5179" s="189"/>
      <c r="D5179" s="189"/>
    </row>
    <row r="5180" spans="1:4" ht="18" customHeight="1">
      <c r="A5180" s="173"/>
      <c r="B5180" s="189"/>
      <c r="C5180" s="189"/>
      <c r="D5180" s="189"/>
    </row>
    <row r="5181" spans="1:4" ht="18" customHeight="1">
      <c r="A5181" s="173"/>
      <c r="B5181" s="189"/>
      <c r="C5181" s="189"/>
      <c r="D5181" s="189"/>
    </row>
    <row r="5182" spans="1:4" ht="18" customHeight="1">
      <c r="A5182" s="173"/>
      <c r="B5182" s="189"/>
      <c r="C5182" s="189"/>
      <c r="D5182" s="189"/>
    </row>
    <row r="5183" spans="1:4" ht="18" customHeight="1">
      <c r="A5183" s="173"/>
      <c r="B5183" s="189"/>
      <c r="C5183" s="189"/>
      <c r="D5183" s="189"/>
    </row>
    <row r="5184" spans="1:4" ht="18" customHeight="1">
      <c r="A5184" s="173"/>
      <c r="B5184" s="189"/>
      <c r="C5184" s="189"/>
      <c r="D5184" s="189"/>
    </row>
    <row r="5185" spans="1:4" ht="18" customHeight="1">
      <c r="A5185" s="173"/>
      <c r="B5185" s="189"/>
      <c r="C5185" s="189"/>
      <c r="D5185" s="189"/>
    </row>
    <row r="5186" spans="1:4" ht="18" customHeight="1">
      <c r="A5186" s="173"/>
      <c r="B5186" s="189"/>
      <c r="C5186" s="189"/>
      <c r="D5186" s="189"/>
    </row>
    <row r="5187" spans="1:4" ht="18" customHeight="1">
      <c r="A5187" s="173"/>
      <c r="B5187" s="189"/>
      <c r="C5187" s="189"/>
      <c r="D5187" s="189"/>
    </row>
    <row r="5188" spans="1:4" ht="18" customHeight="1">
      <c r="A5188" s="173"/>
      <c r="B5188" s="189"/>
      <c r="C5188" s="189"/>
      <c r="D5188" s="189"/>
    </row>
    <row r="5189" spans="1:4" ht="18" customHeight="1">
      <c r="A5189" s="173"/>
      <c r="B5189" s="189"/>
      <c r="C5189" s="189"/>
      <c r="D5189" s="189"/>
    </row>
    <row r="5190" spans="1:4" ht="18" customHeight="1">
      <c r="A5190" s="173"/>
      <c r="B5190" s="189"/>
      <c r="C5190" s="189"/>
      <c r="D5190" s="189"/>
    </row>
    <row r="5191" spans="1:4" ht="18" customHeight="1">
      <c r="A5191" s="173"/>
      <c r="B5191" s="189"/>
      <c r="C5191" s="189"/>
      <c r="D5191" s="189"/>
    </row>
    <row r="5192" spans="1:4" ht="18" customHeight="1">
      <c r="A5192" s="173"/>
      <c r="B5192" s="189"/>
      <c r="C5192" s="189"/>
      <c r="D5192" s="189"/>
    </row>
    <row r="5193" spans="1:4" ht="18" customHeight="1">
      <c r="A5193" s="173"/>
      <c r="B5193" s="189"/>
      <c r="C5193" s="189"/>
      <c r="D5193" s="189"/>
    </row>
    <row r="5194" spans="1:4" ht="18" customHeight="1">
      <c r="A5194" s="173"/>
      <c r="B5194" s="189"/>
      <c r="C5194" s="189"/>
      <c r="D5194" s="189"/>
    </row>
    <row r="5195" spans="1:4" ht="18" customHeight="1">
      <c r="A5195" s="173"/>
      <c r="B5195" s="189"/>
      <c r="C5195" s="189"/>
      <c r="D5195" s="189"/>
    </row>
    <row r="5196" spans="1:4" ht="18" customHeight="1">
      <c r="A5196" s="173"/>
      <c r="B5196" s="189"/>
      <c r="C5196" s="189"/>
      <c r="D5196" s="189"/>
    </row>
    <row r="5197" spans="1:4" ht="18" customHeight="1">
      <c r="A5197" s="173"/>
      <c r="B5197" s="189"/>
      <c r="C5197" s="189"/>
      <c r="D5197" s="189"/>
    </row>
    <row r="5198" spans="1:4" ht="18" customHeight="1">
      <c r="A5198" s="173"/>
      <c r="B5198" s="189"/>
      <c r="C5198" s="189"/>
      <c r="D5198" s="189"/>
    </row>
    <row r="5199" spans="1:4" ht="18" customHeight="1">
      <c r="A5199" s="173"/>
      <c r="B5199" s="189"/>
      <c r="C5199" s="189"/>
      <c r="D5199" s="189"/>
    </row>
    <row r="5200" spans="1:4" ht="18" customHeight="1">
      <c r="A5200" s="173"/>
      <c r="B5200" s="189"/>
      <c r="C5200" s="189"/>
      <c r="D5200" s="189"/>
    </row>
    <row r="5201" spans="1:4" ht="18" customHeight="1">
      <c r="A5201" s="173"/>
      <c r="B5201" s="189"/>
      <c r="C5201" s="189"/>
      <c r="D5201" s="189"/>
    </row>
    <row r="5202" spans="1:4" ht="18" customHeight="1">
      <c r="A5202" s="173"/>
      <c r="B5202" s="189"/>
      <c r="C5202" s="189"/>
      <c r="D5202" s="189"/>
    </row>
    <row r="5203" spans="1:4" ht="18" customHeight="1">
      <c r="A5203" s="173"/>
      <c r="B5203" s="189"/>
      <c r="C5203" s="189"/>
      <c r="D5203" s="189"/>
    </row>
    <row r="5204" spans="1:4" ht="18" customHeight="1">
      <c r="A5204" s="173"/>
      <c r="B5204" s="189"/>
      <c r="C5204" s="189"/>
      <c r="D5204" s="189"/>
    </row>
    <row r="5205" spans="1:4" ht="18" customHeight="1">
      <c r="A5205" s="173"/>
      <c r="B5205" s="189"/>
      <c r="C5205" s="189"/>
      <c r="D5205" s="189"/>
    </row>
    <row r="5206" spans="1:4" ht="18" customHeight="1">
      <c r="A5206" s="173"/>
      <c r="B5206" s="189"/>
      <c r="C5206" s="189"/>
      <c r="D5206" s="189"/>
    </row>
    <row r="5207" spans="1:4" ht="18" customHeight="1">
      <c r="A5207" s="173"/>
      <c r="B5207" s="189"/>
      <c r="C5207" s="189"/>
      <c r="D5207" s="189"/>
    </row>
    <row r="5208" spans="1:4" ht="18" customHeight="1">
      <c r="A5208" s="173"/>
      <c r="B5208" s="189"/>
      <c r="C5208" s="189"/>
      <c r="D5208" s="189"/>
    </row>
    <row r="5209" spans="1:4" ht="18" customHeight="1">
      <c r="A5209" s="173"/>
      <c r="B5209" s="189"/>
      <c r="C5209" s="189"/>
      <c r="D5209" s="189"/>
    </row>
    <row r="5210" spans="1:4" ht="18" customHeight="1">
      <c r="A5210" s="173"/>
      <c r="B5210" s="189"/>
      <c r="C5210" s="189"/>
      <c r="D5210" s="189"/>
    </row>
    <row r="5211" spans="1:4" ht="18" customHeight="1">
      <c r="A5211" s="173"/>
      <c r="B5211" s="189"/>
      <c r="C5211" s="189"/>
      <c r="D5211" s="189"/>
    </row>
    <row r="5212" spans="1:4" ht="18" customHeight="1">
      <c r="A5212" s="173"/>
      <c r="B5212" s="189"/>
      <c r="C5212" s="189"/>
      <c r="D5212" s="189"/>
    </row>
    <row r="5213" spans="1:4" ht="18" customHeight="1">
      <c r="A5213" s="173"/>
      <c r="B5213" s="189"/>
      <c r="C5213" s="189"/>
      <c r="D5213" s="189"/>
    </row>
    <row r="5214" spans="1:4" ht="18" customHeight="1">
      <c r="A5214" s="173"/>
      <c r="B5214" s="189"/>
      <c r="C5214" s="189"/>
      <c r="D5214" s="189"/>
    </row>
    <row r="5215" spans="1:4" ht="18" customHeight="1">
      <c r="A5215" s="173"/>
      <c r="B5215" s="189"/>
      <c r="C5215" s="189"/>
      <c r="D5215" s="189"/>
    </row>
    <row r="5216" spans="1:4" ht="18" customHeight="1">
      <c r="A5216" s="173"/>
      <c r="B5216" s="189"/>
      <c r="C5216" s="189"/>
      <c r="D5216" s="189"/>
    </row>
    <row r="5217" spans="1:4" ht="18" customHeight="1">
      <c r="A5217" s="173"/>
      <c r="B5217" s="189"/>
      <c r="C5217" s="189"/>
      <c r="D5217" s="189"/>
    </row>
    <row r="5218" spans="1:4" ht="18" customHeight="1">
      <c r="A5218" s="173"/>
      <c r="B5218" s="189"/>
      <c r="C5218" s="189"/>
      <c r="D5218" s="189"/>
    </row>
    <row r="5219" spans="1:4" ht="18" customHeight="1">
      <c r="A5219" s="173"/>
      <c r="B5219" s="189"/>
      <c r="C5219" s="189"/>
      <c r="D5219" s="189"/>
    </row>
    <row r="5220" spans="1:4" ht="18" customHeight="1">
      <c r="A5220" s="173"/>
      <c r="B5220" s="189"/>
      <c r="C5220" s="189"/>
      <c r="D5220" s="189"/>
    </row>
    <row r="5221" spans="1:4" ht="18" customHeight="1">
      <c r="A5221" s="173"/>
      <c r="B5221" s="189"/>
      <c r="C5221" s="189"/>
      <c r="D5221" s="189"/>
    </row>
    <row r="5222" spans="1:4" ht="18" customHeight="1">
      <c r="A5222" s="173"/>
      <c r="B5222" s="189"/>
      <c r="C5222" s="189"/>
      <c r="D5222" s="189"/>
    </row>
    <row r="5223" spans="1:4" ht="18" customHeight="1">
      <c r="A5223" s="173"/>
      <c r="B5223" s="189"/>
      <c r="C5223" s="189"/>
      <c r="D5223" s="189"/>
    </row>
    <row r="5224" spans="1:4" ht="18" customHeight="1">
      <c r="A5224" s="173"/>
      <c r="B5224" s="189"/>
      <c r="C5224" s="189"/>
      <c r="D5224" s="189"/>
    </row>
    <row r="5225" spans="1:4" ht="18" customHeight="1">
      <c r="A5225" s="173"/>
      <c r="B5225" s="189"/>
      <c r="C5225" s="189"/>
      <c r="D5225" s="189"/>
    </row>
    <row r="5226" spans="1:4" ht="18" customHeight="1">
      <c r="A5226" s="173"/>
      <c r="B5226" s="189"/>
      <c r="C5226" s="189"/>
      <c r="D5226" s="189"/>
    </row>
    <row r="5227" spans="1:4" ht="18" customHeight="1">
      <c r="A5227" s="173"/>
      <c r="B5227" s="189"/>
      <c r="C5227" s="189"/>
      <c r="D5227" s="189"/>
    </row>
    <row r="5228" spans="1:4" ht="18" customHeight="1">
      <c r="A5228" s="173"/>
      <c r="B5228" s="189"/>
      <c r="C5228" s="189"/>
      <c r="D5228" s="189"/>
    </row>
    <row r="5229" spans="1:4" ht="18" customHeight="1">
      <c r="A5229" s="173"/>
      <c r="B5229" s="189"/>
      <c r="C5229" s="189"/>
      <c r="D5229" s="189"/>
    </row>
    <row r="5230" spans="1:4" ht="18" customHeight="1">
      <c r="A5230" s="173"/>
      <c r="B5230" s="189"/>
      <c r="C5230" s="189"/>
      <c r="D5230" s="189"/>
    </row>
    <row r="5231" spans="1:4" ht="18" customHeight="1">
      <c r="A5231" s="173"/>
      <c r="B5231" s="189"/>
      <c r="C5231" s="189"/>
      <c r="D5231" s="189"/>
    </row>
    <row r="5232" spans="1:4" ht="18" customHeight="1">
      <c r="A5232" s="173"/>
      <c r="B5232" s="189"/>
      <c r="C5232" s="189"/>
      <c r="D5232" s="189"/>
    </row>
    <row r="5233" spans="1:4" ht="18" customHeight="1">
      <c r="A5233" s="173"/>
      <c r="B5233" s="189"/>
      <c r="C5233" s="189"/>
      <c r="D5233" s="189"/>
    </row>
    <row r="5234" spans="1:4" ht="18" customHeight="1">
      <c r="A5234" s="173"/>
      <c r="B5234" s="189"/>
      <c r="C5234" s="189"/>
      <c r="D5234" s="189"/>
    </row>
    <row r="5235" spans="1:4" ht="18" customHeight="1">
      <c r="A5235" s="173"/>
      <c r="B5235" s="189"/>
      <c r="C5235" s="189"/>
      <c r="D5235" s="189"/>
    </row>
    <row r="5236" spans="1:4" ht="18" customHeight="1">
      <c r="A5236" s="173"/>
      <c r="B5236" s="189"/>
      <c r="C5236" s="189"/>
      <c r="D5236" s="189"/>
    </row>
    <row r="5237" spans="1:4" ht="18" customHeight="1">
      <c r="A5237" s="173"/>
      <c r="B5237" s="189"/>
      <c r="C5237" s="189"/>
      <c r="D5237" s="189"/>
    </row>
    <row r="5238" spans="1:4" ht="18" customHeight="1">
      <c r="A5238" s="173"/>
      <c r="B5238" s="189"/>
      <c r="C5238" s="189"/>
      <c r="D5238" s="189"/>
    </row>
    <row r="5239" spans="1:4" ht="18" customHeight="1">
      <c r="A5239" s="173"/>
      <c r="B5239" s="189"/>
      <c r="C5239" s="189"/>
      <c r="D5239" s="189"/>
    </row>
    <row r="5240" spans="1:4" ht="18" customHeight="1">
      <c r="A5240" s="173"/>
      <c r="B5240" s="189"/>
      <c r="C5240" s="189"/>
      <c r="D5240" s="189"/>
    </row>
    <row r="5241" spans="1:4" ht="18" customHeight="1">
      <c r="A5241" s="173"/>
      <c r="B5241" s="189"/>
      <c r="C5241" s="189"/>
      <c r="D5241" s="189"/>
    </row>
    <row r="5242" spans="1:4" ht="18" customHeight="1">
      <c r="A5242" s="173"/>
      <c r="B5242" s="189"/>
      <c r="C5242" s="189"/>
      <c r="D5242" s="189"/>
    </row>
    <row r="5243" spans="1:4" ht="18" customHeight="1">
      <c r="A5243" s="173"/>
      <c r="B5243" s="189"/>
      <c r="C5243" s="189"/>
      <c r="D5243" s="189"/>
    </row>
    <row r="5244" spans="1:4" ht="18" customHeight="1">
      <c r="A5244" s="173"/>
      <c r="B5244" s="189"/>
      <c r="C5244" s="189"/>
      <c r="D5244" s="189"/>
    </row>
    <row r="5245" spans="1:4" ht="18" customHeight="1">
      <c r="A5245" s="173"/>
      <c r="B5245" s="189"/>
      <c r="C5245" s="189"/>
      <c r="D5245" s="189"/>
    </row>
    <row r="5246" spans="1:4" ht="18" customHeight="1">
      <c r="A5246" s="173"/>
      <c r="B5246" s="189"/>
      <c r="C5246" s="189"/>
      <c r="D5246" s="189"/>
    </row>
    <row r="5247" spans="1:4" ht="18" customHeight="1">
      <c r="A5247" s="173"/>
      <c r="B5247" s="189"/>
      <c r="C5247" s="189"/>
      <c r="D5247" s="189"/>
    </row>
    <row r="5248" spans="1:4" ht="18" customHeight="1">
      <c r="A5248" s="173"/>
      <c r="B5248" s="189"/>
      <c r="C5248" s="189"/>
      <c r="D5248" s="189"/>
    </row>
    <row r="5249" spans="1:4" ht="18" customHeight="1">
      <c r="A5249" s="173"/>
      <c r="B5249" s="189"/>
      <c r="C5249" s="189"/>
      <c r="D5249" s="189"/>
    </row>
    <row r="5250" spans="1:4" ht="18" customHeight="1">
      <c r="A5250" s="173"/>
      <c r="B5250" s="189"/>
      <c r="C5250" s="189"/>
      <c r="D5250" s="189"/>
    </row>
    <row r="5251" spans="1:4" ht="18" customHeight="1">
      <c r="A5251" s="173"/>
      <c r="B5251" s="189"/>
      <c r="C5251" s="189"/>
      <c r="D5251" s="189"/>
    </row>
    <row r="5252" spans="1:4" ht="18" customHeight="1">
      <c r="A5252" s="173"/>
      <c r="B5252" s="189"/>
      <c r="C5252" s="189"/>
      <c r="D5252" s="189"/>
    </row>
    <row r="5253" spans="1:4" ht="18" customHeight="1">
      <c r="A5253" s="173"/>
      <c r="B5253" s="189"/>
      <c r="C5253" s="189"/>
      <c r="D5253" s="189"/>
    </row>
    <row r="5254" spans="1:4" ht="18" customHeight="1">
      <c r="A5254" s="173"/>
      <c r="B5254" s="189"/>
      <c r="C5254" s="189"/>
      <c r="D5254" s="189"/>
    </row>
    <row r="5255" spans="1:4" ht="18" customHeight="1">
      <c r="A5255" s="173"/>
      <c r="B5255" s="189"/>
      <c r="C5255" s="189"/>
      <c r="D5255" s="189"/>
    </row>
    <row r="5256" spans="1:4" ht="18" customHeight="1">
      <c r="A5256" s="173"/>
      <c r="B5256" s="189"/>
      <c r="C5256" s="189"/>
      <c r="D5256" s="189"/>
    </row>
    <row r="5257" spans="1:4" ht="18" customHeight="1">
      <c r="A5257" s="173"/>
      <c r="B5257" s="189"/>
      <c r="C5257" s="189"/>
      <c r="D5257" s="189"/>
    </row>
    <row r="5258" spans="1:4" ht="18" customHeight="1">
      <c r="A5258" s="173"/>
      <c r="B5258" s="189"/>
      <c r="C5258" s="189"/>
      <c r="D5258" s="189"/>
    </row>
    <row r="5259" spans="1:4" ht="18" customHeight="1">
      <c r="A5259" s="173"/>
      <c r="B5259" s="189"/>
      <c r="C5259" s="189"/>
      <c r="D5259" s="189"/>
    </row>
    <row r="5260" spans="1:4" ht="18" customHeight="1">
      <c r="A5260" s="173"/>
      <c r="B5260" s="189"/>
      <c r="C5260" s="189"/>
      <c r="D5260" s="189"/>
    </row>
    <row r="5261" spans="1:4" ht="18" customHeight="1">
      <c r="A5261" s="173"/>
      <c r="B5261" s="189"/>
      <c r="C5261" s="189"/>
      <c r="D5261" s="189"/>
    </row>
    <row r="5262" spans="1:4" ht="18" customHeight="1">
      <c r="A5262" s="173"/>
      <c r="B5262" s="189"/>
      <c r="C5262" s="189"/>
      <c r="D5262" s="189"/>
    </row>
    <row r="5263" spans="1:4" ht="18" customHeight="1">
      <c r="A5263" s="173"/>
      <c r="B5263" s="189"/>
      <c r="C5263" s="189"/>
      <c r="D5263" s="189"/>
    </row>
    <row r="5264" spans="1:4" ht="18" customHeight="1">
      <c r="A5264" s="173"/>
      <c r="B5264" s="189"/>
      <c r="C5264" s="189"/>
      <c r="D5264" s="189"/>
    </row>
    <row r="5265" spans="1:4" ht="18" customHeight="1">
      <c r="A5265" s="173"/>
      <c r="B5265" s="189"/>
      <c r="C5265" s="189"/>
      <c r="D5265" s="189"/>
    </row>
    <row r="5266" spans="1:4" ht="18" customHeight="1">
      <c r="A5266" s="173"/>
      <c r="B5266" s="189"/>
      <c r="C5266" s="189"/>
      <c r="D5266" s="189"/>
    </row>
    <row r="5267" spans="1:4" ht="18" customHeight="1">
      <c r="A5267" s="173"/>
      <c r="B5267" s="189"/>
      <c r="C5267" s="189"/>
      <c r="D5267" s="189"/>
    </row>
    <row r="5268" spans="1:4" ht="18" customHeight="1">
      <c r="A5268" s="173"/>
      <c r="B5268" s="189"/>
      <c r="C5268" s="189"/>
      <c r="D5268" s="189"/>
    </row>
    <row r="5269" spans="1:4" ht="18" customHeight="1">
      <c r="A5269" s="173"/>
      <c r="B5269" s="189"/>
      <c r="C5269" s="189"/>
      <c r="D5269" s="189"/>
    </row>
    <row r="5270" spans="1:4" ht="18" customHeight="1">
      <c r="A5270" s="173"/>
      <c r="B5270" s="189"/>
      <c r="C5270" s="189"/>
      <c r="D5270" s="189"/>
    </row>
    <row r="5271" spans="1:4" ht="18" customHeight="1">
      <c r="A5271" s="173"/>
      <c r="B5271" s="189"/>
      <c r="C5271" s="189"/>
      <c r="D5271" s="189"/>
    </row>
    <row r="5272" spans="1:4" ht="18" customHeight="1">
      <c r="A5272" s="173"/>
      <c r="B5272" s="189"/>
      <c r="C5272" s="189"/>
      <c r="D5272" s="189"/>
    </row>
    <row r="5273" spans="1:4" ht="18" customHeight="1">
      <c r="A5273" s="173"/>
      <c r="B5273" s="189"/>
      <c r="C5273" s="189"/>
      <c r="D5273" s="189"/>
    </row>
    <row r="5274" spans="1:4" ht="18" customHeight="1">
      <c r="A5274" s="173"/>
      <c r="B5274" s="189"/>
      <c r="C5274" s="189"/>
      <c r="D5274" s="189"/>
    </row>
    <row r="5275" spans="1:4" ht="18" customHeight="1">
      <c r="A5275" s="173"/>
      <c r="B5275" s="189"/>
      <c r="C5275" s="189"/>
      <c r="D5275" s="189"/>
    </row>
    <row r="5276" spans="1:4" ht="18" customHeight="1">
      <c r="A5276" s="173"/>
      <c r="B5276" s="189"/>
      <c r="C5276" s="189"/>
      <c r="D5276" s="189"/>
    </row>
    <row r="5277" spans="1:4" ht="18" customHeight="1">
      <c r="A5277" s="173"/>
      <c r="B5277" s="189"/>
      <c r="C5277" s="189"/>
      <c r="D5277" s="189"/>
    </row>
    <row r="5278" spans="1:4" ht="18" customHeight="1">
      <c r="A5278" s="173"/>
      <c r="B5278" s="189"/>
      <c r="C5278" s="189"/>
      <c r="D5278" s="189"/>
    </row>
    <row r="5279" spans="1:4" ht="18" customHeight="1">
      <c r="A5279" s="173"/>
      <c r="B5279" s="189"/>
      <c r="C5279" s="189"/>
      <c r="D5279" s="189"/>
    </row>
    <row r="5280" spans="1:4" ht="18" customHeight="1">
      <c r="A5280" s="173"/>
      <c r="B5280" s="189"/>
      <c r="C5280" s="189"/>
      <c r="D5280" s="189"/>
    </row>
    <row r="5281" spans="1:4" ht="18" customHeight="1">
      <c r="A5281" s="173"/>
      <c r="B5281" s="189"/>
      <c r="C5281" s="189"/>
      <c r="D5281" s="189"/>
    </row>
    <row r="5282" spans="1:4" ht="18" customHeight="1">
      <c r="A5282" s="173"/>
      <c r="B5282" s="189"/>
      <c r="C5282" s="189"/>
      <c r="D5282" s="189"/>
    </row>
    <row r="5283" spans="1:4" ht="18" customHeight="1">
      <c r="A5283" s="173"/>
      <c r="B5283" s="189"/>
      <c r="C5283" s="189"/>
      <c r="D5283" s="189"/>
    </row>
    <row r="5284" spans="1:4" ht="18" customHeight="1">
      <c r="A5284" s="173"/>
      <c r="B5284" s="189"/>
      <c r="C5284" s="189"/>
      <c r="D5284" s="189"/>
    </row>
    <row r="5285" spans="1:4" ht="18" customHeight="1">
      <c r="A5285" s="173"/>
      <c r="B5285" s="189"/>
      <c r="C5285" s="189"/>
      <c r="D5285" s="189"/>
    </row>
    <row r="5286" spans="1:4" ht="18" customHeight="1">
      <c r="A5286" s="173"/>
      <c r="B5286" s="189"/>
      <c r="C5286" s="189"/>
      <c r="D5286" s="189"/>
    </row>
    <row r="5287" spans="1:4" ht="18" customHeight="1">
      <c r="A5287" s="173"/>
      <c r="B5287" s="189"/>
      <c r="C5287" s="189"/>
      <c r="D5287" s="189"/>
    </row>
    <row r="5288" spans="1:4" ht="18" customHeight="1">
      <c r="A5288" s="173"/>
      <c r="B5288" s="189"/>
      <c r="C5288" s="189"/>
      <c r="D5288" s="189"/>
    </row>
    <row r="5289" spans="1:4" ht="18" customHeight="1">
      <c r="A5289" s="173"/>
      <c r="B5289" s="189"/>
      <c r="C5289" s="189"/>
      <c r="D5289" s="189"/>
    </row>
    <row r="5290" spans="1:4" ht="18" customHeight="1">
      <c r="A5290" s="173"/>
      <c r="B5290" s="189"/>
      <c r="C5290" s="189"/>
      <c r="D5290" s="189"/>
    </row>
    <row r="5291" spans="1:4" ht="18" customHeight="1">
      <c r="A5291" s="173"/>
      <c r="B5291" s="189"/>
      <c r="C5291" s="189"/>
      <c r="D5291" s="189"/>
    </row>
    <row r="5292" spans="1:4" ht="18" customHeight="1">
      <c r="A5292" s="173"/>
      <c r="B5292" s="189"/>
      <c r="C5292" s="189"/>
      <c r="D5292" s="189"/>
    </row>
    <row r="5293" spans="1:4" ht="18" customHeight="1">
      <c r="A5293" s="173"/>
      <c r="B5293" s="189"/>
      <c r="C5293" s="189"/>
      <c r="D5293" s="189"/>
    </row>
    <row r="5294" spans="1:4" ht="18" customHeight="1">
      <c r="A5294" s="173"/>
      <c r="B5294" s="189"/>
      <c r="C5294" s="189"/>
      <c r="D5294" s="189"/>
    </row>
    <row r="5295" spans="1:4" ht="18" customHeight="1">
      <c r="A5295" s="173"/>
      <c r="B5295" s="189"/>
      <c r="C5295" s="189"/>
      <c r="D5295" s="189"/>
    </row>
    <row r="5296" spans="1:4" ht="18" customHeight="1">
      <c r="A5296" s="173"/>
      <c r="B5296" s="189"/>
      <c r="C5296" s="189"/>
      <c r="D5296" s="189"/>
    </row>
    <row r="5297" spans="1:4" ht="18" customHeight="1">
      <c r="A5297" s="173"/>
      <c r="B5297" s="189"/>
      <c r="C5297" s="189"/>
      <c r="D5297" s="189"/>
    </row>
    <row r="5298" spans="1:4" ht="18" customHeight="1">
      <c r="A5298" s="173"/>
      <c r="B5298" s="189"/>
      <c r="C5298" s="189"/>
      <c r="D5298" s="189"/>
    </row>
    <row r="5299" spans="1:4" ht="18" customHeight="1">
      <c r="A5299" s="173"/>
      <c r="B5299" s="189"/>
      <c r="C5299" s="189"/>
      <c r="D5299" s="189"/>
    </row>
    <row r="5300" spans="1:4" ht="18" customHeight="1">
      <c r="A5300" s="173"/>
      <c r="B5300" s="189"/>
      <c r="C5300" s="189"/>
      <c r="D5300" s="189"/>
    </row>
    <row r="5301" spans="1:4" ht="18" customHeight="1">
      <c r="A5301" s="173"/>
      <c r="B5301" s="189"/>
      <c r="C5301" s="189"/>
      <c r="D5301" s="189"/>
    </row>
    <row r="5302" spans="1:4" ht="18" customHeight="1">
      <c r="A5302" s="173"/>
      <c r="B5302" s="189"/>
      <c r="C5302" s="189"/>
      <c r="D5302" s="189"/>
    </row>
    <row r="5303" spans="1:4" ht="18" customHeight="1">
      <c r="A5303" s="173"/>
      <c r="B5303" s="189"/>
      <c r="C5303" s="189"/>
      <c r="D5303" s="189"/>
    </row>
    <row r="5304" spans="1:4" ht="18" customHeight="1">
      <c r="A5304" s="173"/>
      <c r="B5304" s="189"/>
      <c r="C5304" s="189"/>
      <c r="D5304" s="189"/>
    </row>
    <row r="5305" spans="1:4" ht="18" customHeight="1">
      <c r="A5305" s="173"/>
      <c r="B5305" s="189"/>
      <c r="C5305" s="189"/>
      <c r="D5305" s="189"/>
    </row>
    <row r="5306" spans="1:4" ht="18" customHeight="1">
      <c r="A5306" s="173"/>
      <c r="B5306" s="189"/>
      <c r="C5306" s="189"/>
      <c r="D5306" s="189"/>
    </row>
    <row r="5307" spans="1:4" ht="18" customHeight="1">
      <c r="A5307" s="173"/>
      <c r="B5307" s="189"/>
      <c r="C5307" s="189"/>
      <c r="D5307" s="189"/>
    </row>
    <row r="5308" spans="1:4" ht="18" customHeight="1">
      <c r="A5308" s="173"/>
      <c r="B5308" s="189"/>
      <c r="C5308" s="189"/>
      <c r="D5308" s="189"/>
    </row>
    <row r="5309" spans="1:4" ht="18" customHeight="1">
      <c r="A5309" s="173"/>
      <c r="B5309" s="189"/>
      <c r="C5309" s="189"/>
      <c r="D5309" s="189"/>
    </row>
    <row r="5310" spans="1:4" ht="18" customHeight="1">
      <c r="A5310" s="173"/>
      <c r="B5310" s="189"/>
      <c r="C5310" s="189"/>
      <c r="D5310" s="189"/>
    </row>
    <row r="5311" spans="1:4" ht="18" customHeight="1">
      <c r="A5311" s="173"/>
      <c r="B5311" s="189"/>
      <c r="C5311" s="189"/>
      <c r="D5311" s="189"/>
    </row>
    <row r="5312" spans="1:4" ht="18" customHeight="1">
      <c r="A5312" s="173"/>
      <c r="B5312" s="189"/>
      <c r="C5312" s="189"/>
      <c r="D5312" s="189"/>
    </row>
    <row r="5313" spans="1:4" ht="18" customHeight="1">
      <c r="A5313" s="173"/>
      <c r="B5313" s="189"/>
      <c r="C5313" s="189"/>
      <c r="D5313" s="189"/>
    </row>
    <row r="5314" spans="1:4" ht="18" customHeight="1">
      <c r="A5314" s="173"/>
      <c r="B5314" s="189"/>
      <c r="C5314" s="189"/>
      <c r="D5314" s="189"/>
    </row>
    <row r="5315" spans="1:4" ht="18" customHeight="1">
      <c r="A5315" s="173"/>
      <c r="B5315" s="189"/>
      <c r="C5315" s="189"/>
      <c r="D5315" s="189"/>
    </row>
    <row r="5316" spans="1:4" ht="18" customHeight="1">
      <c r="A5316" s="173"/>
      <c r="B5316" s="189"/>
      <c r="C5316" s="189"/>
      <c r="D5316" s="189"/>
    </row>
    <row r="5317" spans="1:4" ht="18" customHeight="1">
      <c r="A5317" s="173"/>
      <c r="B5317" s="189"/>
      <c r="C5317" s="189"/>
      <c r="D5317" s="189"/>
    </row>
    <row r="5318" spans="1:4" ht="18" customHeight="1">
      <c r="A5318" s="173"/>
      <c r="B5318" s="189"/>
      <c r="C5318" s="189"/>
      <c r="D5318" s="189"/>
    </row>
    <row r="5319" spans="1:4" ht="18" customHeight="1">
      <c r="A5319" s="173"/>
      <c r="B5319" s="189"/>
      <c r="C5319" s="189"/>
      <c r="D5319" s="189"/>
    </row>
    <row r="5320" spans="1:4" ht="18" customHeight="1">
      <c r="A5320" s="173"/>
      <c r="B5320" s="189"/>
      <c r="C5320" s="189"/>
      <c r="D5320" s="189"/>
    </row>
    <row r="5321" spans="1:4" ht="18" customHeight="1">
      <c r="A5321" s="173"/>
      <c r="B5321" s="189"/>
      <c r="C5321" s="189"/>
      <c r="D5321" s="189"/>
    </row>
    <row r="5322" spans="1:4" ht="18" customHeight="1">
      <c r="A5322" s="173"/>
      <c r="B5322" s="189"/>
      <c r="C5322" s="189"/>
      <c r="D5322" s="189"/>
    </row>
    <row r="5323" spans="1:4" ht="18" customHeight="1">
      <c r="A5323" s="173"/>
      <c r="B5323" s="189"/>
      <c r="C5323" s="189"/>
      <c r="D5323" s="189"/>
    </row>
    <row r="5324" spans="1:4" ht="18" customHeight="1">
      <c r="A5324" s="173"/>
      <c r="B5324" s="189"/>
      <c r="C5324" s="189"/>
      <c r="D5324" s="189"/>
    </row>
    <row r="5325" spans="1:4" ht="18" customHeight="1">
      <c r="A5325" s="173"/>
      <c r="B5325" s="189"/>
      <c r="C5325" s="189"/>
      <c r="D5325" s="189"/>
    </row>
    <row r="5326" spans="1:4" ht="18" customHeight="1">
      <c r="A5326" s="173"/>
      <c r="B5326" s="189"/>
      <c r="C5326" s="189"/>
      <c r="D5326" s="189"/>
    </row>
    <row r="5327" spans="1:4" ht="18" customHeight="1">
      <c r="A5327" s="173"/>
      <c r="B5327" s="189"/>
      <c r="C5327" s="189"/>
      <c r="D5327" s="189"/>
    </row>
    <row r="5328" spans="1:4" ht="18" customHeight="1">
      <c r="A5328" s="173"/>
      <c r="B5328" s="189"/>
      <c r="C5328" s="189"/>
      <c r="D5328" s="189"/>
    </row>
    <row r="5329" spans="1:4" ht="18" customHeight="1">
      <c r="A5329" s="173"/>
      <c r="B5329" s="189"/>
      <c r="C5329" s="189"/>
      <c r="D5329" s="189"/>
    </row>
    <row r="5330" spans="1:4" ht="18" customHeight="1">
      <c r="A5330" s="173"/>
      <c r="B5330" s="189"/>
      <c r="C5330" s="189"/>
      <c r="D5330" s="189"/>
    </row>
    <row r="5331" spans="1:4" ht="18" customHeight="1">
      <c r="A5331" s="173"/>
      <c r="B5331" s="189"/>
      <c r="C5331" s="189"/>
      <c r="D5331" s="189"/>
    </row>
    <row r="5332" spans="1:4" ht="18" customHeight="1">
      <c r="A5332" s="173"/>
      <c r="B5332" s="189"/>
      <c r="C5332" s="189"/>
      <c r="D5332" s="189"/>
    </row>
    <row r="5333" spans="1:4" ht="18" customHeight="1">
      <c r="A5333" s="173"/>
      <c r="B5333" s="189"/>
      <c r="C5333" s="189"/>
      <c r="D5333" s="189"/>
    </row>
    <row r="5334" spans="1:4" ht="18" customHeight="1">
      <c r="A5334" s="173"/>
      <c r="B5334" s="189"/>
      <c r="C5334" s="189"/>
      <c r="D5334" s="189"/>
    </row>
    <row r="5335" spans="1:4" ht="18" customHeight="1">
      <c r="A5335" s="173"/>
      <c r="B5335" s="189"/>
      <c r="C5335" s="189"/>
      <c r="D5335" s="189"/>
    </row>
    <row r="5336" spans="1:4" ht="18" customHeight="1">
      <c r="A5336" s="173"/>
      <c r="B5336" s="189"/>
      <c r="C5336" s="189"/>
      <c r="D5336" s="189"/>
    </row>
    <row r="5337" spans="1:4" ht="18" customHeight="1">
      <c r="A5337" s="173"/>
      <c r="B5337" s="189"/>
      <c r="C5337" s="189"/>
      <c r="D5337" s="189"/>
    </row>
    <row r="5338" spans="1:4" ht="18" customHeight="1">
      <c r="A5338" s="173"/>
      <c r="B5338" s="189"/>
      <c r="C5338" s="189"/>
      <c r="D5338" s="189"/>
    </row>
    <row r="5339" spans="1:4" ht="18" customHeight="1">
      <c r="A5339" s="173"/>
      <c r="B5339" s="189"/>
      <c r="C5339" s="189"/>
      <c r="D5339" s="189"/>
    </row>
    <row r="5340" spans="1:4" ht="18" customHeight="1">
      <c r="A5340" s="173"/>
      <c r="B5340" s="189"/>
      <c r="C5340" s="189"/>
      <c r="D5340" s="189"/>
    </row>
    <row r="5341" spans="1:4" ht="18" customHeight="1">
      <c r="A5341" s="173"/>
      <c r="B5341" s="189"/>
      <c r="C5341" s="189"/>
      <c r="D5341" s="189"/>
    </row>
    <row r="5342" spans="1:4" ht="18" customHeight="1">
      <c r="A5342" s="173"/>
      <c r="B5342" s="189"/>
      <c r="C5342" s="189"/>
      <c r="D5342" s="189"/>
    </row>
    <row r="5343" spans="1:4" ht="18" customHeight="1">
      <c r="A5343" s="173"/>
      <c r="B5343" s="189"/>
      <c r="C5343" s="189"/>
      <c r="D5343" s="189"/>
    </row>
    <row r="5344" spans="1:4" ht="18" customHeight="1">
      <c r="A5344" s="173"/>
      <c r="B5344" s="189"/>
      <c r="C5344" s="189"/>
      <c r="D5344" s="189"/>
    </row>
    <row r="5345" spans="1:4" ht="18" customHeight="1">
      <c r="A5345" s="173"/>
      <c r="B5345" s="189"/>
      <c r="C5345" s="189"/>
      <c r="D5345" s="189"/>
    </row>
    <row r="5346" spans="1:4" ht="18" customHeight="1">
      <c r="A5346" s="173"/>
      <c r="B5346" s="189"/>
      <c r="C5346" s="189"/>
      <c r="D5346" s="189"/>
    </row>
    <row r="5347" spans="1:4" ht="18" customHeight="1">
      <c r="A5347" s="173"/>
      <c r="B5347" s="189"/>
      <c r="C5347" s="189"/>
      <c r="D5347" s="189"/>
    </row>
    <row r="5348" spans="1:4" ht="18" customHeight="1">
      <c r="A5348" s="173"/>
      <c r="B5348" s="189"/>
      <c r="C5348" s="189"/>
      <c r="D5348" s="189"/>
    </row>
    <row r="5349" spans="1:4" ht="18" customHeight="1">
      <c r="A5349" s="173"/>
      <c r="B5349" s="189"/>
      <c r="C5349" s="189"/>
      <c r="D5349" s="189"/>
    </row>
    <row r="5350" spans="1:4" ht="18" customHeight="1">
      <c r="A5350" s="173"/>
      <c r="B5350" s="189"/>
      <c r="C5350" s="189"/>
      <c r="D5350" s="189"/>
    </row>
    <row r="5351" spans="1:4" ht="18" customHeight="1">
      <c r="A5351" s="173"/>
      <c r="B5351" s="189"/>
      <c r="C5351" s="189"/>
      <c r="D5351" s="189"/>
    </row>
    <row r="5352" spans="1:4" ht="18" customHeight="1">
      <c r="A5352" s="173"/>
      <c r="B5352" s="189"/>
      <c r="C5352" s="189"/>
      <c r="D5352" s="189"/>
    </row>
    <row r="5353" spans="1:4" ht="18" customHeight="1">
      <c r="A5353" s="173"/>
      <c r="B5353" s="189"/>
      <c r="C5353" s="189"/>
      <c r="D5353" s="189"/>
    </row>
    <row r="5354" spans="1:4" ht="18" customHeight="1">
      <c r="A5354" s="173"/>
      <c r="B5354" s="189"/>
      <c r="C5354" s="189"/>
      <c r="D5354" s="189"/>
    </row>
    <row r="5355" spans="1:4" ht="18" customHeight="1">
      <c r="A5355" s="173"/>
      <c r="B5355" s="189"/>
      <c r="C5355" s="189"/>
      <c r="D5355" s="189"/>
    </row>
    <row r="5356" spans="1:4" ht="18" customHeight="1">
      <c r="A5356" s="173"/>
      <c r="B5356" s="189"/>
      <c r="C5356" s="189"/>
      <c r="D5356" s="189"/>
    </row>
    <row r="5357" spans="1:4" ht="18" customHeight="1">
      <c r="A5357" s="173"/>
      <c r="B5357" s="189"/>
      <c r="C5357" s="189"/>
      <c r="D5357" s="189"/>
    </row>
    <row r="5358" spans="1:4" ht="18" customHeight="1">
      <c r="A5358" s="173"/>
      <c r="B5358" s="189"/>
      <c r="C5358" s="189"/>
      <c r="D5358" s="189"/>
    </row>
    <row r="5359" spans="1:4" ht="18" customHeight="1">
      <c r="A5359" s="173"/>
      <c r="B5359" s="189"/>
      <c r="C5359" s="189"/>
      <c r="D5359" s="189"/>
    </row>
    <row r="5360" spans="1:4" ht="18" customHeight="1">
      <c r="A5360" s="173"/>
      <c r="B5360" s="189"/>
      <c r="C5360" s="189"/>
      <c r="D5360" s="189"/>
    </row>
    <row r="5361" spans="1:4" ht="18" customHeight="1">
      <c r="A5361" s="173"/>
      <c r="B5361" s="189"/>
      <c r="C5361" s="189"/>
      <c r="D5361" s="189"/>
    </row>
    <row r="5362" spans="1:4" ht="18" customHeight="1">
      <c r="A5362" s="173"/>
      <c r="B5362" s="189"/>
      <c r="C5362" s="189"/>
      <c r="D5362" s="189"/>
    </row>
    <row r="5363" spans="1:4" ht="18" customHeight="1">
      <c r="A5363" s="173"/>
      <c r="B5363" s="189"/>
      <c r="C5363" s="189"/>
      <c r="D5363" s="189"/>
    </row>
    <row r="5364" spans="1:4" ht="18" customHeight="1">
      <c r="A5364" s="173"/>
      <c r="B5364" s="189"/>
      <c r="C5364" s="189"/>
      <c r="D5364" s="189"/>
    </row>
    <row r="5365" spans="1:4" ht="18" customHeight="1">
      <c r="A5365" s="173"/>
      <c r="B5365" s="189"/>
      <c r="C5365" s="189"/>
      <c r="D5365" s="189"/>
    </row>
    <row r="5366" spans="1:4" ht="18" customHeight="1">
      <c r="A5366" s="173"/>
      <c r="B5366" s="189"/>
      <c r="C5366" s="189"/>
      <c r="D5366" s="189"/>
    </row>
    <row r="5367" spans="1:4" ht="18" customHeight="1">
      <c r="A5367" s="173"/>
      <c r="B5367" s="189"/>
      <c r="C5367" s="189"/>
      <c r="D5367" s="189"/>
    </row>
    <row r="5368" spans="1:4" ht="18" customHeight="1">
      <c r="A5368" s="173"/>
      <c r="B5368" s="189"/>
      <c r="C5368" s="189"/>
      <c r="D5368" s="189"/>
    </row>
    <row r="5369" spans="1:4" ht="18" customHeight="1">
      <c r="A5369" s="173"/>
      <c r="B5369" s="189"/>
      <c r="C5369" s="189"/>
      <c r="D5369" s="189"/>
    </row>
    <row r="5370" spans="1:4" ht="18" customHeight="1">
      <c r="A5370" s="173"/>
      <c r="B5370" s="189"/>
      <c r="C5370" s="189"/>
      <c r="D5370" s="189"/>
    </row>
    <row r="5371" spans="1:4" ht="18" customHeight="1">
      <c r="A5371" s="173"/>
      <c r="B5371" s="189"/>
      <c r="C5371" s="189"/>
      <c r="D5371" s="189"/>
    </row>
    <row r="5372" spans="1:4" ht="18" customHeight="1">
      <c r="A5372" s="173"/>
      <c r="B5372" s="189"/>
      <c r="C5372" s="189"/>
      <c r="D5372" s="189"/>
    </row>
    <row r="5373" spans="1:4" ht="18" customHeight="1">
      <c r="A5373" s="173"/>
      <c r="B5373" s="189"/>
      <c r="C5373" s="189"/>
      <c r="D5373" s="189"/>
    </row>
    <row r="5374" spans="1:4" ht="18" customHeight="1">
      <c r="A5374" s="173"/>
      <c r="B5374" s="189"/>
      <c r="C5374" s="189"/>
      <c r="D5374" s="189"/>
    </row>
    <row r="5375" spans="1:4" ht="18" customHeight="1">
      <c r="A5375" s="173"/>
      <c r="B5375" s="189"/>
      <c r="C5375" s="189"/>
      <c r="D5375" s="189"/>
    </row>
    <row r="5376" spans="1:4" ht="18" customHeight="1">
      <c r="A5376" s="173"/>
      <c r="B5376" s="189"/>
      <c r="C5376" s="189"/>
      <c r="D5376" s="189"/>
    </row>
    <row r="5377" spans="1:4" ht="18" customHeight="1">
      <c r="A5377" s="173"/>
      <c r="B5377" s="189"/>
      <c r="C5377" s="189"/>
      <c r="D5377" s="189"/>
    </row>
    <row r="5378" spans="1:4" ht="18" customHeight="1">
      <c r="A5378" s="173"/>
      <c r="B5378" s="189"/>
      <c r="C5378" s="189"/>
      <c r="D5378" s="189"/>
    </row>
    <row r="5379" spans="1:4" ht="18" customHeight="1">
      <c r="A5379" s="173"/>
      <c r="B5379" s="189"/>
      <c r="C5379" s="189"/>
      <c r="D5379" s="189"/>
    </row>
    <row r="5380" spans="1:4" ht="18" customHeight="1">
      <c r="A5380" s="173"/>
      <c r="B5380" s="189"/>
      <c r="C5380" s="189"/>
      <c r="D5380" s="189"/>
    </row>
    <row r="5381" spans="1:4" ht="18" customHeight="1">
      <c r="A5381" s="173"/>
      <c r="B5381" s="189"/>
      <c r="C5381" s="189"/>
      <c r="D5381" s="189"/>
    </row>
    <row r="5382" spans="1:4" ht="18" customHeight="1">
      <c r="A5382" s="173"/>
      <c r="B5382" s="189"/>
      <c r="C5382" s="189"/>
      <c r="D5382" s="189"/>
    </row>
    <row r="5383" spans="1:4" ht="18" customHeight="1">
      <c r="A5383" s="173"/>
      <c r="B5383" s="189"/>
      <c r="C5383" s="189"/>
      <c r="D5383" s="189"/>
    </row>
    <row r="5384" spans="1:4" ht="18" customHeight="1">
      <c r="A5384" s="173"/>
      <c r="B5384" s="189"/>
      <c r="C5384" s="189"/>
      <c r="D5384" s="189"/>
    </row>
    <row r="5385" spans="1:4" ht="18" customHeight="1">
      <c r="A5385" s="173"/>
      <c r="B5385" s="189"/>
      <c r="C5385" s="189"/>
      <c r="D5385" s="189"/>
    </row>
    <row r="5386" spans="1:4" ht="18" customHeight="1">
      <c r="A5386" s="173"/>
      <c r="B5386" s="189"/>
      <c r="C5386" s="189"/>
      <c r="D5386" s="189"/>
    </row>
    <row r="5387" spans="1:4" ht="18" customHeight="1">
      <c r="A5387" s="173"/>
      <c r="B5387" s="189"/>
      <c r="C5387" s="189"/>
      <c r="D5387" s="189"/>
    </row>
    <row r="5388" spans="1:4" ht="18" customHeight="1">
      <c r="A5388" s="173"/>
      <c r="B5388" s="189"/>
      <c r="C5388" s="189"/>
      <c r="D5388" s="189"/>
    </row>
    <row r="5389" spans="1:4" ht="18" customHeight="1">
      <c r="A5389" s="173"/>
      <c r="B5389" s="189"/>
      <c r="C5389" s="189"/>
      <c r="D5389" s="189"/>
    </row>
    <row r="5390" spans="1:4" ht="18" customHeight="1">
      <c r="A5390" s="173"/>
      <c r="B5390" s="189"/>
      <c r="C5390" s="189"/>
      <c r="D5390" s="189"/>
    </row>
    <row r="5391" spans="1:4" ht="18" customHeight="1">
      <c r="A5391" s="173"/>
      <c r="B5391" s="189"/>
      <c r="C5391" s="189"/>
      <c r="D5391" s="189"/>
    </row>
    <row r="5392" spans="1:4" ht="18" customHeight="1">
      <c r="A5392" s="173"/>
      <c r="B5392" s="189"/>
      <c r="C5392" s="189"/>
      <c r="D5392" s="189"/>
    </row>
    <row r="5393" spans="1:4" ht="18" customHeight="1">
      <c r="A5393" s="173"/>
      <c r="B5393" s="189"/>
      <c r="C5393" s="189"/>
      <c r="D5393" s="189"/>
    </row>
    <row r="5394" spans="1:4" ht="18" customHeight="1">
      <c r="A5394" s="173"/>
      <c r="B5394" s="189"/>
      <c r="C5394" s="189"/>
      <c r="D5394" s="189"/>
    </row>
    <row r="5395" spans="1:4" ht="18" customHeight="1">
      <c r="A5395" s="173"/>
      <c r="B5395" s="189"/>
      <c r="C5395" s="189"/>
      <c r="D5395" s="189"/>
    </row>
    <row r="5396" spans="1:4" ht="18" customHeight="1">
      <c r="A5396" s="173"/>
      <c r="B5396" s="189"/>
      <c r="C5396" s="189"/>
      <c r="D5396" s="189"/>
    </row>
    <row r="5397" spans="1:4" ht="18" customHeight="1">
      <c r="A5397" s="173"/>
      <c r="B5397" s="189"/>
      <c r="C5397" s="189"/>
      <c r="D5397" s="189"/>
    </row>
    <row r="5398" spans="1:4" ht="18" customHeight="1">
      <c r="A5398" s="173"/>
      <c r="B5398" s="189"/>
      <c r="C5398" s="189"/>
      <c r="D5398" s="189"/>
    </row>
    <row r="5399" spans="1:4" ht="18" customHeight="1">
      <c r="A5399" s="173"/>
      <c r="B5399" s="189"/>
      <c r="C5399" s="189"/>
      <c r="D5399" s="189"/>
    </row>
    <row r="5400" spans="1:4" ht="18" customHeight="1">
      <c r="A5400" s="173"/>
      <c r="B5400" s="189"/>
      <c r="C5400" s="189"/>
      <c r="D5400" s="189"/>
    </row>
    <row r="5401" spans="1:4" ht="18" customHeight="1">
      <c r="A5401" s="173"/>
      <c r="B5401" s="189"/>
      <c r="C5401" s="189"/>
      <c r="D5401" s="189"/>
    </row>
    <row r="5402" spans="1:4" ht="18" customHeight="1">
      <c r="A5402" s="173"/>
      <c r="B5402" s="189"/>
      <c r="C5402" s="189"/>
      <c r="D5402" s="189"/>
    </row>
    <row r="5403" spans="1:4" ht="18" customHeight="1">
      <c r="A5403" s="173"/>
      <c r="B5403" s="189"/>
      <c r="C5403" s="189"/>
      <c r="D5403" s="189"/>
    </row>
    <row r="5404" spans="1:4" ht="18" customHeight="1">
      <c r="A5404" s="173"/>
      <c r="B5404" s="189"/>
      <c r="C5404" s="189"/>
      <c r="D5404" s="189"/>
    </row>
    <row r="5405" spans="1:4" ht="18" customHeight="1">
      <c r="A5405" s="173"/>
      <c r="B5405" s="189"/>
      <c r="C5405" s="189"/>
      <c r="D5405" s="189"/>
    </row>
    <row r="5406" spans="1:4" ht="18" customHeight="1">
      <c r="A5406" s="173"/>
      <c r="B5406" s="189"/>
      <c r="C5406" s="189"/>
      <c r="D5406" s="189"/>
    </row>
    <row r="5407" spans="1:4" ht="18" customHeight="1">
      <c r="A5407" s="173"/>
      <c r="B5407" s="189"/>
      <c r="C5407" s="189"/>
      <c r="D5407" s="189"/>
    </row>
    <row r="5408" spans="1:4" ht="18" customHeight="1">
      <c r="A5408" s="173"/>
      <c r="B5408" s="189"/>
      <c r="C5408" s="189"/>
      <c r="D5408" s="189"/>
    </row>
    <row r="5409" spans="1:4" ht="18" customHeight="1">
      <c r="A5409" s="173"/>
      <c r="B5409" s="189"/>
      <c r="C5409" s="189"/>
      <c r="D5409" s="189"/>
    </row>
    <row r="5410" spans="1:4" ht="18" customHeight="1">
      <c r="A5410" s="173"/>
      <c r="B5410" s="189"/>
      <c r="C5410" s="189"/>
      <c r="D5410" s="189"/>
    </row>
    <row r="5411" spans="1:4" ht="18" customHeight="1">
      <c r="A5411" s="173"/>
      <c r="B5411" s="189"/>
      <c r="C5411" s="189"/>
      <c r="D5411" s="189"/>
    </row>
    <row r="5412" spans="1:4" ht="18" customHeight="1">
      <c r="A5412" s="173"/>
      <c r="B5412" s="189"/>
      <c r="C5412" s="189"/>
      <c r="D5412" s="189"/>
    </row>
    <row r="5413" spans="1:4" ht="18" customHeight="1">
      <c r="A5413" s="173"/>
      <c r="B5413" s="189"/>
      <c r="C5413" s="189"/>
      <c r="D5413" s="189"/>
    </row>
    <row r="5414" spans="1:4" ht="18" customHeight="1">
      <c r="A5414" s="173"/>
      <c r="B5414" s="189"/>
      <c r="C5414" s="189"/>
      <c r="D5414" s="189"/>
    </row>
    <row r="5415" spans="1:4" ht="18" customHeight="1">
      <c r="A5415" s="173"/>
      <c r="B5415" s="189"/>
      <c r="C5415" s="189"/>
      <c r="D5415" s="189"/>
    </row>
    <row r="5416" spans="1:4" ht="18" customHeight="1">
      <c r="A5416" s="173"/>
      <c r="B5416" s="189"/>
      <c r="C5416" s="189"/>
      <c r="D5416" s="189"/>
    </row>
    <row r="5417" spans="1:4" ht="18" customHeight="1">
      <c r="A5417" s="173"/>
      <c r="B5417" s="189"/>
      <c r="C5417" s="189"/>
      <c r="D5417" s="189"/>
    </row>
    <row r="5418" spans="1:4" ht="18" customHeight="1">
      <c r="A5418" s="173"/>
      <c r="B5418" s="189"/>
      <c r="C5418" s="189"/>
      <c r="D5418" s="189"/>
    </row>
    <row r="5419" spans="1:4" ht="18" customHeight="1">
      <c r="A5419" s="173"/>
      <c r="B5419" s="189"/>
      <c r="C5419" s="189"/>
      <c r="D5419" s="189"/>
    </row>
    <row r="5420" spans="1:4" ht="18" customHeight="1">
      <c r="A5420" s="173"/>
      <c r="B5420" s="189"/>
      <c r="C5420" s="189"/>
      <c r="D5420" s="189"/>
    </row>
    <row r="5421" spans="1:4" ht="18" customHeight="1">
      <c r="A5421" s="173"/>
      <c r="B5421" s="189"/>
      <c r="C5421" s="189"/>
      <c r="D5421" s="189"/>
    </row>
    <row r="5422" spans="1:4" ht="18" customHeight="1">
      <c r="A5422" s="173"/>
      <c r="B5422" s="189"/>
      <c r="C5422" s="189"/>
      <c r="D5422" s="189"/>
    </row>
    <row r="5423" spans="1:4" ht="18" customHeight="1">
      <c r="A5423" s="173"/>
      <c r="B5423" s="189"/>
      <c r="C5423" s="189"/>
      <c r="D5423" s="189"/>
    </row>
    <row r="5424" spans="1:4" ht="18" customHeight="1">
      <c r="A5424" s="173"/>
      <c r="B5424" s="189"/>
      <c r="C5424" s="189"/>
      <c r="D5424" s="189"/>
    </row>
    <row r="5425" spans="1:4" ht="18" customHeight="1">
      <c r="A5425" s="173"/>
      <c r="B5425" s="189"/>
      <c r="C5425" s="189"/>
      <c r="D5425" s="189"/>
    </row>
    <row r="5426" spans="1:4" ht="18" customHeight="1">
      <c r="A5426" s="173"/>
      <c r="B5426" s="189"/>
      <c r="C5426" s="189"/>
      <c r="D5426" s="189"/>
    </row>
    <row r="5427" spans="1:4" ht="18" customHeight="1">
      <c r="A5427" s="173"/>
      <c r="B5427" s="189"/>
      <c r="C5427" s="189"/>
      <c r="D5427" s="189"/>
    </row>
    <row r="5428" spans="1:4" ht="18" customHeight="1">
      <c r="A5428" s="173"/>
      <c r="B5428" s="189"/>
      <c r="C5428" s="189"/>
      <c r="D5428" s="189"/>
    </row>
    <row r="5429" spans="1:4" ht="18" customHeight="1">
      <c r="A5429" s="173"/>
      <c r="B5429" s="189"/>
      <c r="C5429" s="189"/>
      <c r="D5429" s="189"/>
    </row>
    <row r="5430" spans="1:4" ht="18" customHeight="1">
      <c r="A5430" s="173"/>
      <c r="B5430" s="189"/>
      <c r="C5430" s="189"/>
      <c r="D5430" s="189"/>
    </row>
    <row r="5431" spans="1:4" ht="18" customHeight="1">
      <c r="A5431" s="173"/>
      <c r="B5431" s="189"/>
      <c r="C5431" s="189"/>
      <c r="D5431" s="189"/>
    </row>
    <row r="5432" spans="1:4" ht="18" customHeight="1">
      <c r="A5432" s="173"/>
      <c r="B5432" s="189"/>
      <c r="C5432" s="189"/>
      <c r="D5432" s="189"/>
    </row>
    <row r="5433" spans="1:4" ht="18" customHeight="1">
      <c r="A5433" s="173"/>
      <c r="B5433" s="189"/>
      <c r="C5433" s="189"/>
      <c r="D5433" s="189"/>
    </row>
    <row r="5434" spans="1:4" ht="18" customHeight="1">
      <c r="A5434" s="173"/>
      <c r="B5434" s="189"/>
      <c r="C5434" s="189"/>
      <c r="D5434" s="189"/>
    </row>
    <row r="5435" spans="1:4" ht="18" customHeight="1">
      <c r="A5435" s="173"/>
      <c r="B5435" s="189"/>
      <c r="C5435" s="189"/>
      <c r="D5435" s="189"/>
    </row>
    <row r="5436" spans="1:4" ht="18" customHeight="1">
      <c r="A5436" s="173"/>
      <c r="B5436" s="189"/>
      <c r="C5436" s="189"/>
      <c r="D5436" s="189"/>
    </row>
    <row r="5437" spans="1:4" ht="18" customHeight="1">
      <c r="A5437" s="173"/>
      <c r="B5437" s="189"/>
      <c r="C5437" s="189"/>
      <c r="D5437" s="189"/>
    </row>
    <row r="5438" spans="1:4" ht="18" customHeight="1">
      <c r="A5438" s="173"/>
      <c r="B5438" s="189"/>
      <c r="C5438" s="189"/>
      <c r="D5438" s="189"/>
    </row>
    <row r="5439" spans="1:4" ht="18" customHeight="1">
      <c r="A5439" s="173"/>
      <c r="B5439" s="189"/>
      <c r="C5439" s="189"/>
      <c r="D5439" s="189"/>
    </row>
    <row r="5440" spans="1:4" ht="18" customHeight="1">
      <c r="A5440" s="173"/>
      <c r="B5440" s="189"/>
      <c r="C5440" s="189"/>
      <c r="D5440" s="189"/>
    </row>
    <row r="5441" spans="1:4" ht="18" customHeight="1">
      <c r="A5441" s="173"/>
      <c r="B5441" s="189"/>
      <c r="C5441" s="189"/>
      <c r="D5441" s="189"/>
    </row>
    <row r="5442" spans="1:4" ht="18" customHeight="1">
      <c r="A5442" s="173"/>
      <c r="B5442" s="189"/>
      <c r="C5442" s="189"/>
      <c r="D5442" s="189"/>
    </row>
    <row r="5443" spans="1:4" ht="18" customHeight="1">
      <c r="A5443" s="173"/>
      <c r="B5443" s="189"/>
      <c r="C5443" s="189"/>
      <c r="D5443" s="189"/>
    </row>
    <row r="5444" spans="1:4" ht="18" customHeight="1">
      <c r="A5444" s="173"/>
      <c r="B5444" s="189"/>
      <c r="C5444" s="189"/>
      <c r="D5444" s="189"/>
    </row>
    <row r="5445" spans="1:4" ht="18" customHeight="1">
      <c r="A5445" s="173"/>
      <c r="B5445" s="189"/>
      <c r="C5445" s="189"/>
      <c r="D5445" s="189"/>
    </row>
    <row r="5446" spans="1:4" ht="18" customHeight="1">
      <c r="A5446" s="173"/>
      <c r="B5446" s="189"/>
      <c r="C5446" s="189"/>
      <c r="D5446" s="189"/>
    </row>
    <row r="5447" spans="1:4" ht="18" customHeight="1">
      <c r="A5447" s="173"/>
      <c r="B5447" s="189"/>
      <c r="C5447" s="189"/>
      <c r="D5447" s="189"/>
    </row>
    <row r="5448" spans="1:4" ht="18" customHeight="1">
      <c r="A5448" s="173"/>
      <c r="B5448" s="189"/>
      <c r="C5448" s="189"/>
      <c r="D5448" s="189"/>
    </row>
    <row r="5449" spans="1:4" ht="18" customHeight="1">
      <c r="A5449" s="173"/>
      <c r="B5449" s="189"/>
      <c r="C5449" s="189"/>
      <c r="D5449" s="189"/>
    </row>
    <row r="5450" spans="1:4" ht="18" customHeight="1">
      <c r="A5450" s="173"/>
      <c r="B5450" s="189"/>
      <c r="C5450" s="189"/>
      <c r="D5450" s="189"/>
    </row>
    <row r="5451" spans="1:4" ht="18" customHeight="1">
      <c r="A5451" s="173"/>
      <c r="B5451" s="189"/>
      <c r="C5451" s="189"/>
      <c r="D5451" s="189"/>
    </row>
    <row r="5452" spans="1:4" ht="18" customHeight="1">
      <c r="A5452" s="173"/>
      <c r="B5452" s="189"/>
      <c r="C5452" s="189"/>
      <c r="D5452" s="189"/>
    </row>
    <row r="5453" spans="1:4" ht="18" customHeight="1">
      <c r="A5453" s="173"/>
      <c r="B5453" s="189"/>
      <c r="C5453" s="189"/>
      <c r="D5453" s="189"/>
    </row>
    <row r="5454" spans="1:4" ht="18" customHeight="1">
      <c r="A5454" s="173"/>
      <c r="B5454" s="189"/>
      <c r="C5454" s="189"/>
      <c r="D5454" s="189"/>
    </row>
    <row r="5455" spans="1:4" ht="18" customHeight="1">
      <c r="A5455" s="173"/>
      <c r="B5455" s="189"/>
      <c r="C5455" s="189"/>
      <c r="D5455" s="189"/>
    </row>
    <row r="5456" spans="1:4" ht="18" customHeight="1">
      <c r="A5456" s="173"/>
      <c r="B5456" s="189"/>
      <c r="C5456" s="189"/>
      <c r="D5456" s="189"/>
    </row>
    <row r="5457" spans="1:4" ht="18" customHeight="1">
      <c r="A5457" s="173"/>
      <c r="B5457" s="189"/>
      <c r="C5457" s="189"/>
      <c r="D5457" s="189"/>
    </row>
    <row r="5458" spans="1:4" ht="18" customHeight="1">
      <c r="A5458" s="173"/>
      <c r="B5458" s="189"/>
      <c r="C5458" s="189"/>
      <c r="D5458" s="189"/>
    </row>
    <row r="5459" spans="1:4" ht="18" customHeight="1">
      <c r="A5459" s="173"/>
      <c r="B5459" s="189"/>
      <c r="C5459" s="189"/>
      <c r="D5459" s="189"/>
    </row>
    <row r="5460" spans="1:4" ht="18" customHeight="1">
      <c r="A5460" s="173"/>
      <c r="B5460" s="189"/>
      <c r="C5460" s="189"/>
      <c r="D5460" s="189"/>
    </row>
    <row r="5461" spans="1:4" ht="18" customHeight="1">
      <c r="A5461" s="173"/>
      <c r="B5461" s="189"/>
      <c r="C5461" s="189"/>
      <c r="D5461" s="189"/>
    </row>
    <row r="5462" spans="1:4" ht="18" customHeight="1">
      <c r="A5462" s="173"/>
      <c r="B5462" s="189"/>
      <c r="C5462" s="189"/>
      <c r="D5462" s="189"/>
    </row>
    <row r="5463" spans="1:4" ht="18" customHeight="1">
      <c r="A5463" s="173"/>
      <c r="B5463" s="189"/>
      <c r="C5463" s="189"/>
      <c r="D5463" s="189"/>
    </row>
    <row r="5464" spans="1:4" ht="18" customHeight="1">
      <c r="A5464" s="173"/>
      <c r="B5464" s="189"/>
      <c r="C5464" s="189"/>
      <c r="D5464" s="189"/>
    </row>
    <row r="5465" spans="1:4" ht="18" customHeight="1">
      <c r="A5465" s="173"/>
      <c r="B5465" s="189"/>
      <c r="C5465" s="189"/>
      <c r="D5465" s="189"/>
    </row>
    <row r="5466" spans="1:4" ht="18" customHeight="1">
      <c r="A5466" s="173"/>
      <c r="B5466" s="189"/>
      <c r="C5466" s="189"/>
      <c r="D5466" s="189"/>
    </row>
    <row r="5467" spans="1:4" ht="18" customHeight="1">
      <c r="A5467" s="173"/>
      <c r="B5467" s="189"/>
      <c r="C5467" s="189"/>
      <c r="D5467" s="189"/>
    </row>
    <row r="5468" spans="1:4" ht="18" customHeight="1">
      <c r="A5468" s="173"/>
      <c r="B5468" s="189"/>
      <c r="C5468" s="189"/>
      <c r="D5468" s="189"/>
    </row>
    <row r="5469" spans="1:4" ht="18" customHeight="1">
      <c r="A5469" s="173"/>
      <c r="B5469" s="189"/>
      <c r="C5469" s="189"/>
      <c r="D5469" s="189"/>
    </row>
    <row r="5470" spans="1:4" ht="18" customHeight="1">
      <c r="A5470" s="173"/>
      <c r="B5470" s="189"/>
      <c r="C5470" s="189"/>
      <c r="D5470" s="189"/>
    </row>
    <row r="5471" spans="1:4" ht="18" customHeight="1">
      <c r="A5471" s="173"/>
      <c r="B5471" s="189"/>
      <c r="C5471" s="189"/>
      <c r="D5471" s="189"/>
    </row>
    <row r="5472" spans="1:4" ht="18" customHeight="1">
      <c r="A5472" s="173"/>
      <c r="B5472" s="189"/>
      <c r="C5472" s="189"/>
      <c r="D5472" s="189"/>
    </row>
    <row r="5473" spans="1:4" ht="18" customHeight="1">
      <c r="A5473" s="173"/>
      <c r="B5473" s="189"/>
      <c r="C5473" s="189"/>
      <c r="D5473" s="189"/>
    </row>
    <row r="5474" spans="1:4" ht="18" customHeight="1">
      <c r="A5474" s="173"/>
      <c r="B5474" s="189"/>
      <c r="C5474" s="189"/>
      <c r="D5474" s="189"/>
    </row>
    <row r="5475" spans="1:4" ht="18" customHeight="1">
      <c r="A5475" s="173"/>
      <c r="B5475" s="189"/>
      <c r="C5475" s="189"/>
      <c r="D5475" s="189"/>
    </row>
    <row r="5476" spans="1:4" ht="18" customHeight="1">
      <c r="A5476" s="173"/>
      <c r="B5476" s="189"/>
      <c r="C5476" s="189"/>
      <c r="D5476" s="189"/>
    </row>
    <row r="5477" spans="1:4" ht="18" customHeight="1">
      <c r="A5477" s="173"/>
      <c r="B5477" s="189"/>
      <c r="C5477" s="189"/>
      <c r="D5477" s="189"/>
    </row>
    <row r="5478" spans="1:4" ht="18" customHeight="1">
      <c r="A5478" s="173"/>
      <c r="B5478" s="189"/>
      <c r="C5478" s="189"/>
      <c r="D5478" s="189"/>
    </row>
    <row r="5479" spans="1:4" ht="18" customHeight="1">
      <c r="A5479" s="173"/>
      <c r="B5479" s="189"/>
      <c r="C5479" s="189"/>
      <c r="D5479" s="189"/>
    </row>
    <row r="5480" spans="1:4" ht="18" customHeight="1">
      <c r="A5480" s="173"/>
      <c r="B5480" s="189"/>
      <c r="C5480" s="189"/>
      <c r="D5480" s="189"/>
    </row>
    <row r="5481" spans="1:4" ht="18" customHeight="1">
      <c r="A5481" s="173"/>
      <c r="B5481" s="189"/>
      <c r="C5481" s="189"/>
      <c r="D5481" s="189"/>
    </row>
    <row r="5482" spans="1:4" ht="18" customHeight="1">
      <c r="A5482" s="173"/>
      <c r="B5482" s="189"/>
      <c r="C5482" s="189"/>
      <c r="D5482" s="189"/>
    </row>
    <row r="5483" spans="1:4" ht="18" customHeight="1">
      <c r="A5483" s="173"/>
      <c r="B5483" s="189"/>
      <c r="C5483" s="189"/>
      <c r="D5483" s="189"/>
    </row>
    <row r="5484" spans="1:4" ht="18" customHeight="1">
      <c r="A5484" s="173"/>
      <c r="B5484" s="189"/>
      <c r="C5484" s="189"/>
      <c r="D5484" s="189"/>
    </row>
    <row r="5485" spans="1:4" ht="18" customHeight="1">
      <c r="A5485" s="173"/>
      <c r="B5485" s="189"/>
      <c r="C5485" s="189"/>
      <c r="D5485" s="189"/>
    </row>
    <row r="5486" spans="1:4" ht="18" customHeight="1">
      <c r="A5486" s="173"/>
      <c r="B5486" s="189"/>
      <c r="C5486" s="189"/>
      <c r="D5486" s="189"/>
    </row>
    <row r="5487" spans="1:4" ht="18" customHeight="1">
      <c r="A5487" s="173"/>
      <c r="B5487" s="189"/>
      <c r="C5487" s="189"/>
      <c r="D5487" s="189"/>
    </row>
    <row r="5488" spans="1:4" ht="18" customHeight="1">
      <c r="A5488" s="173"/>
      <c r="B5488" s="189"/>
      <c r="C5488" s="189"/>
      <c r="D5488" s="189"/>
    </row>
    <row r="5489" spans="1:4" ht="18" customHeight="1">
      <c r="A5489" s="173"/>
      <c r="B5489" s="189"/>
      <c r="C5489" s="189"/>
      <c r="D5489" s="189"/>
    </row>
    <row r="5490" spans="1:4" ht="18" customHeight="1">
      <c r="A5490" s="173"/>
      <c r="B5490" s="189"/>
      <c r="C5490" s="189"/>
      <c r="D5490" s="189"/>
    </row>
    <row r="5491" spans="1:4" ht="18" customHeight="1">
      <c r="A5491" s="173"/>
      <c r="B5491" s="189"/>
      <c r="C5491" s="189"/>
      <c r="D5491" s="189"/>
    </row>
    <row r="5492" spans="1:4" ht="18" customHeight="1">
      <c r="A5492" s="173"/>
      <c r="B5492" s="189"/>
      <c r="C5492" s="189"/>
      <c r="D5492" s="189"/>
    </row>
    <row r="5493" spans="1:4" ht="18" customHeight="1">
      <c r="A5493" s="173"/>
      <c r="B5493" s="189"/>
      <c r="C5493" s="189"/>
      <c r="D5493" s="189"/>
    </row>
    <row r="5494" spans="1:4" ht="18" customHeight="1">
      <c r="A5494" s="173"/>
      <c r="B5494" s="189"/>
      <c r="C5494" s="189"/>
      <c r="D5494" s="189"/>
    </row>
    <row r="5495" spans="1:4" ht="18" customHeight="1">
      <c r="A5495" s="173"/>
      <c r="B5495" s="189"/>
      <c r="C5495" s="189"/>
      <c r="D5495" s="189"/>
    </row>
    <row r="5496" spans="1:4" ht="18" customHeight="1">
      <c r="A5496" s="173"/>
      <c r="B5496" s="189"/>
      <c r="C5496" s="189"/>
      <c r="D5496" s="189"/>
    </row>
    <row r="5497" spans="1:4" ht="18" customHeight="1">
      <c r="A5497" s="173"/>
      <c r="B5497" s="189"/>
      <c r="C5497" s="189"/>
      <c r="D5497" s="189"/>
    </row>
    <row r="5498" spans="1:4" ht="18" customHeight="1">
      <c r="A5498" s="173"/>
      <c r="B5498" s="189"/>
      <c r="C5498" s="189"/>
      <c r="D5498" s="189"/>
    </row>
    <row r="5499" spans="1:4" ht="18" customHeight="1">
      <c r="A5499" s="173"/>
      <c r="B5499" s="189"/>
      <c r="C5499" s="189"/>
      <c r="D5499" s="189"/>
    </row>
    <row r="5500" spans="1:4" ht="18" customHeight="1">
      <c r="A5500" s="173"/>
      <c r="B5500" s="189"/>
      <c r="C5500" s="189"/>
      <c r="D5500" s="189"/>
    </row>
    <row r="5501" spans="1:4" ht="18" customHeight="1">
      <c r="A5501" s="173"/>
      <c r="B5501" s="189"/>
      <c r="C5501" s="189"/>
      <c r="D5501" s="189"/>
    </row>
    <row r="5502" spans="1:4" ht="18" customHeight="1">
      <c r="A5502" s="173"/>
      <c r="B5502" s="189"/>
      <c r="C5502" s="189"/>
      <c r="D5502" s="189"/>
    </row>
    <row r="5503" spans="1:4" ht="18" customHeight="1">
      <c r="A5503" s="173"/>
      <c r="B5503" s="189"/>
      <c r="C5503" s="189"/>
      <c r="D5503" s="189"/>
    </row>
    <row r="5504" spans="1:4" ht="18" customHeight="1">
      <c r="A5504" s="173"/>
      <c r="B5504" s="189"/>
      <c r="C5504" s="189"/>
      <c r="D5504" s="189"/>
    </row>
    <row r="5505" spans="1:4" ht="18" customHeight="1">
      <c r="A5505" s="173"/>
      <c r="B5505" s="189"/>
      <c r="C5505" s="189"/>
      <c r="D5505" s="189"/>
    </row>
    <row r="5506" spans="1:4" ht="18" customHeight="1">
      <c r="A5506" s="173"/>
      <c r="B5506" s="189"/>
      <c r="C5506" s="189"/>
      <c r="D5506" s="189"/>
    </row>
    <row r="5507" spans="1:4" ht="18" customHeight="1">
      <c r="A5507" s="173"/>
      <c r="B5507" s="189"/>
      <c r="C5507" s="189"/>
      <c r="D5507" s="189"/>
    </row>
    <row r="5508" spans="1:4" ht="18" customHeight="1">
      <c r="A5508" s="173"/>
      <c r="B5508" s="189"/>
      <c r="C5508" s="189"/>
      <c r="D5508" s="189"/>
    </row>
    <row r="5509" spans="1:4" ht="18" customHeight="1">
      <c r="A5509" s="173"/>
      <c r="B5509" s="189"/>
      <c r="C5509" s="189"/>
      <c r="D5509" s="189"/>
    </row>
    <row r="5510" spans="1:4" ht="18" customHeight="1">
      <c r="A5510" s="173"/>
      <c r="B5510" s="189"/>
      <c r="C5510" s="189"/>
      <c r="D5510" s="189"/>
    </row>
    <row r="5511" spans="1:4" ht="18" customHeight="1">
      <c r="A5511" s="173"/>
      <c r="B5511" s="189"/>
      <c r="C5511" s="189"/>
      <c r="D5511" s="189"/>
    </row>
    <row r="5512" spans="1:4" ht="18" customHeight="1">
      <c r="A5512" s="173"/>
      <c r="B5512" s="189"/>
      <c r="C5512" s="189"/>
      <c r="D5512" s="189"/>
    </row>
    <row r="5513" spans="1:4" ht="18" customHeight="1">
      <c r="A5513" s="173"/>
      <c r="B5513" s="189"/>
      <c r="C5513" s="189"/>
      <c r="D5513" s="189"/>
    </row>
    <row r="5514" spans="1:4" ht="18" customHeight="1">
      <c r="A5514" s="173"/>
      <c r="B5514" s="189"/>
      <c r="C5514" s="189"/>
      <c r="D5514" s="189"/>
    </row>
    <row r="5515" spans="1:4" ht="18" customHeight="1">
      <c r="A5515" s="173"/>
      <c r="B5515" s="189"/>
      <c r="C5515" s="189"/>
      <c r="D5515" s="189"/>
    </row>
    <row r="5516" spans="1:4" ht="18" customHeight="1">
      <c r="A5516" s="173"/>
      <c r="B5516" s="189"/>
      <c r="C5516" s="189"/>
      <c r="D5516" s="189"/>
    </row>
    <row r="5517" spans="1:4" ht="18" customHeight="1">
      <c r="A5517" s="173"/>
      <c r="B5517" s="189"/>
      <c r="C5517" s="189"/>
      <c r="D5517" s="189"/>
    </row>
    <row r="5518" spans="1:4" ht="18" customHeight="1">
      <c r="A5518" s="173"/>
      <c r="B5518" s="189"/>
      <c r="C5518" s="189"/>
      <c r="D5518" s="189"/>
    </row>
    <row r="5519" spans="1:4" ht="18" customHeight="1">
      <c r="A5519" s="173"/>
      <c r="B5519" s="189"/>
      <c r="C5519" s="189"/>
      <c r="D5519" s="189"/>
    </row>
    <row r="5520" spans="1:4" ht="18" customHeight="1">
      <c r="A5520" s="173"/>
      <c r="B5520" s="189"/>
      <c r="C5520" s="189"/>
      <c r="D5520" s="189"/>
    </row>
    <row r="5521" spans="1:4" ht="18" customHeight="1">
      <c r="A5521" s="173"/>
      <c r="B5521" s="189"/>
      <c r="C5521" s="189"/>
      <c r="D5521" s="189"/>
    </row>
    <row r="5522" spans="1:4" ht="18" customHeight="1">
      <c r="A5522" s="173"/>
      <c r="B5522" s="189"/>
      <c r="C5522" s="189"/>
      <c r="D5522" s="189"/>
    </row>
    <row r="5523" spans="1:4" ht="18" customHeight="1">
      <c r="A5523" s="173"/>
      <c r="B5523" s="189"/>
      <c r="C5523" s="189"/>
      <c r="D5523" s="189"/>
    </row>
    <row r="5524" spans="1:4" ht="18" customHeight="1">
      <c r="A5524" s="173"/>
      <c r="B5524" s="189"/>
      <c r="C5524" s="189"/>
      <c r="D5524" s="189"/>
    </row>
    <row r="5525" spans="1:4" ht="18" customHeight="1">
      <c r="A5525" s="173"/>
      <c r="B5525" s="189"/>
      <c r="C5525" s="189"/>
      <c r="D5525" s="189"/>
    </row>
    <row r="5526" spans="1:4" ht="18" customHeight="1">
      <c r="A5526" s="173"/>
      <c r="B5526" s="189"/>
      <c r="C5526" s="189"/>
      <c r="D5526" s="189"/>
    </row>
    <row r="5527" spans="1:4" ht="18" customHeight="1">
      <c r="A5527" s="173"/>
      <c r="B5527" s="189"/>
      <c r="C5527" s="189"/>
      <c r="D5527" s="189"/>
    </row>
    <row r="5528" spans="1:4" ht="18" customHeight="1">
      <c r="A5528" s="173"/>
      <c r="B5528" s="189"/>
      <c r="C5528" s="189"/>
      <c r="D5528" s="189"/>
    </row>
    <row r="5529" spans="1:4" ht="18" customHeight="1">
      <c r="A5529" s="173"/>
      <c r="B5529" s="189"/>
      <c r="C5529" s="189"/>
      <c r="D5529" s="189"/>
    </row>
    <row r="5530" spans="1:4" ht="18" customHeight="1">
      <c r="A5530" s="173"/>
      <c r="B5530" s="189"/>
      <c r="C5530" s="189"/>
      <c r="D5530" s="189"/>
    </row>
    <row r="5531" spans="1:4" ht="18" customHeight="1">
      <c r="A5531" s="173"/>
      <c r="B5531" s="189"/>
      <c r="C5531" s="189"/>
      <c r="D5531" s="189"/>
    </row>
    <row r="5532" spans="1:4" ht="18" customHeight="1">
      <c r="A5532" s="173"/>
      <c r="B5532" s="189"/>
      <c r="C5532" s="189"/>
      <c r="D5532" s="189"/>
    </row>
    <row r="5533" spans="1:4" ht="18" customHeight="1">
      <c r="A5533" s="173"/>
      <c r="B5533" s="189"/>
      <c r="C5533" s="189"/>
      <c r="D5533" s="189"/>
    </row>
    <row r="5534" spans="1:4" ht="18" customHeight="1">
      <c r="A5534" s="173"/>
      <c r="B5534" s="189"/>
      <c r="C5534" s="189"/>
      <c r="D5534" s="189"/>
    </row>
    <row r="5535" spans="1:4" ht="18" customHeight="1">
      <c r="A5535" s="173"/>
      <c r="B5535" s="189"/>
      <c r="C5535" s="189"/>
      <c r="D5535" s="189"/>
    </row>
    <row r="5536" spans="1:4" ht="18" customHeight="1">
      <c r="A5536" s="173"/>
      <c r="B5536" s="189"/>
      <c r="C5536" s="189"/>
      <c r="D5536" s="189"/>
    </row>
    <row r="5537" spans="1:4" ht="18" customHeight="1">
      <c r="A5537" s="173"/>
      <c r="B5537" s="189"/>
      <c r="C5537" s="189"/>
      <c r="D5537" s="189"/>
    </row>
    <row r="5538" spans="1:4" ht="18" customHeight="1">
      <c r="A5538" s="173"/>
      <c r="B5538" s="189"/>
      <c r="C5538" s="189"/>
      <c r="D5538" s="189"/>
    </row>
    <row r="5539" spans="1:4" ht="18" customHeight="1">
      <c r="A5539" s="173"/>
      <c r="B5539" s="189"/>
      <c r="C5539" s="189"/>
      <c r="D5539" s="189"/>
    </row>
    <row r="5540" spans="1:4" ht="18" customHeight="1">
      <c r="A5540" s="173"/>
      <c r="B5540" s="189"/>
      <c r="C5540" s="189"/>
      <c r="D5540" s="189"/>
    </row>
    <row r="5541" spans="1:4" ht="18" customHeight="1">
      <c r="A5541" s="173"/>
      <c r="B5541" s="189"/>
      <c r="C5541" s="189"/>
      <c r="D5541" s="189"/>
    </row>
    <row r="5542" spans="1:4" ht="18" customHeight="1">
      <c r="A5542" s="173"/>
      <c r="B5542" s="189"/>
      <c r="C5542" s="189"/>
      <c r="D5542" s="189"/>
    </row>
    <row r="5543" spans="1:4" ht="18" customHeight="1">
      <c r="A5543" s="173"/>
      <c r="B5543" s="189"/>
      <c r="C5543" s="189"/>
      <c r="D5543" s="189"/>
    </row>
    <row r="5544" spans="1:4" ht="18" customHeight="1">
      <c r="A5544" s="173"/>
      <c r="B5544" s="189"/>
      <c r="C5544" s="189"/>
      <c r="D5544" s="189"/>
    </row>
    <row r="5545" spans="1:4" ht="18" customHeight="1">
      <c r="A5545" s="173"/>
      <c r="B5545" s="189"/>
      <c r="C5545" s="189"/>
      <c r="D5545" s="189"/>
    </row>
    <row r="5546" spans="1:4" ht="18" customHeight="1">
      <c r="A5546" s="173"/>
      <c r="B5546" s="189"/>
      <c r="C5546" s="189"/>
      <c r="D5546" s="189"/>
    </row>
    <row r="5547" spans="1:4" ht="18" customHeight="1">
      <c r="A5547" s="173"/>
      <c r="B5547" s="189"/>
      <c r="C5547" s="189"/>
      <c r="D5547" s="189"/>
    </row>
    <row r="5548" spans="1:4" ht="18" customHeight="1">
      <c r="A5548" s="173"/>
      <c r="B5548" s="189"/>
      <c r="C5548" s="189"/>
      <c r="D5548" s="189"/>
    </row>
    <row r="5549" spans="1:4" ht="18" customHeight="1">
      <c r="A5549" s="173"/>
      <c r="B5549" s="189"/>
      <c r="C5549" s="189"/>
      <c r="D5549" s="189"/>
    </row>
    <row r="5550" spans="1:4" ht="18" customHeight="1">
      <c r="A5550" s="173"/>
      <c r="B5550" s="189"/>
      <c r="C5550" s="189"/>
      <c r="D5550" s="189"/>
    </row>
    <row r="5551" spans="1:4" ht="18" customHeight="1">
      <c r="A5551" s="173"/>
      <c r="B5551" s="189"/>
      <c r="C5551" s="189"/>
      <c r="D5551" s="189"/>
    </row>
    <row r="5552" spans="1:4" ht="18" customHeight="1">
      <c r="A5552" s="173"/>
      <c r="B5552" s="189"/>
      <c r="C5552" s="189"/>
      <c r="D5552" s="189"/>
    </row>
    <row r="5553" spans="1:4" ht="18" customHeight="1">
      <c r="A5553" s="173"/>
      <c r="B5553" s="189"/>
      <c r="C5553" s="189"/>
      <c r="D5553" s="189"/>
    </row>
    <row r="5554" spans="1:4" ht="18" customHeight="1">
      <c r="A5554" s="173"/>
      <c r="B5554" s="189"/>
      <c r="C5554" s="189"/>
      <c r="D5554" s="189"/>
    </row>
    <row r="5555" spans="1:4" ht="18" customHeight="1">
      <c r="A5555" s="173"/>
      <c r="B5555" s="189"/>
      <c r="C5555" s="189"/>
      <c r="D5555" s="189"/>
    </row>
    <row r="5556" spans="1:4" ht="18" customHeight="1">
      <c r="A5556" s="173"/>
      <c r="B5556" s="189"/>
      <c r="C5556" s="189"/>
      <c r="D5556" s="189"/>
    </row>
    <row r="5557" spans="1:4" ht="18" customHeight="1">
      <c r="A5557" s="173"/>
      <c r="B5557" s="189"/>
      <c r="C5557" s="189"/>
      <c r="D5557" s="189"/>
    </row>
    <row r="5558" spans="1:4" ht="18" customHeight="1">
      <c r="A5558" s="173"/>
      <c r="B5558" s="189"/>
      <c r="C5558" s="189"/>
      <c r="D5558" s="189"/>
    </row>
    <row r="5559" spans="1:4" ht="18" customHeight="1">
      <c r="A5559" s="173"/>
      <c r="B5559" s="189"/>
      <c r="C5559" s="189"/>
      <c r="D5559" s="189"/>
    </row>
    <row r="5560" spans="1:4" ht="18" customHeight="1">
      <c r="A5560" s="173"/>
      <c r="B5560" s="189"/>
      <c r="C5560" s="189"/>
      <c r="D5560" s="189"/>
    </row>
    <row r="5561" spans="1:4" ht="18" customHeight="1">
      <c r="A5561" s="173"/>
      <c r="B5561" s="189"/>
      <c r="C5561" s="189"/>
      <c r="D5561" s="189"/>
    </row>
    <row r="5562" spans="1:4" ht="18" customHeight="1">
      <c r="A5562" s="173"/>
      <c r="B5562" s="189"/>
      <c r="C5562" s="189"/>
      <c r="D5562" s="189"/>
    </row>
    <row r="5563" spans="1:4" ht="18" customHeight="1">
      <c r="A5563" s="173"/>
      <c r="B5563" s="189"/>
      <c r="C5563" s="189"/>
      <c r="D5563" s="189"/>
    </row>
    <row r="5564" spans="1:4" ht="18" customHeight="1">
      <c r="A5564" s="173"/>
      <c r="B5564" s="189"/>
      <c r="C5564" s="189"/>
      <c r="D5564" s="189"/>
    </row>
    <row r="5565" spans="1:4" ht="18" customHeight="1">
      <c r="A5565" s="173"/>
      <c r="B5565" s="189"/>
      <c r="C5565" s="189"/>
      <c r="D5565" s="189"/>
    </row>
    <row r="5566" spans="1:4" ht="18" customHeight="1">
      <c r="A5566" s="173"/>
      <c r="B5566" s="189"/>
      <c r="C5566" s="189"/>
      <c r="D5566" s="189"/>
    </row>
    <row r="5567" spans="1:4" ht="18" customHeight="1">
      <c r="A5567" s="173"/>
      <c r="B5567" s="189"/>
      <c r="C5567" s="189"/>
      <c r="D5567" s="189"/>
    </row>
    <row r="5568" spans="1:4" ht="18" customHeight="1">
      <c r="A5568" s="173"/>
      <c r="B5568" s="189"/>
      <c r="C5568" s="189"/>
      <c r="D5568" s="189"/>
    </row>
    <row r="5569" spans="1:4" ht="18" customHeight="1">
      <c r="A5569" s="173"/>
      <c r="B5569" s="189"/>
      <c r="C5569" s="189"/>
      <c r="D5569" s="189"/>
    </row>
    <row r="5570" spans="1:4" ht="18" customHeight="1">
      <c r="A5570" s="173"/>
      <c r="B5570" s="189"/>
      <c r="C5570" s="189"/>
      <c r="D5570" s="189"/>
    </row>
    <row r="5571" spans="1:4" ht="18" customHeight="1">
      <c r="A5571" s="173"/>
      <c r="B5571" s="189"/>
      <c r="C5571" s="189"/>
      <c r="D5571" s="189"/>
    </row>
    <row r="5572" spans="1:4" ht="18" customHeight="1">
      <c r="A5572" s="173"/>
      <c r="B5572" s="189"/>
      <c r="C5572" s="189"/>
      <c r="D5572" s="189"/>
    </row>
    <row r="5573" spans="1:4" ht="18" customHeight="1">
      <c r="A5573" s="173"/>
      <c r="B5573" s="189"/>
      <c r="C5573" s="189"/>
      <c r="D5573" s="189"/>
    </row>
    <row r="5574" spans="1:4" ht="18" customHeight="1">
      <c r="A5574" s="173"/>
      <c r="B5574" s="189"/>
      <c r="C5574" s="189"/>
      <c r="D5574" s="189"/>
    </row>
    <row r="5575" spans="1:4" ht="18" customHeight="1">
      <c r="A5575" s="173"/>
      <c r="B5575" s="189"/>
      <c r="C5575" s="189"/>
      <c r="D5575" s="189"/>
    </row>
    <row r="5576" spans="1:4" ht="18" customHeight="1">
      <c r="A5576" s="173"/>
      <c r="B5576" s="189"/>
      <c r="C5576" s="189"/>
      <c r="D5576" s="189"/>
    </row>
    <row r="5577" spans="1:4" ht="18" customHeight="1">
      <c r="A5577" s="173"/>
      <c r="B5577" s="189"/>
      <c r="C5577" s="189"/>
      <c r="D5577" s="189"/>
    </row>
    <row r="5578" spans="1:4" ht="18" customHeight="1">
      <c r="A5578" s="173"/>
      <c r="B5578" s="189"/>
      <c r="C5578" s="189"/>
      <c r="D5578" s="189"/>
    </row>
    <row r="5579" spans="1:4" ht="18" customHeight="1">
      <c r="A5579" s="173"/>
      <c r="B5579" s="189"/>
      <c r="C5579" s="189"/>
      <c r="D5579" s="189"/>
    </row>
    <row r="5580" spans="1:4" ht="18" customHeight="1">
      <c r="A5580" s="173"/>
      <c r="B5580" s="189"/>
      <c r="C5580" s="189"/>
      <c r="D5580" s="189"/>
    </row>
    <row r="5581" spans="1:4" ht="18" customHeight="1">
      <c r="A5581" s="173"/>
      <c r="B5581" s="189"/>
      <c r="C5581" s="189"/>
      <c r="D5581" s="189"/>
    </row>
    <row r="5582" spans="1:4" ht="18" customHeight="1">
      <c r="A5582" s="173"/>
      <c r="B5582" s="189"/>
      <c r="C5582" s="189"/>
      <c r="D5582" s="189"/>
    </row>
    <row r="5583" spans="1:4" ht="18" customHeight="1">
      <c r="A5583" s="173"/>
      <c r="B5583" s="189"/>
      <c r="C5583" s="189"/>
      <c r="D5583" s="189"/>
    </row>
    <row r="5584" spans="1:4" ht="18" customHeight="1">
      <c r="A5584" s="173"/>
      <c r="B5584" s="189"/>
      <c r="C5584" s="189"/>
      <c r="D5584" s="189"/>
    </row>
    <row r="5585" spans="1:4" ht="18" customHeight="1">
      <c r="A5585" s="173"/>
      <c r="B5585" s="189"/>
      <c r="C5585" s="189"/>
      <c r="D5585" s="189"/>
    </row>
    <row r="5586" spans="1:4" ht="18" customHeight="1">
      <c r="A5586" s="173"/>
      <c r="B5586" s="189"/>
      <c r="C5586" s="189"/>
      <c r="D5586" s="189"/>
    </row>
    <row r="5587" spans="1:4" ht="18" customHeight="1">
      <c r="A5587" s="173"/>
      <c r="B5587" s="189"/>
      <c r="C5587" s="189"/>
      <c r="D5587" s="189"/>
    </row>
    <row r="5588" spans="1:4" ht="18" customHeight="1">
      <c r="A5588" s="173"/>
      <c r="B5588" s="189"/>
      <c r="C5588" s="189"/>
      <c r="D5588" s="189"/>
    </row>
    <row r="5589" spans="1:4" ht="18" customHeight="1">
      <c r="A5589" s="173"/>
      <c r="B5589" s="189"/>
      <c r="C5589" s="189"/>
      <c r="D5589" s="189"/>
    </row>
    <row r="5590" spans="1:4" ht="18" customHeight="1">
      <c r="A5590" s="173"/>
      <c r="B5590" s="189"/>
      <c r="C5590" s="189"/>
      <c r="D5590" s="189"/>
    </row>
    <row r="5591" spans="1:4" ht="18" customHeight="1">
      <c r="A5591" s="173"/>
      <c r="B5591" s="189"/>
      <c r="C5591" s="189"/>
      <c r="D5591" s="189"/>
    </row>
    <row r="5592" spans="1:4" ht="18" customHeight="1">
      <c r="A5592" s="173"/>
      <c r="B5592" s="189"/>
      <c r="C5592" s="189"/>
      <c r="D5592" s="189"/>
    </row>
    <row r="5593" spans="1:4" ht="18" customHeight="1">
      <c r="A5593" s="173"/>
      <c r="B5593" s="189"/>
      <c r="C5593" s="189"/>
      <c r="D5593" s="189"/>
    </row>
    <row r="5594" spans="1:4" ht="18" customHeight="1">
      <c r="A5594" s="173"/>
      <c r="B5594" s="189"/>
      <c r="C5594" s="189"/>
      <c r="D5594" s="189"/>
    </row>
    <row r="5595" spans="1:4" ht="18" customHeight="1">
      <c r="A5595" s="173"/>
      <c r="B5595" s="189"/>
      <c r="C5595" s="189"/>
      <c r="D5595" s="189"/>
    </row>
    <row r="5596" spans="1:4" ht="18" customHeight="1">
      <c r="A5596" s="173"/>
      <c r="B5596" s="189"/>
      <c r="C5596" s="189"/>
      <c r="D5596" s="189"/>
    </row>
    <row r="5597" spans="1:4" ht="18" customHeight="1">
      <c r="A5597" s="173"/>
      <c r="B5597" s="189"/>
      <c r="C5597" s="189"/>
      <c r="D5597" s="189"/>
    </row>
    <row r="5598" spans="1:4" ht="18" customHeight="1">
      <c r="A5598" s="173"/>
      <c r="B5598" s="189"/>
      <c r="C5598" s="189"/>
      <c r="D5598" s="189"/>
    </row>
    <row r="5599" spans="1:4" ht="18" customHeight="1">
      <c r="A5599" s="173"/>
      <c r="B5599" s="189"/>
      <c r="C5599" s="189"/>
      <c r="D5599" s="189"/>
    </row>
    <row r="5600" spans="1:4" ht="18" customHeight="1">
      <c r="A5600" s="173"/>
      <c r="B5600" s="189"/>
      <c r="C5600" s="189"/>
      <c r="D5600" s="189"/>
    </row>
    <row r="5601" spans="1:4" ht="18" customHeight="1">
      <c r="A5601" s="173"/>
      <c r="B5601" s="189"/>
      <c r="C5601" s="189"/>
      <c r="D5601" s="189"/>
    </row>
    <row r="5602" spans="1:4" ht="18" customHeight="1">
      <c r="A5602" s="173"/>
      <c r="B5602" s="189"/>
      <c r="C5602" s="189"/>
      <c r="D5602" s="189"/>
    </row>
    <row r="5603" spans="1:4" ht="18" customHeight="1">
      <c r="A5603" s="173"/>
      <c r="B5603" s="189"/>
      <c r="C5603" s="189"/>
      <c r="D5603" s="189"/>
    </row>
    <row r="5604" spans="1:4" ht="18" customHeight="1">
      <c r="A5604" s="173"/>
      <c r="B5604" s="189"/>
      <c r="C5604" s="189"/>
      <c r="D5604" s="189"/>
    </row>
    <row r="5605" spans="1:4" ht="18" customHeight="1">
      <c r="A5605" s="173"/>
      <c r="B5605" s="189"/>
      <c r="C5605" s="189"/>
      <c r="D5605" s="189"/>
    </row>
    <row r="5606" spans="1:4" ht="18" customHeight="1">
      <c r="A5606" s="173"/>
      <c r="B5606" s="189"/>
      <c r="C5606" s="189"/>
      <c r="D5606" s="189"/>
    </row>
    <row r="5607" spans="1:4" ht="18" customHeight="1">
      <c r="A5607" s="173"/>
      <c r="B5607" s="189"/>
      <c r="C5607" s="189"/>
      <c r="D5607" s="189"/>
    </row>
    <row r="5608" spans="1:4" ht="18" customHeight="1">
      <c r="A5608" s="173"/>
      <c r="B5608" s="189"/>
      <c r="C5608" s="189"/>
      <c r="D5608" s="189"/>
    </row>
    <row r="5609" spans="1:4" ht="18" customHeight="1">
      <c r="A5609" s="173"/>
      <c r="B5609" s="189"/>
      <c r="C5609" s="189"/>
      <c r="D5609" s="189"/>
    </row>
    <row r="5610" spans="1:4" ht="18" customHeight="1">
      <c r="A5610" s="173"/>
      <c r="B5610" s="189"/>
      <c r="C5610" s="189"/>
      <c r="D5610" s="189"/>
    </row>
    <row r="5611" spans="1:4" ht="18" customHeight="1">
      <c r="A5611" s="173"/>
      <c r="B5611" s="189"/>
      <c r="C5611" s="189"/>
      <c r="D5611" s="189"/>
    </row>
    <row r="5612" spans="1:4" ht="18" customHeight="1">
      <c r="A5612" s="173"/>
      <c r="B5612" s="189"/>
      <c r="C5612" s="189"/>
      <c r="D5612" s="189"/>
    </row>
    <row r="5613" spans="1:4" ht="18" customHeight="1">
      <c r="A5613" s="173"/>
      <c r="B5613" s="189"/>
      <c r="C5613" s="189"/>
      <c r="D5613" s="189"/>
    </row>
    <row r="5614" spans="1:4" ht="18" customHeight="1">
      <c r="A5614" s="173"/>
      <c r="B5614" s="189"/>
      <c r="C5614" s="189"/>
      <c r="D5614" s="189"/>
    </row>
    <row r="5615" spans="1:4" ht="18" customHeight="1">
      <c r="A5615" s="173"/>
      <c r="B5615" s="189"/>
      <c r="C5615" s="189"/>
      <c r="D5615" s="189"/>
    </row>
    <row r="5616" spans="1:4" ht="18" customHeight="1">
      <c r="A5616" s="173"/>
      <c r="B5616" s="189"/>
      <c r="C5616" s="189"/>
      <c r="D5616" s="189"/>
    </row>
    <row r="5617" spans="1:4" ht="18" customHeight="1">
      <c r="A5617" s="173"/>
      <c r="B5617" s="189"/>
      <c r="C5617" s="189"/>
      <c r="D5617" s="189"/>
    </row>
    <row r="5618" spans="1:4" ht="18" customHeight="1">
      <c r="A5618" s="173"/>
      <c r="B5618" s="189"/>
      <c r="C5618" s="189"/>
      <c r="D5618" s="189"/>
    </row>
    <row r="5619" spans="1:4" ht="18" customHeight="1">
      <c r="A5619" s="173"/>
      <c r="B5619" s="189"/>
      <c r="C5619" s="189"/>
      <c r="D5619" s="189"/>
    </row>
    <row r="5620" spans="1:4" ht="18" customHeight="1">
      <c r="A5620" s="173"/>
      <c r="B5620" s="189"/>
      <c r="C5620" s="189"/>
      <c r="D5620" s="189"/>
    </row>
    <row r="5621" spans="1:4" ht="18" customHeight="1">
      <c r="A5621" s="173"/>
      <c r="B5621" s="189"/>
      <c r="C5621" s="189"/>
      <c r="D5621" s="189"/>
    </row>
    <row r="5622" spans="1:4" ht="18" customHeight="1">
      <c r="A5622" s="173"/>
      <c r="B5622" s="189"/>
      <c r="C5622" s="189"/>
      <c r="D5622" s="189"/>
    </row>
    <row r="5623" spans="1:4" ht="18" customHeight="1">
      <c r="A5623" s="173"/>
      <c r="B5623" s="189"/>
      <c r="C5623" s="189"/>
      <c r="D5623" s="189"/>
    </row>
    <row r="5624" spans="1:4" ht="18" customHeight="1">
      <c r="A5624" s="173"/>
      <c r="B5624" s="189"/>
      <c r="C5624" s="189"/>
      <c r="D5624" s="189"/>
    </row>
    <row r="5625" spans="1:4" ht="18" customHeight="1">
      <c r="A5625" s="173"/>
      <c r="B5625" s="189"/>
      <c r="C5625" s="189"/>
      <c r="D5625" s="189"/>
    </row>
    <row r="5626" spans="1:4" ht="18" customHeight="1">
      <c r="A5626" s="173"/>
      <c r="B5626" s="189"/>
      <c r="C5626" s="189"/>
      <c r="D5626" s="189"/>
    </row>
    <row r="5627" spans="1:4" ht="18" customHeight="1">
      <c r="A5627" s="173"/>
      <c r="B5627" s="189"/>
      <c r="C5627" s="189"/>
      <c r="D5627" s="189"/>
    </row>
    <row r="5628" spans="1:4" ht="18" customHeight="1">
      <c r="A5628" s="173"/>
      <c r="B5628" s="189"/>
      <c r="C5628" s="189"/>
      <c r="D5628" s="189"/>
    </row>
    <row r="5629" spans="1:4" ht="18" customHeight="1">
      <c r="A5629" s="173"/>
      <c r="B5629" s="189"/>
      <c r="C5629" s="189"/>
      <c r="D5629" s="189"/>
    </row>
    <row r="5630" spans="1:4" ht="18" customHeight="1">
      <c r="A5630" s="173"/>
      <c r="B5630" s="189"/>
      <c r="C5630" s="189"/>
      <c r="D5630" s="189"/>
    </row>
    <row r="5631" spans="1:4" ht="18" customHeight="1">
      <c r="A5631" s="173"/>
      <c r="B5631" s="189"/>
      <c r="C5631" s="189"/>
      <c r="D5631" s="189"/>
    </row>
    <row r="5632" spans="1:4" ht="18" customHeight="1">
      <c r="A5632" s="173"/>
      <c r="B5632" s="189"/>
      <c r="C5632" s="189"/>
      <c r="D5632" s="189"/>
    </row>
    <row r="5633" spans="1:4" ht="18" customHeight="1">
      <c r="A5633" s="173"/>
      <c r="B5633" s="189"/>
      <c r="C5633" s="189"/>
      <c r="D5633" s="189"/>
    </row>
    <row r="5634" spans="1:4" ht="18" customHeight="1">
      <c r="A5634" s="173"/>
      <c r="B5634" s="189"/>
      <c r="C5634" s="189"/>
      <c r="D5634" s="189"/>
    </row>
    <row r="5635" spans="1:4" ht="18" customHeight="1">
      <c r="A5635" s="173"/>
      <c r="B5635" s="189"/>
      <c r="C5635" s="189"/>
      <c r="D5635" s="189"/>
    </row>
    <row r="5636" spans="1:4" ht="18" customHeight="1">
      <c r="A5636" s="173"/>
      <c r="B5636" s="189"/>
      <c r="C5636" s="189"/>
      <c r="D5636" s="189"/>
    </row>
    <row r="5637" spans="1:4" ht="18" customHeight="1">
      <c r="A5637" s="173"/>
      <c r="B5637" s="189"/>
      <c r="C5637" s="189"/>
      <c r="D5637" s="189"/>
    </row>
    <row r="5638" spans="1:4" ht="18" customHeight="1">
      <c r="A5638" s="173"/>
      <c r="B5638" s="189"/>
      <c r="C5638" s="189"/>
      <c r="D5638" s="189"/>
    </row>
    <row r="5639" spans="1:4" ht="18" customHeight="1">
      <c r="A5639" s="173"/>
      <c r="B5639" s="189"/>
      <c r="C5639" s="189"/>
      <c r="D5639" s="189"/>
    </row>
    <row r="5640" spans="1:4" ht="18" customHeight="1">
      <c r="A5640" s="173"/>
      <c r="B5640" s="189"/>
      <c r="C5640" s="189"/>
      <c r="D5640" s="189"/>
    </row>
    <row r="5641" spans="1:4" ht="18" customHeight="1">
      <c r="A5641" s="173"/>
      <c r="B5641" s="189"/>
      <c r="C5641" s="189"/>
      <c r="D5641" s="189"/>
    </row>
    <row r="5642" spans="1:4" ht="18" customHeight="1">
      <c r="A5642" s="173"/>
      <c r="B5642" s="189"/>
      <c r="C5642" s="189"/>
      <c r="D5642" s="189"/>
    </row>
    <row r="5643" spans="1:4" ht="18" customHeight="1">
      <c r="A5643" s="173"/>
      <c r="B5643" s="189"/>
      <c r="C5643" s="189"/>
      <c r="D5643" s="189"/>
    </row>
    <row r="5644" spans="1:4" ht="18" customHeight="1">
      <c r="A5644" s="173"/>
      <c r="B5644" s="189"/>
      <c r="C5644" s="189"/>
      <c r="D5644" s="189"/>
    </row>
    <row r="5645" spans="1:4" ht="18" customHeight="1">
      <c r="A5645" s="173"/>
      <c r="B5645" s="189"/>
      <c r="C5645" s="189"/>
      <c r="D5645" s="189"/>
    </row>
    <row r="5646" spans="1:4" ht="18" customHeight="1">
      <c r="A5646" s="173"/>
      <c r="B5646" s="189"/>
      <c r="C5646" s="189"/>
      <c r="D5646" s="189"/>
    </row>
    <row r="5647" spans="1:4" ht="18" customHeight="1">
      <c r="A5647" s="173"/>
      <c r="B5647" s="189"/>
      <c r="C5647" s="189"/>
      <c r="D5647" s="189"/>
    </row>
    <row r="5648" spans="1:4" ht="18" customHeight="1">
      <c r="A5648" s="173"/>
      <c r="B5648" s="189"/>
      <c r="C5648" s="189"/>
      <c r="D5648" s="189"/>
    </row>
    <row r="5649" spans="1:4" ht="18" customHeight="1">
      <c r="A5649" s="173"/>
      <c r="B5649" s="189"/>
      <c r="C5649" s="189"/>
      <c r="D5649" s="189"/>
    </row>
    <row r="5650" spans="1:4" ht="18" customHeight="1">
      <c r="A5650" s="173"/>
      <c r="B5650" s="189"/>
      <c r="C5650" s="189"/>
      <c r="D5650" s="189"/>
    </row>
    <row r="5651" spans="1:4" ht="18" customHeight="1">
      <c r="A5651" s="173"/>
      <c r="B5651" s="189"/>
      <c r="C5651" s="189"/>
      <c r="D5651" s="189"/>
    </row>
    <row r="5652" spans="1:4" ht="18" customHeight="1">
      <c r="A5652" s="173"/>
      <c r="B5652" s="189"/>
      <c r="C5652" s="189"/>
      <c r="D5652" s="189"/>
    </row>
    <row r="5653" spans="1:4" ht="18" customHeight="1">
      <c r="A5653" s="173"/>
      <c r="B5653" s="189"/>
      <c r="C5653" s="189"/>
      <c r="D5653" s="189"/>
    </row>
    <row r="5654" spans="1:4" ht="18" customHeight="1">
      <c r="A5654" s="173"/>
      <c r="B5654" s="189"/>
      <c r="C5654" s="189"/>
      <c r="D5654" s="189"/>
    </row>
    <row r="5655" spans="1:4" ht="18" customHeight="1">
      <c r="A5655" s="173"/>
      <c r="B5655" s="189"/>
      <c r="C5655" s="189"/>
      <c r="D5655" s="189"/>
    </row>
    <row r="5656" spans="1:4" ht="18" customHeight="1">
      <c r="A5656" s="173"/>
      <c r="B5656" s="189"/>
      <c r="C5656" s="189"/>
      <c r="D5656" s="189"/>
    </row>
    <row r="5657" spans="1:4" ht="18" customHeight="1">
      <c r="A5657" s="173"/>
      <c r="B5657" s="189"/>
      <c r="C5657" s="189"/>
      <c r="D5657" s="189"/>
    </row>
    <row r="5658" spans="1:4" ht="18" customHeight="1">
      <c r="A5658" s="173"/>
      <c r="B5658" s="189"/>
      <c r="C5658" s="189"/>
      <c r="D5658" s="189"/>
    </row>
    <row r="5659" spans="1:4" ht="18" customHeight="1">
      <c r="A5659" s="173"/>
      <c r="B5659" s="189"/>
      <c r="C5659" s="189"/>
      <c r="D5659" s="189"/>
    </row>
    <row r="5660" spans="1:4" ht="18" customHeight="1">
      <c r="A5660" s="173"/>
      <c r="B5660" s="189"/>
      <c r="C5660" s="189"/>
      <c r="D5660" s="189"/>
    </row>
    <row r="5661" spans="1:4" ht="18" customHeight="1">
      <c r="A5661" s="173"/>
      <c r="B5661" s="189"/>
      <c r="C5661" s="189"/>
      <c r="D5661" s="189"/>
    </row>
    <row r="5662" spans="1:4" ht="18" customHeight="1">
      <c r="A5662" s="173"/>
      <c r="B5662" s="189"/>
      <c r="C5662" s="189"/>
      <c r="D5662" s="189"/>
    </row>
    <row r="5663" spans="1:4" ht="18" customHeight="1">
      <c r="A5663" s="173"/>
      <c r="B5663" s="189"/>
      <c r="C5663" s="189"/>
      <c r="D5663" s="189"/>
    </row>
    <row r="5664" spans="1:4" ht="18" customHeight="1">
      <c r="A5664" s="173"/>
      <c r="B5664" s="189"/>
      <c r="C5664" s="189"/>
      <c r="D5664" s="189"/>
    </row>
    <row r="5665" spans="1:4" ht="18" customHeight="1">
      <c r="A5665" s="173"/>
      <c r="B5665" s="189"/>
      <c r="C5665" s="189"/>
      <c r="D5665" s="189"/>
    </row>
    <row r="5666" spans="1:4" ht="18" customHeight="1">
      <c r="A5666" s="173"/>
      <c r="B5666" s="189"/>
      <c r="C5666" s="189"/>
      <c r="D5666" s="189"/>
    </row>
    <row r="5667" spans="1:4" ht="18" customHeight="1">
      <c r="A5667" s="173"/>
      <c r="B5667" s="189"/>
      <c r="C5667" s="189"/>
      <c r="D5667" s="189"/>
    </row>
    <row r="5668" spans="1:4" ht="18" customHeight="1">
      <c r="A5668" s="173"/>
      <c r="B5668" s="189"/>
      <c r="C5668" s="189"/>
      <c r="D5668" s="189"/>
    </row>
    <row r="5669" spans="1:4" ht="18" customHeight="1">
      <c r="A5669" s="173"/>
      <c r="B5669" s="189"/>
      <c r="C5669" s="189"/>
      <c r="D5669" s="189"/>
    </row>
    <row r="5670" spans="1:4" ht="18" customHeight="1">
      <c r="A5670" s="173"/>
      <c r="B5670" s="189"/>
      <c r="C5670" s="189"/>
      <c r="D5670" s="189"/>
    </row>
    <row r="5671" spans="1:4" ht="18" customHeight="1">
      <c r="A5671" s="173"/>
      <c r="B5671" s="189"/>
      <c r="C5671" s="189"/>
      <c r="D5671" s="189"/>
    </row>
    <row r="5672" spans="1:4" ht="18" customHeight="1">
      <c r="A5672" s="173"/>
      <c r="B5672" s="189"/>
      <c r="C5672" s="189"/>
      <c r="D5672" s="189"/>
    </row>
    <row r="5673" spans="1:4" ht="18" customHeight="1">
      <c r="A5673" s="173"/>
      <c r="B5673" s="189"/>
      <c r="C5673" s="189"/>
      <c r="D5673" s="189"/>
    </row>
    <row r="5674" spans="1:4" ht="18" customHeight="1">
      <c r="A5674" s="173"/>
      <c r="B5674" s="189"/>
      <c r="C5674" s="189"/>
      <c r="D5674" s="189"/>
    </row>
    <row r="5675" spans="1:4" ht="18" customHeight="1">
      <c r="A5675" s="173"/>
      <c r="B5675" s="189"/>
      <c r="C5675" s="189"/>
      <c r="D5675" s="189"/>
    </row>
    <row r="5676" spans="1:4" ht="18" customHeight="1">
      <c r="A5676" s="173"/>
      <c r="B5676" s="189"/>
      <c r="C5676" s="189"/>
      <c r="D5676" s="189"/>
    </row>
    <row r="5677" spans="1:4" ht="18" customHeight="1">
      <c r="A5677" s="173"/>
      <c r="B5677" s="189"/>
      <c r="C5677" s="189"/>
      <c r="D5677" s="189"/>
    </row>
    <row r="5678" spans="1:4" ht="18" customHeight="1">
      <c r="A5678" s="173"/>
      <c r="B5678" s="189"/>
      <c r="C5678" s="189"/>
      <c r="D5678" s="189"/>
    </row>
    <row r="5679" spans="1:4" ht="18" customHeight="1">
      <c r="A5679" s="173"/>
      <c r="B5679" s="189"/>
      <c r="C5679" s="189"/>
      <c r="D5679" s="189"/>
    </row>
    <row r="5680" spans="1:4" ht="18" customHeight="1">
      <c r="A5680" s="173"/>
      <c r="B5680" s="189"/>
      <c r="C5680" s="189"/>
      <c r="D5680" s="189"/>
    </row>
    <row r="5681" spans="1:4" ht="18" customHeight="1">
      <c r="A5681" s="173"/>
      <c r="B5681" s="189"/>
      <c r="C5681" s="189"/>
      <c r="D5681" s="189"/>
    </row>
    <row r="5682" spans="1:4" ht="18" customHeight="1">
      <c r="A5682" s="173"/>
      <c r="B5682" s="189"/>
      <c r="C5682" s="189"/>
      <c r="D5682" s="189"/>
    </row>
    <row r="5683" spans="1:4" ht="18" customHeight="1">
      <c r="A5683" s="173"/>
      <c r="B5683" s="189"/>
      <c r="C5683" s="189"/>
      <c r="D5683" s="189"/>
    </row>
    <row r="5684" spans="1:4" ht="18" customHeight="1">
      <c r="A5684" s="173"/>
      <c r="B5684" s="189"/>
      <c r="C5684" s="189"/>
      <c r="D5684" s="189"/>
    </row>
    <row r="5685" spans="1:4" ht="18" customHeight="1">
      <c r="A5685" s="173"/>
      <c r="B5685" s="189"/>
      <c r="C5685" s="189"/>
      <c r="D5685" s="189"/>
    </row>
    <row r="5686" spans="1:4" ht="18" customHeight="1">
      <c r="A5686" s="173"/>
      <c r="B5686" s="189"/>
      <c r="C5686" s="189"/>
      <c r="D5686" s="189"/>
    </row>
    <row r="5687" spans="1:4" ht="18" customHeight="1">
      <c r="A5687" s="173"/>
      <c r="B5687" s="189"/>
      <c r="C5687" s="189"/>
      <c r="D5687" s="189"/>
    </row>
    <row r="5688" spans="1:4" ht="18" customHeight="1">
      <c r="A5688" s="173"/>
      <c r="B5688" s="189"/>
      <c r="C5688" s="189"/>
      <c r="D5688" s="189"/>
    </row>
    <row r="5689" spans="1:4" ht="18" customHeight="1">
      <c r="A5689" s="173"/>
      <c r="B5689" s="189"/>
      <c r="C5689" s="189"/>
      <c r="D5689" s="189"/>
    </row>
    <row r="5690" spans="1:4" ht="18" customHeight="1">
      <c r="A5690" s="173"/>
      <c r="B5690" s="189"/>
      <c r="C5690" s="189"/>
      <c r="D5690" s="189"/>
    </row>
    <row r="5691" spans="1:4" ht="18" customHeight="1">
      <c r="A5691" s="173"/>
      <c r="B5691" s="189"/>
      <c r="C5691" s="189"/>
      <c r="D5691" s="189"/>
    </row>
    <row r="5692" spans="1:4" ht="18" customHeight="1">
      <c r="A5692" s="173"/>
      <c r="B5692" s="189"/>
      <c r="C5692" s="189"/>
      <c r="D5692" s="189"/>
    </row>
    <row r="5693" spans="1:4" ht="18" customHeight="1">
      <c r="A5693" s="173"/>
      <c r="B5693" s="189"/>
      <c r="C5693" s="189"/>
      <c r="D5693" s="189"/>
    </row>
    <row r="5694" spans="1:4" ht="18" customHeight="1">
      <c r="A5694" s="173"/>
      <c r="B5694" s="189"/>
      <c r="C5694" s="189"/>
      <c r="D5694" s="189"/>
    </row>
    <row r="5695" spans="1:4" ht="18" customHeight="1">
      <c r="A5695" s="173"/>
      <c r="B5695" s="189"/>
      <c r="C5695" s="189"/>
      <c r="D5695" s="189"/>
    </row>
    <row r="5696" spans="1:4" ht="18" customHeight="1">
      <c r="A5696" s="173"/>
      <c r="B5696" s="189"/>
      <c r="C5696" s="189"/>
      <c r="D5696" s="189"/>
    </row>
    <row r="5697" spans="1:4" ht="18" customHeight="1">
      <c r="A5697" s="173"/>
      <c r="B5697" s="189"/>
      <c r="C5697" s="189"/>
      <c r="D5697" s="189"/>
    </row>
    <row r="5698" spans="1:4" ht="18" customHeight="1">
      <c r="A5698" s="173"/>
      <c r="B5698" s="189"/>
      <c r="C5698" s="189"/>
      <c r="D5698" s="189"/>
    </row>
    <row r="5699" spans="1:4" ht="18" customHeight="1">
      <c r="A5699" s="173"/>
      <c r="B5699" s="189"/>
      <c r="C5699" s="189"/>
      <c r="D5699" s="189"/>
    </row>
    <row r="5700" spans="1:4" ht="18" customHeight="1">
      <c r="A5700" s="173"/>
      <c r="B5700" s="189"/>
      <c r="C5700" s="189"/>
      <c r="D5700" s="189"/>
    </row>
    <row r="5701" spans="1:4" ht="18" customHeight="1">
      <c r="A5701" s="173"/>
      <c r="B5701" s="189"/>
      <c r="C5701" s="189"/>
      <c r="D5701" s="189"/>
    </row>
    <row r="5702" spans="1:4" ht="18" customHeight="1">
      <c r="A5702" s="173"/>
      <c r="B5702" s="189"/>
      <c r="C5702" s="189"/>
      <c r="D5702" s="189"/>
    </row>
    <row r="5703" spans="1:4" ht="18" customHeight="1">
      <c r="A5703" s="173"/>
      <c r="B5703" s="189"/>
      <c r="C5703" s="189"/>
      <c r="D5703" s="189"/>
    </row>
    <row r="5704" spans="1:4" ht="18" customHeight="1">
      <c r="A5704" s="173"/>
      <c r="B5704" s="189"/>
      <c r="C5704" s="189"/>
      <c r="D5704" s="189"/>
    </row>
    <row r="5705" spans="1:4" ht="18" customHeight="1">
      <c r="A5705" s="173"/>
      <c r="B5705" s="189"/>
      <c r="C5705" s="189"/>
      <c r="D5705" s="189"/>
    </row>
    <row r="5706" spans="1:4" ht="18" customHeight="1">
      <c r="A5706" s="173"/>
      <c r="B5706" s="189"/>
      <c r="C5706" s="189"/>
      <c r="D5706" s="189"/>
    </row>
    <row r="5707" spans="1:4" ht="18" customHeight="1">
      <c r="A5707" s="173"/>
      <c r="B5707" s="189"/>
      <c r="C5707" s="189"/>
      <c r="D5707" s="189"/>
    </row>
    <row r="5708" spans="1:4" ht="18" customHeight="1">
      <c r="A5708" s="173"/>
      <c r="B5708" s="189"/>
      <c r="C5708" s="189"/>
      <c r="D5708" s="189"/>
    </row>
    <row r="5709" spans="1:4" ht="18" customHeight="1">
      <c r="A5709" s="173"/>
      <c r="B5709" s="189"/>
      <c r="C5709" s="189"/>
      <c r="D5709" s="189"/>
    </row>
    <row r="5710" spans="1:4" ht="18" customHeight="1">
      <c r="A5710" s="173"/>
      <c r="B5710" s="189"/>
      <c r="C5710" s="189"/>
      <c r="D5710" s="189"/>
    </row>
    <row r="5711" spans="1:4" ht="18" customHeight="1">
      <c r="A5711" s="173"/>
      <c r="B5711" s="189"/>
      <c r="C5711" s="189"/>
      <c r="D5711" s="189"/>
    </row>
    <row r="5712" spans="1:4" ht="18" customHeight="1">
      <c r="A5712" s="173"/>
      <c r="B5712" s="189"/>
      <c r="C5712" s="189"/>
      <c r="D5712" s="189"/>
    </row>
    <row r="5713" spans="1:4" ht="18" customHeight="1">
      <c r="A5713" s="173"/>
      <c r="B5713" s="189"/>
      <c r="C5713" s="189"/>
      <c r="D5713" s="189"/>
    </row>
    <row r="5714" spans="1:4" ht="18" customHeight="1">
      <c r="A5714" s="173"/>
      <c r="B5714" s="189"/>
      <c r="C5714" s="189"/>
      <c r="D5714" s="189"/>
    </row>
    <row r="5715" spans="1:4" ht="18" customHeight="1">
      <c r="A5715" s="173"/>
      <c r="B5715" s="189"/>
      <c r="C5715" s="189"/>
      <c r="D5715" s="189"/>
    </row>
    <row r="5716" spans="1:4" ht="18" customHeight="1">
      <c r="A5716" s="173"/>
      <c r="B5716" s="189"/>
      <c r="C5716" s="189"/>
      <c r="D5716" s="189"/>
    </row>
    <row r="5717" spans="1:4" ht="18" customHeight="1">
      <c r="A5717" s="173"/>
      <c r="B5717" s="189"/>
      <c r="C5717" s="189"/>
      <c r="D5717" s="189"/>
    </row>
    <row r="5718" spans="1:4" ht="18" customHeight="1">
      <c r="A5718" s="173"/>
      <c r="B5718" s="189"/>
      <c r="C5718" s="189"/>
      <c r="D5718" s="189"/>
    </row>
    <row r="5719" spans="1:4" ht="18" customHeight="1">
      <c r="A5719" s="173"/>
      <c r="B5719" s="189"/>
      <c r="C5719" s="189"/>
      <c r="D5719" s="189"/>
    </row>
    <row r="5720" spans="1:4" ht="18" customHeight="1">
      <c r="A5720" s="173"/>
      <c r="B5720" s="189"/>
      <c r="C5720" s="189"/>
      <c r="D5720" s="189"/>
    </row>
    <row r="5721" spans="1:4" ht="18" customHeight="1">
      <c r="A5721" s="173"/>
      <c r="B5721" s="189"/>
      <c r="C5721" s="189"/>
      <c r="D5721" s="189"/>
    </row>
    <row r="5722" spans="1:4" ht="18" customHeight="1">
      <c r="A5722" s="173"/>
      <c r="B5722" s="189"/>
      <c r="C5722" s="189"/>
      <c r="D5722" s="189"/>
    </row>
    <row r="5723" spans="1:4" ht="18" customHeight="1">
      <c r="A5723" s="173"/>
      <c r="B5723" s="189"/>
      <c r="C5723" s="189"/>
      <c r="D5723" s="189"/>
    </row>
    <row r="5724" spans="1:4" ht="18" customHeight="1">
      <c r="A5724" s="173"/>
      <c r="B5724" s="189"/>
      <c r="C5724" s="189"/>
      <c r="D5724" s="189"/>
    </row>
    <row r="5725" spans="1:4" ht="18" customHeight="1">
      <c r="A5725" s="173"/>
      <c r="B5725" s="189"/>
      <c r="C5725" s="189"/>
      <c r="D5725" s="189"/>
    </row>
    <row r="5726" spans="1:4" ht="18" customHeight="1">
      <c r="A5726" s="173"/>
      <c r="B5726" s="189"/>
      <c r="C5726" s="189"/>
      <c r="D5726" s="189"/>
    </row>
    <row r="5727" spans="1:4" ht="18" customHeight="1">
      <c r="A5727" s="173"/>
      <c r="B5727" s="189"/>
      <c r="C5727" s="189"/>
      <c r="D5727" s="189"/>
    </row>
    <row r="5728" spans="1:4" ht="18" customHeight="1">
      <c r="A5728" s="173"/>
      <c r="B5728" s="189"/>
      <c r="C5728" s="189"/>
      <c r="D5728" s="189"/>
    </row>
    <row r="5729" spans="1:4" ht="18" customHeight="1">
      <c r="A5729" s="173"/>
      <c r="B5729" s="189"/>
      <c r="C5729" s="189"/>
      <c r="D5729" s="189"/>
    </row>
    <row r="5730" spans="1:4" ht="18" customHeight="1">
      <c r="A5730" s="173"/>
      <c r="B5730" s="189"/>
      <c r="C5730" s="189"/>
      <c r="D5730" s="189"/>
    </row>
    <row r="5731" spans="1:4" ht="18" customHeight="1">
      <c r="A5731" s="173"/>
      <c r="B5731" s="189"/>
      <c r="C5731" s="189"/>
      <c r="D5731" s="189"/>
    </row>
    <row r="5732" spans="1:4" ht="18" customHeight="1">
      <c r="A5732" s="173"/>
      <c r="B5732" s="189"/>
      <c r="C5732" s="189"/>
      <c r="D5732" s="189"/>
    </row>
    <row r="5733" spans="1:4" ht="18" customHeight="1">
      <c r="A5733" s="173"/>
      <c r="B5733" s="189"/>
      <c r="C5733" s="189"/>
      <c r="D5733" s="189"/>
    </row>
    <row r="5734" spans="1:4" ht="18" customHeight="1">
      <c r="A5734" s="173"/>
      <c r="B5734" s="189"/>
      <c r="C5734" s="189"/>
      <c r="D5734" s="189"/>
    </row>
    <row r="5735" spans="1:4" ht="18" customHeight="1">
      <c r="A5735" s="173"/>
      <c r="B5735" s="189"/>
      <c r="C5735" s="189"/>
      <c r="D5735" s="189"/>
    </row>
    <row r="5736" spans="1:4" ht="18" customHeight="1">
      <c r="A5736" s="173"/>
      <c r="B5736" s="189"/>
      <c r="C5736" s="189"/>
      <c r="D5736" s="189"/>
    </row>
    <row r="5737" spans="1:4" ht="18" customHeight="1">
      <c r="A5737" s="173"/>
      <c r="B5737" s="189"/>
      <c r="C5737" s="189"/>
      <c r="D5737" s="189"/>
    </row>
    <row r="5738" spans="1:4" ht="18" customHeight="1">
      <c r="A5738" s="173"/>
      <c r="B5738" s="189"/>
      <c r="C5738" s="189"/>
      <c r="D5738" s="189"/>
    </row>
    <row r="5739" spans="1:4" ht="18" customHeight="1">
      <c r="A5739" s="173"/>
      <c r="B5739" s="189"/>
      <c r="C5739" s="189"/>
      <c r="D5739" s="189"/>
    </row>
    <row r="5740" spans="1:4" ht="18" customHeight="1">
      <c r="A5740" s="173"/>
      <c r="B5740" s="189"/>
      <c r="C5740" s="189"/>
      <c r="D5740" s="189"/>
    </row>
    <row r="5741" spans="1:4" ht="18" customHeight="1">
      <c r="A5741" s="173"/>
      <c r="B5741" s="189"/>
      <c r="C5741" s="189"/>
      <c r="D5741" s="189"/>
    </row>
    <row r="5742" spans="1:4" ht="18" customHeight="1">
      <c r="A5742" s="173"/>
      <c r="B5742" s="189"/>
      <c r="C5742" s="189"/>
      <c r="D5742" s="189"/>
    </row>
    <row r="5743" spans="1:4" ht="18" customHeight="1">
      <c r="A5743" s="173"/>
      <c r="B5743" s="189"/>
      <c r="C5743" s="189"/>
      <c r="D5743" s="189"/>
    </row>
    <row r="5744" spans="1:4" ht="18" customHeight="1">
      <c r="A5744" s="173"/>
      <c r="B5744" s="189"/>
      <c r="C5744" s="189"/>
      <c r="D5744" s="189"/>
    </row>
    <row r="5745" spans="1:4" ht="18" customHeight="1">
      <c r="A5745" s="173"/>
      <c r="B5745" s="189"/>
      <c r="C5745" s="189"/>
      <c r="D5745" s="189"/>
    </row>
    <row r="5746" spans="1:4" ht="18" customHeight="1">
      <c r="A5746" s="173"/>
      <c r="B5746" s="189"/>
      <c r="C5746" s="189"/>
      <c r="D5746" s="189"/>
    </row>
    <row r="5747" spans="1:4" ht="18" customHeight="1">
      <c r="A5747" s="173"/>
      <c r="B5747" s="189"/>
      <c r="C5747" s="189"/>
      <c r="D5747" s="189"/>
    </row>
    <row r="5748" spans="1:4" ht="18" customHeight="1">
      <c r="A5748" s="173"/>
      <c r="B5748" s="189"/>
      <c r="C5748" s="189"/>
      <c r="D5748" s="189"/>
    </row>
    <row r="5749" spans="1:4" ht="18" customHeight="1">
      <c r="A5749" s="173"/>
      <c r="B5749" s="189"/>
      <c r="C5749" s="189"/>
      <c r="D5749" s="189"/>
    </row>
    <row r="5750" spans="1:4" ht="18" customHeight="1">
      <c r="A5750" s="173"/>
      <c r="B5750" s="189"/>
      <c r="C5750" s="189"/>
      <c r="D5750" s="189"/>
    </row>
    <row r="5751" spans="1:4" ht="18" customHeight="1">
      <c r="A5751" s="173"/>
      <c r="B5751" s="189"/>
      <c r="C5751" s="189"/>
      <c r="D5751" s="189"/>
    </row>
    <row r="5752" spans="1:4" ht="18" customHeight="1">
      <c r="A5752" s="173"/>
      <c r="B5752" s="189"/>
      <c r="C5752" s="189"/>
      <c r="D5752" s="189"/>
    </row>
    <row r="5753" spans="1:4" ht="18" customHeight="1">
      <c r="A5753" s="173"/>
      <c r="B5753" s="189"/>
      <c r="C5753" s="189"/>
      <c r="D5753" s="189"/>
    </row>
    <row r="5754" spans="1:4" ht="18" customHeight="1">
      <c r="A5754" s="173"/>
      <c r="B5754" s="189"/>
      <c r="C5754" s="189"/>
      <c r="D5754" s="189"/>
    </row>
    <row r="5755" spans="1:4" ht="18" customHeight="1">
      <c r="A5755" s="173"/>
      <c r="B5755" s="189"/>
      <c r="C5755" s="189"/>
      <c r="D5755" s="189"/>
    </row>
    <row r="5756" spans="1:4" ht="18" customHeight="1">
      <c r="A5756" s="173"/>
      <c r="B5756" s="189"/>
      <c r="C5756" s="189"/>
      <c r="D5756" s="189"/>
    </row>
    <row r="5757" spans="1:4" ht="18" customHeight="1">
      <c r="A5757" s="173"/>
      <c r="B5757" s="189"/>
      <c r="C5757" s="189"/>
      <c r="D5757" s="189"/>
    </row>
    <row r="5758" spans="1:4" ht="18" customHeight="1">
      <c r="A5758" s="173"/>
      <c r="B5758" s="189"/>
      <c r="C5758" s="189"/>
      <c r="D5758" s="189"/>
    </row>
    <row r="5759" spans="1:4" ht="18" customHeight="1">
      <c r="A5759" s="173"/>
      <c r="B5759" s="189"/>
      <c r="C5759" s="189"/>
      <c r="D5759" s="189"/>
    </row>
    <row r="5760" spans="1:4" ht="18" customHeight="1">
      <c r="A5760" s="173"/>
      <c r="B5760" s="189"/>
      <c r="C5760" s="189"/>
      <c r="D5760" s="189"/>
    </row>
    <row r="5761" spans="1:4" ht="18" customHeight="1">
      <c r="A5761" s="173"/>
      <c r="B5761" s="189"/>
      <c r="C5761" s="189"/>
      <c r="D5761" s="189"/>
    </row>
    <row r="5762" spans="1:4" ht="18" customHeight="1">
      <c r="A5762" s="173"/>
      <c r="B5762" s="189"/>
      <c r="C5762" s="189"/>
      <c r="D5762" s="189"/>
    </row>
    <row r="5763" spans="1:4" ht="18" customHeight="1">
      <c r="A5763" s="173"/>
      <c r="B5763" s="189"/>
      <c r="C5763" s="189"/>
      <c r="D5763" s="189"/>
    </row>
    <row r="5764" spans="1:4" ht="18" customHeight="1">
      <c r="A5764" s="173"/>
      <c r="B5764" s="189"/>
      <c r="C5764" s="189"/>
      <c r="D5764" s="189"/>
    </row>
    <row r="5765" spans="1:4" ht="18" customHeight="1">
      <c r="A5765" s="173"/>
      <c r="B5765" s="189"/>
      <c r="C5765" s="189"/>
      <c r="D5765" s="189"/>
    </row>
    <row r="5766" spans="1:4" ht="18" customHeight="1">
      <c r="A5766" s="173"/>
      <c r="B5766" s="189"/>
      <c r="C5766" s="189"/>
      <c r="D5766" s="189"/>
    </row>
    <row r="5767" spans="1:4" ht="18" customHeight="1">
      <c r="A5767" s="173"/>
      <c r="B5767" s="189"/>
      <c r="C5767" s="189"/>
      <c r="D5767" s="189"/>
    </row>
    <row r="5768" spans="1:4" ht="18" customHeight="1">
      <c r="A5768" s="173"/>
      <c r="B5768" s="189"/>
      <c r="C5768" s="189"/>
      <c r="D5768" s="189"/>
    </row>
    <row r="5769" spans="1:4" ht="18" customHeight="1">
      <c r="A5769" s="173"/>
      <c r="B5769" s="189"/>
      <c r="C5769" s="189"/>
      <c r="D5769" s="189"/>
    </row>
    <row r="5770" spans="1:4" ht="18" customHeight="1">
      <c r="A5770" s="173"/>
      <c r="B5770" s="189"/>
      <c r="C5770" s="189"/>
      <c r="D5770" s="189"/>
    </row>
    <row r="5771" spans="1:4" ht="18" customHeight="1">
      <c r="A5771" s="173"/>
      <c r="B5771" s="189"/>
      <c r="C5771" s="189"/>
      <c r="D5771" s="189"/>
    </row>
    <row r="5772" spans="1:4" ht="18" customHeight="1">
      <c r="A5772" s="173"/>
      <c r="B5772" s="189"/>
      <c r="C5772" s="189"/>
      <c r="D5772" s="189"/>
    </row>
    <row r="5773" spans="1:4" ht="18" customHeight="1">
      <c r="A5773" s="173"/>
      <c r="B5773" s="189"/>
      <c r="C5773" s="189"/>
      <c r="D5773" s="189"/>
    </row>
    <row r="5774" spans="1:4" ht="18" customHeight="1">
      <c r="A5774" s="173"/>
      <c r="B5774" s="189"/>
      <c r="C5774" s="189"/>
      <c r="D5774" s="189"/>
    </row>
    <row r="5775" spans="1:4" ht="18" customHeight="1">
      <c r="A5775" s="173"/>
      <c r="B5775" s="189"/>
      <c r="C5775" s="189"/>
      <c r="D5775" s="189"/>
    </row>
    <row r="5776" spans="1:4" ht="18" customHeight="1">
      <c r="A5776" s="173"/>
      <c r="B5776" s="189"/>
      <c r="C5776" s="189"/>
      <c r="D5776" s="189"/>
    </row>
    <row r="5777" spans="1:4" ht="18" customHeight="1">
      <c r="A5777" s="173"/>
      <c r="B5777" s="189"/>
      <c r="C5777" s="189"/>
      <c r="D5777" s="189"/>
    </row>
    <row r="5778" spans="1:4" ht="18" customHeight="1">
      <c r="A5778" s="173"/>
      <c r="B5778" s="189"/>
      <c r="C5778" s="189"/>
      <c r="D5778" s="189"/>
    </row>
    <row r="5779" spans="1:4" ht="18" customHeight="1">
      <c r="A5779" s="173"/>
      <c r="B5779" s="189"/>
      <c r="C5779" s="189"/>
      <c r="D5779" s="189"/>
    </row>
    <row r="5780" spans="1:4" ht="18" customHeight="1">
      <c r="A5780" s="173"/>
      <c r="B5780" s="189"/>
      <c r="C5780" s="189"/>
      <c r="D5780" s="189"/>
    </row>
    <row r="5781" spans="1:4" ht="18" customHeight="1">
      <c r="A5781" s="173"/>
      <c r="B5781" s="189"/>
      <c r="C5781" s="189"/>
      <c r="D5781" s="189"/>
    </row>
    <row r="5782" spans="1:4" ht="18" customHeight="1">
      <c r="A5782" s="173"/>
      <c r="B5782" s="189"/>
      <c r="C5782" s="189"/>
      <c r="D5782" s="189"/>
    </row>
    <row r="5783" spans="1:4" ht="18" customHeight="1">
      <c r="A5783" s="173"/>
      <c r="B5783" s="189"/>
      <c r="C5783" s="189"/>
      <c r="D5783" s="189"/>
    </row>
    <row r="5784" spans="1:4" ht="18" customHeight="1">
      <c r="A5784" s="173"/>
      <c r="B5784" s="189"/>
      <c r="C5784" s="189"/>
      <c r="D5784" s="189"/>
    </row>
    <row r="5785" spans="1:4" ht="18" customHeight="1">
      <c r="A5785" s="173"/>
      <c r="B5785" s="189"/>
      <c r="C5785" s="189"/>
      <c r="D5785" s="189"/>
    </row>
    <row r="5786" spans="1:4" ht="18" customHeight="1">
      <c r="A5786" s="173"/>
      <c r="B5786" s="189"/>
      <c r="C5786" s="189"/>
      <c r="D5786" s="189"/>
    </row>
    <row r="5787" spans="1:4" ht="18" customHeight="1">
      <c r="A5787" s="173"/>
      <c r="B5787" s="189"/>
      <c r="C5787" s="189"/>
      <c r="D5787" s="189"/>
    </row>
    <row r="5788" spans="1:4" ht="18" customHeight="1">
      <c r="A5788" s="173"/>
      <c r="B5788" s="189"/>
      <c r="C5788" s="189"/>
      <c r="D5788" s="189"/>
    </row>
    <row r="5789" spans="1:4" ht="18" customHeight="1">
      <c r="A5789" s="173"/>
      <c r="B5789" s="189"/>
      <c r="C5789" s="189"/>
      <c r="D5789" s="189"/>
    </row>
    <row r="5790" spans="1:4" ht="18" customHeight="1">
      <c r="A5790" s="173"/>
      <c r="B5790" s="189"/>
      <c r="C5790" s="189"/>
      <c r="D5790" s="189"/>
    </row>
    <row r="5791" spans="1:4" ht="18" customHeight="1">
      <c r="A5791" s="173"/>
      <c r="B5791" s="189"/>
      <c r="C5791" s="189"/>
      <c r="D5791" s="189"/>
    </row>
    <row r="5792" spans="1:4" ht="18" customHeight="1">
      <c r="A5792" s="173"/>
      <c r="B5792" s="189"/>
      <c r="C5792" s="189"/>
      <c r="D5792" s="189"/>
    </row>
    <row r="5793" spans="1:4" ht="18" customHeight="1">
      <c r="A5793" s="173"/>
      <c r="B5793" s="189"/>
      <c r="C5793" s="189"/>
      <c r="D5793" s="189"/>
    </row>
    <row r="5794" spans="1:4" ht="18" customHeight="1">
      <c r="A5794" s="173"/>
      <c r="B5794" s="189"/>
      <c r="C5794" s="189"/>
      <c r="D5794" s="189"/>
    </row>
    <row r="5795" spans="1:4" ht="18" customHeight="1">
      <c r="A5795" s="173"/>
      <c r="B5795" s="189"/>
      <c r="C5795" s="189"/>
      <c r="D5795" s="189"/>
    </row>
    <row r="5796" spans="1:4" ht="18" customHeight="1">
      <c r="A5796" s="173"/>
      <c r="B5796" s="189"/>
      <c r="C5796" s="189"/>
      <c r="D5796" s="189"/>
    </row>
    <row r="5797" spans="1:4" ht="18" customHeight="1">
      <c r="A5797" s="173"/>
      <c r="B5797" s="189"/>
      <c r="C5797" s="189"/>
      <c r="D5797" s="189"/>
    </row>
    <row r="5798" spans="1:4" ht="18" customHeight="1">
      <c r="A5798" s="173"/>
      <c r="B5798" s="189"/>
      <c r="C5798" s="189"/>
      <c r="D5798" s="189"/>
    </row>
    <row r="5799" spans="1:4" ht="18" customHeight="1">
      <c r="A5799" s="173"/>
      <c r="B5799" s="189"/>
      <c r="C5799" s="189"/>
      <c r="D5799" s="189"/>
    </row>
    <row r="5800" spans="1:4" ht="18" customHeight="1">
      <c r="A5800" s="173"/>
      <c r="B5800" s="189"/>
      <c r="C5800" s="189"/>
      <c r="D5800" s="189"/>
    </row>
    <row r="5801" spans="1:4" ht="18" customHeight="1">
      <c r="A5801" s="173"/>
      <c r="B5801" s="189"/>
      <c r="C5801" s="189"/>
      <c r="D5801" s="189"/>
    </row>
    <row r="5802" spans="1:4" ht="18" customHeight="1">
      <c r="A5802" s="173"/>
      <c r="B5802" s="189"/>
      <c r="C5802" s="189"/>
      <c r="D5802" s="189"/>
    </row>
    <row r="5803" spans="1:4" ht="18" customHeight="1">
      <c r="A5803" s="173"/>
      <c r="B5803" s="189"/>
      <c r="C5803" s="189"/>
      <c r="D5803" s="189"/>
    </row>
    <row r="5804" spans="1:4" ht="18" customHeight="1">
      <c r="A5804" s="173"/>
      <c r="B5804" s="189"/>
      <c r="C5804" s="189"/>
      <c r="D5804" s="189"/>
    </row>
    <row r="5805" spans="1:4" ht="18" customHeight="1">
      <c r="A5805" s="173"/>
      <c r="B5805" s="189"/>
      <c r="C5805" s="189"/>
      <c r="D5805" s="189"/>
    </row>
    <row r="5806" spans="1:4" ht="18" customHeight="1">
      <c r="A5806" s="173"/>
      <c r="B5806" s="189"/>
      <c r="C5806" s="189"/>
      <c r="D5806" s="189"/>
    </row>
    <row r="5807" spans="1:4" ht="18" customHeight="1">
      <c r="A5807" s="173"/>
      <c r="B5807" s="189"/>
      <c r="C5807" s="189"/>
      <c r="D5807" s="189"/>
    </row>
    <row r="5808" spans="1:4" ht="18" customHeight="1">
      <c r="A5808" s="173"/>
      <c r="B5808" s="189"/>
      <c r="C5808" s="189"/>
      <c r="D5808" s="189"/>
    </row>
    <row r="5809" spans="1:4" ht="18" customHeight="1">
      <c r="A5809" s="173"/>
      <c r="B5809" s="189"/>
      <c r="C5809" s="189"/>
      <c r="D5809" s="189"/>
    </row>
    <row r="5810" spans="1:4" ht="18" customHeight="1">
      <c r="A5810" s="173"/>
      <c r="B5810" s="189"/>
      <c r="C5810" s="189"/>
      <c r="D5810" s="189"/>
    </row>
    <row r="5811" spans="1:4" ht="18" customHeight="1">
      <c r="A5811" s="173"/>
      <c r="B5811" s="189"/>
      <c r="C5811" s="189"/>
      <c r="D5811" s="189"/>
    </row>
    <row r="5812" spans="1:4" ht="18" customHeight="1">
      <c r="A5812" s="173"/>
      <c r="B5812" s="189"/>
      <c r="C5812" s="189"/>
      <c r="D5812" s="189"/>
    </row>
    <row r="5813" spans="1:4" ht="18" customHeight="1">
      <c r="A5813" s="173"/>
      <c r="B5813" s="189"/>
      <c r="C5813" s="189"/>
      <c r="D5813" s="189"/>
    </row>
    <row r="5814" spans="1:4" ht="18" customHeight="1">
      <c r="A5814" s="173"/>
      <c r="B5814" s="189"/>
      <c r="C5814" s="189"/>
      <c r="D5814" s="189"/>
    </row>
    <row r="5815" spans="1:4" ht="18" customHeight="1">
      <c r="A5815" s="173"/>
      <c r="B5815" s="189"/>
      <c r="C5815" s="189"/>
      <c r="D5815" s="189"/>
    </row>
    <row r="5816" spans="1:4" ht="18" customHeight="1">
      <c r="A5816" s="173"/>
      <c r="B5816" s="189"/>
      <c r="C5816" s="189"/>
      <c r="D5816" s="189"/>
    </row>
    <row r="5817" spans="1:4" ht="18" customHeight="1">
      <c r="A5817" s="173"/>
      <c r="B5817" s="189"/>
      <c r="C5817" s="189"/>
      <c r="D5817" s="189"/>
    </row>
    <row r="5818" spans="1:4" ht="18" customHeight="1">
      <c r="A5818" s="173"/>
      <c r="B5818" s="189"/>
      <c r="C5818" s="189"/>
      <c r="D5818" s="189"/>
    </row>
    <row r="5819" spans="1:4" ht="18" customHeight="1">
      <c r="A5819" s="173"/>
      <c r="B5819" s="189"/>
      <c r="C5819" s="189"/>
      <c r="D5819" s="189"/>
    </row>
    <row r="5820" spans="1:4" ht="18" customHeight="1">
      <c r="A5820" s="173"/>
      <c r="B5820" s="189"/>
      <c r="C5820" s="189"/>
      <c r="D5820" s="189"/>
    </row>
    <row r="5821" spans="1:4" ht="18" customHeight="1">
      <c r="A5821" s="173"/>
      <c r="B5821" s="189"/>
      <c r="C5821" s="189"/>
      <c r="D5821" s="189"/>
    </row>
    <row r="5822" spans="1:4" ht="18" customHeight="1">
      <c r="A5822" s="173"/>
      <c r="B5822" s="189"/>
      <c r="C5822" s="189"/>
      <c r="D5822" s="189"/>
    </row>
    <row r="5823" spans="1:4" ht="18" customHeight="1">
      <c r="A5823" s="173"/>
      <c r="B5823" s="189"/>
      <c r="C5823" s="189"/>
      <c r="D5823" s="189"/>
    </row>
    <row r="5824" spans="1:4" ht="18" customHeight="1">
      <c r="A5824" s="173"/>
      <c r="B5824" s="189"/>
      <c r="C5824" s="189"/>
      <c r="D5824" s="189"/>
    </row>
    <row r="5825" spans="1:4" ht="18" customHeight="1">
      <c r="A5825" s="173"/>
      <c r="B5825" s="189"/>
      <c r="C5825" s="189"/>
      <c r="D5825" s="189"/>
    </row>
    <row r="5826" spans="1:4" ht="18" customHeight="1">
      <c r="A5826" s="173"/>
      <c r="B5826" s="189"/>
      <c r="C5826" s="189"/>
      <c r="D5826" s="189"/>
    </row>
    <row r="5827" spans="1:4" ht="18" customHeight="1">
      <c r="A5827" s="173"/>
      <c r="B5827" s="189"/>
      <c r="C5827" s="189"/>
      <c r="D5827" s="189"/>
    </row>
    <row r="5828" spans="1:4" ht="18" customHeight="1">
      <c r="A5828" s="173"/>
      <c r="B5828" s="189"/>
      <c r="C5828" s="189"/>
      <c r="D5828" s="189"/>
    </row>
    <row r="5829" spans="1:4" ht="18" customHeight="1">
      <c r="A5829" s="173"/>
      <c r="B5829" s="189"/>
      <c r="C5829" s="189"/>
      <c r="D5829" s="189"/>
    </row>
    <row r="5830" spans="1:4" ht="18" customHeight="1">
      <c r="A5830" s="173"/>
      <c r="B5830" s="189"/>
      <c r="C5830" s="189"/>
      <c r="D5830" s="189"/>
    </row>
    <row r="5831" spans="1:4" ht="18" customHeight="1">
      <c r="A5831" s="173"/>
      <c r="B5831" s="189"/>
      <c r="C5831" s="189"/>
      <c r="D5831" s="189"/>
    </row>
    <row r="5832" spans="1:4" ht="18" customHeight="1">
      <c r="A5832" s="173"/>
      <c r="B5832" s="189"/>
      <c r="C5832" s="189"/>
      <c r="D5832" s="189"/>
    </row>
    <row r="5833" spans="1:4" ht="18" customHeight="1">
      <c r="A5833" s="173"/>
      <c r="B5833" s="189"/>
      <c r="C5833" s="189"/>
      <c r="D5833" s="189"/>
    </row>
    <row r="5834" spans="1:4" ht="18" customHeight="1">
      <c r="A5834" s="173"/>
      <c r="B5834" s="189"/>
      <c r="C5834" s="189"/>
      <c r="D5834" s="189"/>
    </row>
    <row r="5835" spans="1:4" ht="18" customHeight="1">
      <c r="A5835" s="173"/>
      <c r="B5835" s="189"/>
      <c r="C5835" s="189"/>
      <c r="D5835" s="189"/>
    </row>
    <row r="5836" spans="1:4" ht="18" customHeight="1">
      <c r="A5836" s="173"/>
      <c r="B5836" s="189"/>
      <c r="C5836" s="189"/>
      <c r="D5836" s="189"/>
    </row>
    <row r="5837" spans="1:4" ht="18" customHeight="1">
      <c r="A5837" s="173"/>
      <c r="B5837" s="189"/>
      <c r="C5837" s="189"/>
      <c r="D5837" s="189"/>
    </row>
    <row r="5838" spans="1:4" ht="18" customHeight="1">
      <c r="A5838" s="173"/>
      <c r="B5838" s="189"/>
      <c r="C5838" s="189"/>
      <c r="D5838" s="189"/>
    </row>
    <row r="5839" spans="1:4" ht="18" customHeight="1">
      <c r="A5839" s="173"/>
      <c r="B5839" s="189"/>
      <c r="C5839" s="189"/>
      <c r="D5839" s="189"/>
    </row>
    <row r="5840" spans="1:4" ht="18" customHeight="1">
      <c r="A5840" s="173"/>
      <c r="B5840" s="189"/>
      <c r="C5840" s="189"/>
      <c r="D5840" s="189"/>
    </row>
    <row r="5841" spans="1:4" ht="18" customHeight="1">
      <c r="A5841" s="173"/>
      <c r="B5841" s="189"/>
      <c r="C5841" s="189"/>
      <c r="D5841" s="189"/>
    </row>
    <row r="5842" spans="1:4" ht="18" customHeight="1">
      <c r="A5842" s="173"/>
      <c r="B5842" s="189"/>
      <c r="C5842" s="189"/>
      <c r="D5842" s="189"/>
    </row>
    <row r="5843" spans="1:4" ht="18" customHeight="1">
      <c r="A5843" s="173"/>
      <c r="B5843" s="189"/>
      <c r="C5843" s="189"/>
      <c r="D5843" s="189"/>
    </row>
    <row r="5844" spans="1:4" ht="18" customHeight="1">
      <c r="A5844" s="173"/>
      <c r="B5844" s="189"/>
      <c r="C5844" s="189"/>
      <c r="D5844" s="189"/>
    </row>
    <row r="5845" spans="1:4" ht="18" customHeight="1">
      <c r="A5845" s="173"/>
      <c r="B5845" s="189"/>
      <c r="C5845" s="189"/>
      <c r="D5845" s="189"/>
    </row>
    <row r="5846" spans="1:4" ht="18" customHeight="1">
      <c r="A5846" s="173"/>
      <c r="B5846" s="189"/>
      <c r="C5846" s="189"/>
      <c r="D5846" s="189"/>
    </row>
    <row r="5847" spans="1:4" ht="18" customHeight="1">
      <c r="A5847" s="173"/>
      <c r="B5847" s="189"/>
      <c r="C5847" s="189"/>
      <c r="D5847" s="189"/>
    </row>
    <row r="5848" spans="1:4" ht="18" customHeight="1">
      <c r="A5848" s="173"/>
      <c r="B5848" s="189"/>
      <c r="C5848" s="189"/>
      <c r="D5848" s="189"/>
    </row>
    <row r="5849" spans="1:4" ht="18" customHeight="1">
      <c r="A5849" s="173"/>
      <c r="B5849" s="189"/>
      <c r="C5849" s="189"/>
      <c r="D5849" s="189"/>
    </row>
    <row r="5850" spans="1:4" ht="18" customHeight="1">
      <c r="A5850" s="173"/>
      <c r="B5850" s="189"/>
      <c r="C5850" s="189"/>
      <c r="D5850" s="189"/>
    </row>
    <row r="5851" spans="1:4" ht="18" customHeight="1">
      <c r="A5851" s="173"/>
      <c r="B5851" s="189"/>
      <c r="C5851" s="189"/>
      <c r="D5851" s="189"/>
    </row>
    <row r="5852" spans="1:4" ht="18" customHeight="1">
      <c r="A5852" s="173"/>
      <c r="B5852" s="189"/>
      <c r="C5852" s="189"/>
      <c r="D5852" s="189"/>
    </row>
    <row r="5853" spans="1:4" ht="18" customHeight="1">
      <c r="A5853" s="173"/>
      <c r="B5853" s="189"/>
      <c r="C5853" s="189"/>
      <c r="D5853" s="189"/>
    </row>
    <row r="5854" spans="1:4" ht="18" customHeight="1">
      <c r="A5854" s="173"/>
      <c r="B5854" s="189"/>
      <c r="C5854" s="189"/>
      <c r="D5854" s="189"/>
    </row>
    <row r="5855" spans="1:4" ht="18" customHeight="1">
      <c r="A5855" s="173"/>
      <c r="B5855" s="189"/>
      <c r="C5855" s="189"/>
      <c r="D5855" s="189"/>
    </row>
    <row r="5856" spans="1:4" ht="18" customHeight="1">
      <c r="A5856" s="173"/>
      <c r="B5856" s="189"/>
      <c r="C5856" s="189"/>
      <c r="D5856" s="189"/>
    </row>
    <row r="5857" spans="1:4" ht="18" customHeight="1">
      <c r="A5857" s="173"/>
      <c r="B5857" s="189"/>
      <c r="C5857" s="189"/>
      <c r="D5857" s="189"/>
    </row>
    <row r="5858" spans="1:4" ht="18" customHeight="1">
      <c r="A5858" s="173"/>
      <c r="B5858" s="189"/>
      <c r="C5858" s="189"/>
      <c r="D5858" s="189"/>
    </row>
    <row r="5859" spans="1:4" ht="18" customHeight="1">
      <c r="A5859" s="173"/>
      <c r="B5859" s="189"/>
      <c r="C5859" s="189"/>
      <c r="D5859" s="189"/>
    </row>
    <row r="5860" spans="1:4" ht="18" customHeight="1">
      <c r="A5860" s="173"/>
      <c r="B5860" s="189"/>
      <c r="C5860" s="189"/>
      <c r="D5860" s="189"/>
    </row>
    <row r="5861" spans="1:4" ht="18" customHeight="1">
      <c r="A5861" s="173"/>
      <c r="B5861" s="189"/>
      <c r="C5861" s="189"/>
      <c r="D5861" s="189"/>
    </row>
    <row r="5862" spans="1:4" ht="18" customHeight="1">
      <c r="A5862" s="173"/>
      <c r="B5862" s="189"/>
      <c r="C5862" s="189"/>
      <c r="D5862" s="189"/>
    </row>
    <row r="5863" spans="1:4" ht="18" customHeight="1">
      <c r="A5863" s="173"/>
      <c r="B5863" s="189"/>
      <c r="C5863" s="189"/>
      <c r="D5863" s="189"/>
    </row>
    <row r="5864" spans="1:4" ht="18" customHeight="1">
      <c r="A5864" s="173"/>
      <c r="B5864" s="189"/>
      <c r="C5864" s="189"/>
      <c r="D5864" s="189"/>
    </row>
    <row r="5865" spans="1:4" ht="18" customHeight="1">
      <c r="A5865" s="173"/>
      <c r="B5865" s="189"/>
      <c r="C5865" s="189"/>
      <c r="D5865" s="189"/>
    </row>
    <row r="5866" spans="1:4" ht="18" customHeight="1">
      <c r="A5866" s="173"/>
      <c r="B5866" s="189"/>
      <c r="C5866" s="189"/>
      <c r="D5866" s="189"/>
    </row>
    <row r="5867" spans="1:4" ht="18" customHeight="1">
      <c r="A5867" s="173"/>
      <c r="B5867" s="189"/>
      <c r="C5867" s="189"/>
      <c r="D5867" s="189"/>
    </row>
    <row r="5868" spans="1:4" ht="18" customHeight="1">
      <c r="A5868" s="173"/>
      <c r="B5868" s="189"/>
      <c r="C5868" s="189"/>
      <c r="D5868" s="189"/>
    </row>
    <row r="5869" spans="1:4" ht="18" customHeight="1">
      <c r="A5869" s="173"/>
      <c r="B5869" s="189"/>
      <c r="C5869" s="189"/>
      <c r="D5869" s="189"/>
    </row>
    <row r="5870" spans="1:4" ht="18" customHeight="1">
      <c r="A5870" s="173"/>
      <c r="B5870" s="189"/>
      <c r="C5870" s="189"/>
      <c r="D5870" s="189"/>
    </row>
    <row r="5871" spans="1:4" ht="18" customHeight="1">
      <c r="A5871" s="173"/>
      <c r="B5871" s="189"/>
      <c r="C5871" s="189"/>
      <c r="D5871" s="189"/>
    </row>
    <row r="5872" spans="1:4" ht="18" customHeight="1">
      <c r="A5872" s="173"/>
      <c r="B5872" s="189"/>
      <c r="C5872" s="189"/>
      <c r="D5872" s="189"/>
    </row>
    <row r="5873" spans="1:4" ht="18" customHeight="1">
      <c r="A5873" s="173"/>
      <c r="B5873" s="189"/>
      <c r="C5873" s="189"/>
      <c r="D5873" s="189"/>
    </row>
    <row r="5874" spans="1:4" ht="18" customHeight="1">
      <c r="A5874" s="173"/>
      <c r="B5874" s="189"/>
      <c r="C5874" s="189"/>
      <c r="D5874" s="189"/>
    </row>
    <row r="5875" spans="1:4" ht="18" customHeight="1">
      <c r="A5875" s="173"/>
      <c r="B5875" s="189"/>
      <c r="C5875" s="189"/>
      <c r="D5875" s="189"/>
    </row>
    <row r="5876" spans="1:4" ht="18" customHeight="1">
      <c r="A5876" s="173"/>
      <c r="B5876" s="189"/>
      <c r="C5876" s="189"/>
      <c r="D5876" s="189"/>
    </row>
    <row r="5877" spans="1:4" ht="18" customHeight="1">
      <c r="A5877" s="173"/>
      <c r="B5877" s="189"/>
      <c r="C5877" s="189"/>
      <c r="D5877" s="189"/>
    </row>
    <row r="5878" spans="1:4" ht="18" customHeight="1">
      <c r="A5878" s="173"/>
      <c r="B5878" s="189"/>
      <c r="C5878" s="189"/>
      <c r="D5878" s="189"/>
    </row>
    <row r="5879" spans="1:4" ht="18" customHeight="1">
      <c r="A5879" s="173"/>
      <c r="B5879" s="189"/>
      <c r="C5879" s="189"/>
      <c r="D5879" s="189"/>
    </row>
    <row r="5880" spans="1:4" ht="18" customHeight="1">
      <c r="A5880" s="173"/>
      <c r="B5880" s="189"/>
      <c r="C5880" s="189"/>
      <c r="D5880" s="189"/>
    </row>
    <row r="5881" spans="1:4" ht="18" customHeight="1">
      <c r="A5881" s="173"/>
      <c r="B5881" s="189"/>
      <c r="C5881" s="189"/>
      <c r="D5881" s="189"/>
    </row>
    <row r="5882" spans="1:4" ht="18" customHeight="1">
      <c r="A5882" s="173"/>
      <c r="B5882" s="189"/>
      <c r="C5882" s="189"/>
      <c r="D5882" s="189"/>
    </row>
    <row r="5883" spans="1:4" ht="18" customHeight="1">
      <c r="A5883" s="173"/>
      <c r="B5883" s="189"/>
      <c r="C5883" s="189"/>
      <c r="D5883" s="189"/>
    </row>
    <row r="5884" spans="1:4" ht="18" customHeight="1">
      <c r="A5884" s="173"/>
      <c r="B5884" s="189"/>
      <c r="C5884" s="189"/>
      <c r="D5884" s="189"/>
    </row>
    <row r="5885" spans="1:4" ht="18" customHeight="1">
      <c r="A5885" s="173"/>
      <c r="B5885" s="189"/>
      <c r="C5885" s="189"/>
      <c r="D5885" s="189"/>
    </row>
    <row r="5886" spans="1:4" ht="18" customHeight="1">
      <c r="A5886" s="173"/>
      <c r="B5886" s="189"/>
      <c r="C5886" s="189"/>
      <c r="D5886" s="189"/>
    </row>
    <row r="5887" spans="1:4" ht="18" customHeight="1">
      <c r="A5887" s="173"/>
      <c r="B5887" s="189"/>
      <c r="C5887" s="189"/>
      <c r="D5887" s="189"/>
    </row>
    <row r="5888" spans="1:4" ht="18" customHeight="1">
      <c r="A5888" s="173"/>
      <c r="B5888" s="189"/>
      <c r="C5888" s="189"/>
      <c r="D5888" s="189"/>
    </row>
    <row r="5889" spans="1:4" ht="18" customHeight="1">
      <c r="A5889" s="173"/>
      <c r="B5889" s="189"/>
      <c r="C5889" s="189"/>
      <c r="D5889" s="189"/>
    </row>
    <row r="5890" spans="1:4" ht="18" customHeight="1">
      <c r="A5890" s="173"/>
      <c r="B5890" s="189"/>
      <c r="C5890" s="189"/>
      <c r="D5890" s="189"/>
    </row>
    <row r="5891" spans="1:4" ht="18" customHeight="1">
      <c r="A5891" s="173"/>
      <c r="B5891" s="189"/>
      <c r="C5891" s="189"/>
      <c r="D5891" s="189"/>
    </row>
    <row r="5892" spans="1:4" ht="18" customHeight="1">
      <c r="A5892" s="173"/>
      <c r="B5892" s="189"/>
      <c r="C5892" s="189"/>
      <c r="D5892" s="189"/>
    </row>
    <row r="5893" spans="1:4" ht="18" customHeight="1">
      <c r="A5893" s="173"/>
      <c r="B5893" s="189"/>
      <c r="C5893" s="189"/>
      <c r="D5893" s="189"/>
    </row>
    <row r="5894" spans="1:4" ht="18" customHeight="1">
      <c r="A5894" s="173"/>
      <c r="B5894" s="189"/>
      <c r="C5894" s="189"/>
      <c r="D5894" s="189"/>
    </row>
    <row r="5895" spans="1:4" ht="18" customHeight="1">
      <c r="A5895" s="173"/>
      <c r="B5895" s="189"/>
      <c r="C5895" s="189"/>
      <c r="D5895" s="189"/>
    </row>
    <row r="5896" spans="1:4" ht="18" customHeight="1">
      <c r="A5896" s="173"/>
      <c r="B5896" s="189"/>
      <c r="C5896" s="189"/>
      <c r="D5896" s="189"/>
    </row>
    <row r="5897" spans="1:4" ht="18" customHeight="1">
      <c r="A5897" s="173"/>
      <c r="B5897" s="189"/>
      <c r="C5897" s="189"/>
      <c r="D5897" s="189"/>
    </row>
    <row r="5898" spans="1:4" ht="18" customHeight="1">
      <c r="A5898" s="173"/>
      <c r="B5898" s="189"/>
      <c r="C5898" s="189"/>
      <c r="D5898" s="189"/>
    </row>
    <row r="5899" spans="1:4" ht="18" customHeight="1">
      <c r="A5899" s="173"/>
      <c r="B5899" s="189"/>
      <c r="C5899" s="189"/>
      <c r="D5899" s="189"/>
    </row>
    <row r="5900" spans="1:4" ht="18" customHeight="1">
      <c r="A5900" s="173"/>
      <c r="B5900" s="189"/>
      <c r="C5900" s="189"/>
      <c r="D5900" s="189"/>
    </row>
    <row r="5901" spans="1:4" ht="18" customHeight="1">
      <c r="A5901" s="173"/>
      <c r="B5901" s="189"/>
      <c r="C5901" s="189"/>
      <c r="D5901" s="189"/>
    </row>
    <row r="5902" spans="1:4" ht="18" customHeight="1">
      <c r="A5902" s="173"/>
      <c r="B5902" s="189"/>
      <c r="C5902" s="189"/>
      <c r="D5902" s="189"/>
    </row>
    <row r="5903" spans="1:4" ht="18" customHeight="1">
      <c r="A5903" s="173"/>
      <c r="B5903" s="189"/>
      <c r="C5903" s="189"/>
      <c r="D5903" s="189"/>
    </row>
    <row r="5904" spans="1:4" ht="18" customHeight="1">
      <c r="A5904" s="173"/>
      <c r="B5904" s="189"/>
      <c r="C5904" s="189"/>
      <c r="D5904" s="189"/>
    </row>
    <row r="5905" spans="1:4" ht="18" customHeight="1">
      <c r="A5905" s="173"/>
      <c r="B5905" s="189"/>
      <c r="C5905" s="189"/>
      <c r="D5905" s="189"/>
    </row>
    <row r="5906" spans="1:4" ht="18" customHeight="1">
      <c r="A5906" s="173"/>
      <c r="B5906" s="189"/>
      <c r="C5906" s="189"/>
      <c r="D5906" s="189"/>
    </row>
    <row r="5907" spans="1:4" ht="18" customHeight="1">
      <c r="A5907" s="173"/>
      <c r="B5907" s="189"/>
      <c r="C5907" s="189"/>
      <c r="D5907" s="189"/>
    </row>
    <row r="5908" spans="1:4" ht="18" customHeight="1">
      <c r="A5908" s="173"/>
      <c r="B5908" s="189"/>
      <c r="C5908" s="189"/>
      <c r="D5908" s="189"/>
    </row>
    <row r="5909" spans="1:4" ht="18" customHeight="1">
      <c r="A5909" s="173"/>
      <c r="B5909" s="189"/>
      <c r="C5909" s="189"/>
      <c r="D5909" s="189"/>
    </row>
    <row r="5910" spans="1:4" ht="18" customHeight="1">
      <c r="A5910" s="173"/>
      <c r="B5910" s="189"/>
      <c r="C5910" s="189"/>
      <c r="D5910" s="189"/>
    </row>
    <row r="5911" spans="1:4" ht="18" customHeight="1">
      <c r="A5911" s="173"/>
      <c r="B5911" s="189"/>
      <c r="C5911" s="189"/>
      <c r="D5911" s="189"/>
    </row>
    <row r="5912" spans="1:4" ht="18" customHeight="1">
      <c r="A5912" s="173"/>
      <c r="B5912" s="189"/>
      <c r="C5912" s="189"/>
      <c r="D5912" s="189"/>
    </row>
    <row r="5913" spans="1:4" ht="18" customHeight="1">
      <c r="A5913" s="173"/>
      <c r="B5913" s="189"/>
      <c r="C5913" s="189"/>
      <c r="D5913" s="189"/>
    </row>
    <row r="5914" spans="1:4" ht="18" customHeight="1">
      <c r="A5914" s="173"/>
      <c r="B5914" s="189"/>
      <c r="C5914" s="189"/>
      <c r="D5914" s="189"/>
    </row>
    <row r="5915" spans="1:4" ht="18" customHeight="1">
      <c r="A5915" s="173"/>
      <c r="B5915" s="189"/>
      <c r="C5915" s="189"/>
      <c r="D5915" s="189"/>
    </row>
    <row r="5916" spans="1:4" ht="18" customHeight="1">
      <c r="A5916" s="173"/>
      <c r="B5916" s="189"/>
      <c r="C5916" s="189"/>
      <c r="D5916" s="189"/>
    </row>
    <row r="5917" spans="1:4" ht="18" customHeight="1">
      <c r="A5917" s="173"/>
      <c r="B5917" s="189"/>
      <c r="C5917" s="189"/>
      <c r="D5917" s="189"/>
    </row>
    <row r="5918" spans="1:4" ht="18" customHeight="1">
      <c r="A5918" s="173"/>
      <c r="B5918" s="189"/>
      <c r="C5918" s="189"/>
      <c r="D5918" s="189"/>
    </row>
    <row r="5919" spans="1:4" ht="18" customHeight="1">
      <c r="A5919" s="173"/>
      <c r="B5919" s="189"/>
      <c r="C5919" s="189"/>
      <c r="D5919" s="189"/>
    </row>
    <row r="5920" spans="1:4" ht="18" customHeight="1">
      <c r="A5920" s="173"/>
      <c r="B5920" s="189"/>
      <c r="C5920" s="189"/>
      <c r="D5920" s="189"/>
    </row>
    <row r="5921" spans="1:4" ht="18" customHeight="1">
      <c r="A5921" s="173"/>
      <c r="B5921" s="189"/>
      <c r="C5921" s="189"/>
      <c r="D5921" s="189"/>
    </row>
    <row r="5922" spans="1:4" ht="18" customHeight="1">
      <c r="A5922" s="173"/>
      <c r="B5922" s="189"/>
      <c r="C5922" s="189"/>
      <c r="D5922" s="189"/>
    </row>
    <row r="5923" spans="1:4" ht="18" customHeight="1">
      <c r="A5923" s="173"/>
      <c r="B5923" s="189"/>
      <c r="C5923" s="189"/>
      <c r="D5923" s="189"/>
    </row>
    <row r="5924" spans="1:4" ht="18" customHeight="1">
      <c r="A5924" s="173"/>
      <c r="B5924" s="189"/>
      <c r="C5924" s="189"/>
      <c r="D5924" s="189"/>
    </row>
    <row r="5925" spans="1:4" ht="18" customHeight="1">
      <c r="A5925" s="173"/>
      <c r="B5925" s="189"/>
      <c r="C5925" s="189"/>
      <c r="D5925" s="189"/>
    </row>
    <row r="5926" spans="1:4" ht="18" customHeight="1">
      <c r="A5926" s="173"/>
      <c r="B5926" s="189"/>
      <c r="C5926" s="189"/>
      <c r="D5926" s="189"/>
    </row>
    <row r="5927" spans="1:4" ht="18" customHeight="1">
      <c r="A5927" s="173"/>
      <c r="B5927" s="189"/>
      <c r="C5927" s="189"/>
      <c r="D5927" s="189"/>
    </row>
    <row r="5928" spans="1:4" ht="18" customHeight="1">
      <c r="A5928" s="173"/>
      <c r="B5928" s="189"/>
      <c r="C5928" s="189"/>
      <c r="D5928" s="189"/>
    </row>
    <row r="5929" spans="1:4" ht="18" customHeight="1">
      <c r="A5929" s="173"/>
      <c r="B5929" s="189"/>
      <c r="C5929" s="189"/>
      <c r="D5929" s="189"/>
    </row>
    <row r="5930" spans="1:4" ht="18" customHeight="1">
      <c r="A5930" s="173"/>
      <c r="B5930" s="189"/>
      <c r="C5930" s="189"/>
      <c r="D5930" s="189"/>
    </row>
    <row r="5931" spans="1:4" ht="18" customHeight="1">
      <c r="A5931" s="173"/>
      <c r="B5931" s="189"/>
      <c r="C5931" s="189"/>
      <c r="D5931" s="189"/>
    </row>
    <row r="5932" spans="1:4" ht="18" customHeight="1">
      <c r="A5932" s="173"/>
      <c r="B5932" s="189"/>
      <c r="C5932" s="189"/>
      <c r="D5932" s="189"/>
    </row>
    <row r="5933" spans="1:4" ht="18" customHeight="1">
      <c r="A5933" s="173"/>
      <c r="B5933" s="189"/>
      <c r="C5933" s="189"/>
      <c r="D5933" s="189"/>
    </row>
    <row r="5934" spans="1:4" ht="18" customHeight="1">
      <c r="A5934" s="173"/>
      <c r="B5934" s="189"/>
      <c r="C5934" s="189"/>
      <c r="D5934" s="189"/>
    </row>
    <row r="5935" spans="1:4" ht="18" customHeight="1">
      <c r="A5935" s="173"/>
      <c r="B5935" s="189"/>
      <c r="C5935" s="189"/>
      <c r="D5935" s="189"/>
    </row>
    <row r="5936" spans="1:4" ht="18" customHeight="1">
      <c r="A5936" s="173"/>
      <c r="B5936" s="189"/>
      <c r="C5936" s="189"/>
      <c r="D5936" s="189"/>
    </row>
    <row r="5937" spans="1:4" ht="18" customHeight="1">
      <c r="A5937" s="173"/>
      <c r="B5937" s="189"/>
      <c r="C5937" s="189"/>
      <c r="D5937" s="189"/>
    </row>
    <row r="5938" spans="1:4" ht="18" customHeight="1">
      <c r="A5938" s="173"/>
      <c r="B5938" s="189"/>
      <c r="C5938" s="189"/>
      <c r="D5938" s="189"/>
    </row>
    <row r="5939" spans="1:4" ht="18" customHeight="1">
      <c r="A5939" s="173"/>
      <c r="B5939" s="189"/>
      <c r="C5939" s="189"/>
      <c r="D5939" s="189"/>
    </row>
    <row r="5940" spans="1:4" ht="18" customHeight="1">
      <c r="A5940" s="173"/>
      <c r="B5940" s="189"/>
      <c r="C5940" s="189"/>
      <c r="D5940" s="189"/>
    </row>
    <row r="5941" spans="1:4" ht="18" customHeight="1">
      <c r="A5941" s="173"/>
      <c r="B5941" s="189"/>
      <c r="C5941" s="189"/>
      <c r="D5941" s="189"/>
    </row>
    <row r="5942" spans="1:4" ht="18" customHeight="1">
      <c r="A5942" s="173"/>
      <c r="B5942" s="189"/>
      <c r="C5942" s="189"/>
      <c r="D5942" s="189"/>
    </row>
    <row r="5943" spans="1:4" ht="18" customHeight="1">
      <c r="A5943" s="173"/>
      <c r="B5943" s="189"/>
      <c r="C5943" s="189"/>
      <c r="D5943" s="189"/>
    </row>
    <row r="5944" spans="1:4" ht="18" customHeight="1">
      <c r="A5944" s="173"/>
      <c r="B5944" s="189"/>
      <c r="C5944" s="189"/>
      <c r="D5944" s="189"/>
    </row>
    <row r="5945" spans="1:4" ht="18" customHeight="1">
      <c r="A5945" s="173"/>
      <c r="B5945" s="189"/>
      <c r="C5945" s="189"/>
      <c r="D5945" s="189"/>
    </row>
    <row r="5946" spans="1:4" ht="18" customHeight="1">
      <c r="A5946" s="173"/>
      <c r="B5946" s="189"/>
      <c r="C5946" s="189"/>
      <c r="D5946" s="189"/>
    </row>
    <row r="5947" spans="1:4" ht="18" customHeight="1">
      <c r="A5947" s="173"/>
      <c r="B5947" s="189"/>
      <c r="C5947" s="189"/>
      <c r="D5947" s="189"/>
    </row>
    <row r="5948" spans="1:4" ht="18" customHeight="1">
      <c r="A5948" s="173"/>
      <c r="B5948" s="189"/>
      <c r="C5948" s="189"/>
      <c r="D5948" s="189"/>
    </row>
    <row r="5949" spans="1:4" ht="18" customHeight="1">
      <c r="A5949" s="173"/>
      <c r="B5949" s="189"/>
      <c r="C5949" s="189"/>
      <c r="D5949" s="189"/>
    </row>
    <row r="5950" spans="1:4" ht="18" customHeight="1">
      <c r="A5950" s="173"/>
      <c r="B5950" s="189"/>
      <c r="C5950" s="189"/>
      <c r="D5950" s="189"/>
    </row>
    <row r="5951" spans="1:4" ht="18" customHeight="1">
      <c r="A5951" s="173"/>
      <c r="B5951" s="189"/>
      <c r="C5951" s="189"/>
      <c r="D5951" s="189"/>
    </row>
    <row r="5952" spans="1:4" ht="18" customHeight="1">
      <c r="A5952" s="173"/>
      <c r="B5952" s="189"/>
      <c r="C5952" s="189"/>
      <c r="D5952" s="189"/>
    </row>
    <row r="5953" spans="1:4" ht="18" customHeight="1">
      <c r="A5953" s="173"/>
      <c r="B5953" s="189"/>
      <c r="C5953" s="189"/>
      <c r="D5953" s="189"/>
    </row>
    <row r="5954" spans="1:4" ht="18" customHeight="1">
      <c r="A5954" s="173"/>
      <c r="B5954" s="189"/>
      <c r="C5954" s="189"/>
      <c r="D5954" s="189"/>
    </row>
    <row r="5955" spans="1:4" ht="18" customHeight="1">
      <c r="A5955" s="173"/>
      <c r="B5955" s="189"/>
      <c r="C5955" s="189"/>
      <c r="D5955" s="189"/>
    </row>
    <row r="5956" spans="1:4" ht="18" customHeight="1">
      <c r="A5956" s="173"/>
      <c r="B5956" s="189"/>
      <c r="C5956" s="189"/>
      <c r="D5956" s="189"/>
    </row>
    <row r="5957" spans="1:4" ht="18" customHeight="1">
      <c r="A5957" s="173"/>
      <c r="B5957" s="189"/>
      <c r="C5957" s="189"/>
      <c r="D5957" s="189"/>
    </row>
    <row r="5958" spans="1:4" ht="18" customHeight="1">
      <c r="A5958" s="173"/>
      <c r="B5958" s="189"/>
      <c r="C5958" s="189"/>
      <c r="D5958" s="189"/>
    </row>
    <row r="5959" spans="1:4" ht="18" customHeight="1">
      <c r="A5959" s="173"/>
      <c r="B5959" s="189"/>
      <c r="C5959" s="189"/>
      <c r="D5959" s="189"/>
    </row>
    <row r="5960" spans="1:4" ht="18" customHeight="1">
      <c r="A5960" s="173"/>
      <c r="B5960" s="189"/>
      <c r="C5960" s="189"/>
      <c r="D5960" s="189"/>
    </row>
    <row r="5961" spans="1:4" ht="18" customHeight="1">
      <c r="A5961" s="173"/>
      <c r="B5961" s="189"/>
      <c r="C5961" s="189"/>
      <c r="D5961" s="189"/>
    </row>
    <row r="5962" spans="1:4" ht="18" customHeight="1">
      <c r="A5962" s="173"/>
      <c r="B5962" s="189"/>
      <c r="C5962" s="189"/>
      <c r="D5962" s="189"/>
    </row>
    <row r="5963" spans="1:4" ht="18" customHeight="1">
      <c r="A5963" s="173"/>
      <c r="B5963" s="189"/>
      <c r="C5963" s="189"/>
      <c r="D5963" s="189"/>
    </row>
    <row r="5964" spans="1:4" ht="18" customHeight="1">
      <c r="A5964" s="173"/>
      <c r="B5964" s="189"/>
      <c r="C5964" s="189"/>
      <c r="D5964" s="189"/>
    </row>
    <row r="5965" spans="1:4" ht="18" customHeight="1">
      <c r="A5965" s="173"/>
      <c r="B5965" s="189"/>
      <c r="C5965" s="189"/>
      <c r="D5965" s="189"/>
    </row>
    <row r="5966" spans="1:4" ht="18" customHeight="1">
      <c r="A5966" s="173"/>
      <c r="B5966" s="189"/>
      <c r="C5966" s="189"/>
      <c r="D5966" s="189"/>
    </row>
    <row r="5967" spans="1:4" ht="18" customHeight="1">
      <c r="A5967" s="173"/>
      <c r="B5967" s="189"/>
      <c r="C5967" s="189"/>
      <c r="D5967" s="189"/>
    </row>
    <row r="5968" spans="1:4" ht="18" customHeight="1">
      <c r="A5968" s="173"/>
      <c r="B5968" s="189"/>
      <c r="C5968" s="189"/>
      <c r="D5968" s="189"/>
    </row>
    <row r="5969" spans="1:4" ht="18" customHeight="1">
      <c r="A5969" s="173"/>
      <c r="B5969" s="189"/>
      <c r="C5969" s="189"/>
      <c r="D5969" s="189"/>
    </row>
    <row r="5970" spans="1:4" ht="18" customHeight="1">
      <c r="A5970" s="173"/>
      <c r="B5970" s="189"/>
      <c r="C5970" s="189"/>
      <c r="D5970" s="189"/>
    </row>
    <row r="5971" spans="1:4" ht="18" customHeight="1">
      <c r="A5971" s="173"/>
      <c r="B5971" s="189"/>
      <c r="C5971" s="189"/>
      <c r="D5971" s="189"/>
    </row>
    <row r="5972" spans="1:4" ht="18" customHeight="1">
      <c r="A5972" s="173"/>
      <c r="B5972" s="189"/>
      <c r="C5972" s="189"/>
      <c r="D5972" s="189"/>
    </row>
    <row r="5973" spans="1:4" ht="18" customHeight="1">
      <c r="A5973" s="173"/>
      <c r="B5973" s="189"/>
      <c r="C5973" s="189"/>
      <c r="D5973" s="189"/>
    </row>
    <row r="5974" spans="1:4" ht="18" customHeight="1">
      <c r="A5974" s="173"/>
      <c r="B5974" s="189"/>
      <c r="C5974" s="189"/>
      <c r="D5974" s="189"/>
    </row>
    <row r="5975" spans="1:4" ht="18" customHeight="1">
      <c r="A5975" s="173"/>
      <c r="B5975" s="189"/>
      <c r="C5975" s="189"/>
      <c r="D5975" s="189"/>
    </row>
    <row r="5976" spans="1:4" ht="18" customHeight="1">
      <c r="A5976" s="173"/>
      <c r="B5976" s="189"/>
      <c r="C5976" s="189"/>
      <c r="D5976" s="189"/>
    </row>
    <row r="5977" spans="1:4" ht="18" customHeight="1">
      <c r="A5977" s="173"/>
      <c r="B5977" s="189"/>
      <c r="C5977" s="189"/>
      <c r="D5977" s="189"/>
    </row>
    <row r="5978" spans="1:4" ht="18" customHeight="1">
      <c r="A5978" s="173"/>
      <c r="B5978" s="189"/>
      <c r="C5978" s="189"/>
      <c r="D5978" s="189"/>
    </row>
    <row r="5979" spans="1:4" ht="18" customHeight="1">
      <c r="A5979" s="173"/>
      <c r="B5979" s="189"/>
      <c r="C5979" s="189"/>
      <c r="D5979" s="189"/>
    </row>
    <row r="5980" spans="1:4" ht="18" customHeight="1">
      <c r="A5980" s="173"/>
      <c r="B5980" s="189"/>
      <c r="C5980" s="189"/>
      <c r="D5980" s="189"/>
    </row>
    <row r="5981" spans="1:4" ht="18" customHeight="1">
      <c r="A5981" s="173"/>
      <c r="B5981" s="189"/>
      <c r="C5981" s="189"/>
      <c r="D5981" s="189"/>
    </row>
    <row r="5982" spans="1:4" ht="18" customHeight="1">
      <c r="A5982" s="173"/>
      <c r="B5982" s="189"/>
      <c r="C5982" s="189"/>
      <c r="D5982" s="189"/>
    </row>
    <row r="5983" spans="1:4" ht="18" customHeight="1">
      <c r="A5983" s="173"/>
      <c r="B5983" s="189"/>
      <c r="C5983" s="189"/>
      <c r="D5983" s="189"/>
    </row>
    <row r="5984" spans="1:4" ht="18" customHeight="1">
      <c r="A5984" s="173"/>
      <c r="B5984" s="189"/>
      <c r="C5984" s="189"/>
      <c r="D5984" s="189"/>
    </row>
    <row r="5985" spans="1:4" ht="18" customHeight="1">
      <c r="A5985" s="173"/>
      <c r="B5985" s="189"/>
      <c r="C5985" s="189"/>
      <c r="D5985" s="189"/>
    </row>
    <row r="5986" spans="1:4" ht="18" customHeight="1">
      <c r="A5986" s="173"/>
      <c r="B5986" s="189"/>
      <c r="C5986" s="189"/>
      <c r="D5986" s="189"/>
    </row>
    <row r="5987" spans="1:4" ht="18" customHeight="1">
      <c r="A5987" s="173"/>
      <c r="B5987" s="189"/>
      <c r="C5987" s="189"/>
      <c r="D5987" s="189"/>
    </row>
    <row r="5988" spans="1:4" ht="18" customHeight="1">
      <c r="A5988" s="173"/>
      <c r="B5988" s="189"/>
      <c r="C5988" s="189"/>
      <c r="D5988" s="189"/>
    </row>
    <row r="5989" spans="1:4" ht="18" customHeight="1">
      <c r="A5989" s="173"/>
      <c r="B5989" s="189"/>
      <c r="C5989" s="189"/>
      <c r="D5989" s="189"/>
    </row>
    <row r="5990" spans="1:4" ht="18" customHeight="1">
      <c r="A5990" s="173"/>
      <c r="B5990" s="189"/>
      <c r="C5990" s="189"/>
      <c r="D5990" s="189"/>
    </row>
    <row r="5991" spans="1:4" ht="18" customHeight="1">
      <c r="A5991" s="173"/>
      <c r="B5991" s="189"/>
      <c r="C5991" s="189"/>
      <c r="D5991" s="189"/>
    </row>
    <row r="5992" spans="1:4" ht="18" customHeight="1">
      <c r="A5992" s="173"/>
      <c r="B5992" s="189"/>
      <c r="C5992" s="189"/>
      <c r="D5992" s="189"/>
    </row>
    <row r="5993" spans="1:4" ht="18" customHeight="1">
      <c r="A5993" s="173"/>
      <c r="B5993" s="189"/>
      <c r="C5993" s="189"/>
      <c r="D5993" s="189"/>
    </row>
    <row r="5994" spans="1:4" ht="18" customHeight="1">
      <c r="A5994" s="173"/>
      <c r="B5994" s="189"/>
      <c r="C5994" s="189"/>
      <c r="D5994" s="189"/>
    </row>
    <row r="5995" spans="1:4" ht="18" customHeight="1">
      <c r="A5995" s="173"/>
      <c r="B5995" s="189"/>
      <c r="C5995" s="189"/>
      <c r="D5995" s="189"/>
    </row>
    <row r="5996" spans="1:4" ht="18" customHeight="1">
      <c r="A5996" s="173"/>
      <c r="B5996" s="189"/>
      <c r="C5996" s="189"/>
      <c r="D5996" s="189"/>
    </row>
    <row r="5997" spans="1:4" ht="18" customHeight="1">
      <c r="A5997" s="173"/>
      <c r="B5997" s="189"/>
      <c r="C5997" s="189"/>
      <c r="D5997" s="189"/>
    </row>
    <row r="5998" spans="1:4" ht="18" customHeight="1">
      <c r="A5998" s="173"/>
      <c r="B5998" s="189"/>
      <c r="C5998" s="189"/>
      <c r="D5998" s="189"/>
    </row>
    <row r="5999" spans="1:4" ht="18" customHeight="1">
      <c r="A5999" s="173"/>
      <c r="B5999" s="189"/>
      <c r="C5999" s="189"/>
      <c r="D5999" s="189"/>
    </row>
    <row r="6000" spans="1:4" ht="18" customHeight="1">
      <c r="A6000" s="173"/>
      <c r="B6000" s="189"/>
      <c r="C6000" s="189"/>
      <c r="D6000" s="189"/>
    </row>
    <row r="6001" spans="1:4" ht="18" customHeight="1">
      <c r="A6001" s="173"/>
      <c r="B6001" s="189"/>
      <c r="C6001" s="189"/>
      <c r="D6001" s="189"/>
    </row>
    <row r="6002" spans="1:4" ht="18" customHeight="1">
      <c r="A6002" s="173"/>
      <c r="B6002" s="189"/>
      <c r="C6002" s="189"/>
      <c r="D6002" s="189"/>
    </row>
    <row r="6003" spans="1:4" ht="18" customHeight="1">
      <c r="A6003" s="173"/>
      <c r="B6003" s="189"/>
      <c r="C6003" s="189"/>
      <c r="D6003" s="189"/>
    </row>
    <row r="6004" spans="1:4" ht="18" customHeight="1">
      <c r="A6004" s="173"/>
      <c r="B6004" s="189"/>
      <c r="C6004" s="189"/>
      <c r="D6004" s="189"/>
    </row>
    <row r="6005" spans="1:4" ht="18" customHeight="1">
      <c r="A6005" s="173"/>
      <c r="B6005" s="189"/>
      <c r="C6005" s="189"/>
      <c r="D6005" s="189"/>
    </row>
    <row r="6006" spans="1:4" ht="18" customHeight="1">
      <c r="A6006" s="173"/>
      <c r="B6006" s="189"/>
      <c r="C6006" s="189"/>
      <c r="D6006" s="189"/>
    </row>
    <row r="6007" spans="1:4" ht="18" customHeight="1">
      <c r="A6007" s="173"/>
      <c r="B6007" s="189"/>
      <c r="C6007" s="189"/>
      <c r="D6007" s="189"/>
    </row>
    <row r="6008" spans="1:4" ht="18" customHeight="1">
      <c r="A6008" s="173"/>
      <c r="B6008" s="189"/>
      <c r="C6008" s="189"/>
      <c r="D6008" s="189"/>
    </row>
    <row r="6009" spans="1:4" ht="18" customHeight="1">
      <c r="A6009" s="173"/>
      <c r="B6009" s="189"/>
      <c r="C6009" s="189"/>
      <c r="D6009" s="189"/>
    </row>
    <row r="6010" spans="1:4" ht="18" customHeight="1">
      <c r="A6010" s="173"/>
      <c r="B6010" s="189"/>
      <c r="C6010" s="189"/>
      <c r="D6010" s="189"/>
    </row>
    <row r="6011" spans="1:4" ht="18" customHeight="1">
      <c r="A6011" s="173"/>
      <c r="B6011" s="189"/>
      <c r="C6011" s="189"/>
      <c r="D6011" s="189"/>
    </row>
    <row r="6012" spans="1:4" ht="18" customHeight="1">
      <c r="A6012" s="173"/>
      <c r="B6012" s="189"/>
      <c r="C6012" s="189"/>
      <c r="D6012" s="189"/>
    </row>
    <row r="6013" spans="1:4" ht="18" customHeight="1">
      <c r="A6013" s="173"/>
      <c r="B6013" s="189"/>
      <c r="C6013" s="189"/>
      <c r="D6013" s="189"/>
    </row>
    <row r="6014" spans="1:4" ht="18" customHeight="1">
      <c r="A6014" s="173"/>
      <c r="B6014" s="189"/>
      <c r="C6014" s="189"/>
      <c r="D6014" s="189"/>
    </row>
    <row r="6015" spans="1:4" ht="18" customHeight="1">
      <c r="A6015" s="173"/>
      <c r="B6015" s="189"/>
      <c r="C6015" s="189"/>
      <c r="D6015" s="189"/>
    </row>
    <row r="6016" spans="1:4" ht="18" customHeight="1">
      <c r="A6016" s="173"/>
      <c r="B6016" s="189"/>
      <c r="C6016" s="189"/>
      <c r="D6016" s="189"/>
    </row>
    <row r="6017" spans="1:4" ht="18" customHeight="1">
      <c r="A6017" s="173"/>
      <c r="B6017" s="189"/>
      <c r="C6017" s="189"/>
      <c r="D6017" s="189"/>
    </row>
    <row r="6018" spans="1:4" ht="18" customHeight="1">
      <c r="A6018" s="173"/>
      <c r="B6018" s="189"/>
      <c r="C6018" s="189"/>
      <c r="D6018" s="189"/>
    </row>
    <row r="6019" spans="1:4" ht="18" customHeight="1">
      <c r="A6019" s="173"/>
      <c r="B6019" s="189"/>
      <c r="C6019" s="189"/>
      <c r="D6019" s="189"/>
    </row>
    <row r="6020" spans="1:4" ht="18" customHeight="1">
      <c r="A6020" s="173"/>
      <c r="B6020" s="189"/>
      <c r="C6020" s="189"/>
      <c r="D6020" s="189"/>
    </row>
    <row r="6021" spans="1:4" ht="18" customHeight="1">
      <c r="A6021" s="173"/>
      <c r="B6021" s="189"/>
      <c r="C6021" s="189"/>
      <c r="D6021" s="189"/>
    </row>
    <row r="6022" spans="1:4" ht="18" customHeight="1">
      <c r="A6022" s="173"/>
      <c r="B6022" s="189"/>
      <c r="C6022" s="189"/>
      <c r="D6022" s="189"/>
    </row>
    <row r="6023" spans="1:4" ht="18" customHeight="1">
      <c r="A6023" s="173"/>
      <c r="B6023" s="189"/>
      <c r="C6023" s="189"/>
      <c r="D6023" s="189"/>
    </row>
    <row r="6024" spans="1:4" ht="18" customHeight="1">
      <c r="A6024" s="173"/>
      <c r="B6024" s="189"/>
      <c r="C6024" s="189"/>
      <c r="D6024" s="189"/>
    </row>
    <row r="6025" spans="1:4" ht="18" customHeight="1">
      <c r="A6025" s="173"/>
      <c r="B6025" s="189"/>
      <c r="C6025" s="189"/>
      <c r="D6025" s="189"/>
    </row>
    <row r="6026" spans="1:4" ht="18" customHeight="1">
      <c r="A6026" s="173"/>
      <c r="B6026" s="189"/>
      <c r="C6026" s="189"/>
      <c r="D6026" s="189"/>
    </row>
    <row r="6027" spans="1:4" ht="18" customHeight="1">
      <c r="A6027" s="173"/>
      <c r="B6027" s="189"/>
      <c r="C6027" s="189"/>
      <c r="D6027" s="189"/>
    </row>
    <row r="6028" spans="1:4" ht="18" customHeight="1">
      <c r="A6028" s="173"/>
      <c r="B6028" s="189"/>
      <c r="C6028" s="189"/>
      <c r="D6028" s="189"/>
    </row>
    <row r="6029" spans="1:4" ht="18" customHeight="1">
      <c r="A6029" s="173"/>
      <c r="B6029" s="189"/>
      <c r="C6029" s="189"/>
      <c r="D6029" s="189"/>
    </row>
    <row r="6030" spans="1:4" ht="18" customHeight="1">
      <c r="A6030" s="173"/>
      <c r="B6030" s="189"/>
      <c r="C6030" s="189"/>
      <c r="D6030" s="189"/>
    </row>
    <row r="6031" spans="1:4" ht="18" customHeight="1">
      <c r="A6031" s="173"/>
      <c r="B6031" s="189"/>
      <c r="C6031" s="189"/>
      <c r="D6031" s="189"/>
    </row>
    <row r="6032" spans="1:4" ht="18" customHeight="1">
      <c r="A6032" s="173"/>
      <c r="B6032" s="189"/>
      <c r="C6032" s="189"/>
      <c r="D6032" s="189"/>
    </row>
    <row r="6033" spans="1:4" ht="18" customHeight="1">
      <c r="A6033" s="173"/>
      <c r="B6033" s="189"/>
      <c r="C6033" s="189"/>
      <c r="D6033" s="189"/>
    </row>
    <row r="6034" spans="1:4" ht="18" customHeight="1">
      <c r="A6034" s="173"/>
      <c r="B6034" s="189"/>
      <c r="C6034" s="189"/>
      <c r="D6034" s="189"/>
    </row>
    <row r="6035" spans="1:4" ht="18" customHeight="1">
      <c r="A6035" s="173"/>
      <c r="B6035" s="189"/>
      <c r="C6035" s="189"/>
      <c r="D6035" s="189"/>
    </row>
    <row r="6036" spans="1:4" ht="18" customHeight="1">
      <c r="A6036" s="173"/>
      <c r="B6036" s="189"/>
      <c r="C6036" s="189"/>
      <c r="D6036" s="189"/>
    </row>
    <row r="6037" spans="1:4" ht="18" customHeight="1">
      <c r="A6037" s="173"/>
      <c r="B6037" s="189"/>
      <c r="C6037" s="189"/>
      <c r="D6037" s="189"/>
    </row>
    <row r="6038" spans="1:4" ht="18" customHeight="1">
      <c r="A6038" s="173"/>
      <c r="B6038" s="189"/>
      <c r="C6038" s="189"/>
      <c r="D6038" s="189"/>
    </row>
    <row r="6039" spans="1:4" ht="18" customHeight="1">
      <c r="A6039" s="173"/>
      <c r="B6039" s="189"/>
      <c r="C6039" s="189"/>
      <c r="D6039" s="189"/>
    </row>
    <row r="6040" spans="1:4" ht="18" customHeight="1">
      <c r="A6040" s="173"/>
      <c r="B6040" s="189"/>
      <c r="C6040" s="189"/>
      <c r="D6040" s="189"/>
    </row>
    <row r="6041" spans="1:4" ht="18" customHeight="1">
      <c r="A6041" s="173"/>
      <c r="B6041" s="189"/>
      <c r="C6041" s="189"/>
      <c r="D6041" s="189"/>
    </row>
    <row r="6042" spans="1:4" ht="18" customHeight="1">
      <c r="A6042" s="173"/>
      <c r="B6042" s="189"/>
      <c r="C6042" s="189"/>
      <c r="D6042" s="189"/>
    </row>
    <row r="6043" spans="1:4" ht="18" customHeight="1">
      <c r="A6043" s="173"/>
      <c r="B6043" s="189"/>
      <c r="C6043" s="189"/>
      <c r="D6043" s="189"/>
    </row>
    <row r="6044" spans="1:4" ht="18" customHeight="1">
      <c r="A6044" s="173"/>
      <c r="B6044" s="189"/>
      <c r="C6044" s="189"/>
      <c r="D6044" s="189"/>
    </row>
    <row r="6045" spans="1:4" ht="18" customHeight="1">
      <c r="A6045" s="173"/>
      <c r="B6045" s="189"/>
      <c r="C6045" s="189"/>
      <c r="D6045" s="189"/>
    </row>
    <row r="6046" spans="1:4" ht="18" customHeight="1">
      <c r="A6046" s="173"/>
      <c r="B6046" s="189"/>
      <c r="C6046" s="189"/>
      <c r="D6046" s="189"/>
    </row>
    <row r="6047" spans="1:4" ht="18" customHeight="1">
      <c r="A6047" s="173"/>
      <c r="B6047" s="189"/>
      <c r="C6047" s="189"/>
      <c r="D6047" s="189"/>
    </row>
    <row r="6048" spans="1:4" ht="18" customHeight="1">
      <c r="A6048" s="173"/>
      <c r="B6048" s="189"/>
      <c r="C6048" s="189"/>
      <c r="D6048" s="189"/>
    </row>
    <row r="6049" spans="1:4" ht="18" customHeight="1">
      <c r="A6049" s="173"/>
      <c r="B6049" s="189"/>
      <c r="C6049" s="189"/>
      <c r="D6049" s="189"/>
    </row>
    <row r="6050" spans="1:4" ht="18" customHeight="1">
      <c r="A6050" s="173"/>
      <c r="B6050" s="189"/>
      <c r="C6050" s="189"/>
      <c r="D6050" s="189"/>
    </row>
    <row r="6051" spans="1:4" ht="18" customHeight="1">
      <c r="A6051" s="173"/>
      <c r="B6051" s="189"/>
      <c r="C6051" s="189"/>
      <c r="D6051" s="189"/>
    </row>
    <row r="6052" spans="1:4" ht="18" customHeight="1">
      <c r="A6052" s="173"/>
      <c r="B6052" s="189"/>
      <c r="C6052" s="189"/>
      <c r="D6052" s="189"/>
    </row>
    <row r="6053" spans="1:4" ht="18" customHeight="1">
      <c r="A6053" s="173"/>
      <c r="B6053" s="189"/>
      <c r="C6053" s="189"/>
      <c r="D6053" s="189"/>
    </row>
    <row r="6054" spans="1:4" ht="18" customHeight="1">
      <c r="A6054" s="173"/>
      <c r="B6054" s="189"/>
      <c r="C6054" s="189"/>
      <c r="D6054" s="189"/>
    </row>
    <row r="6055" spans="1:4" ht="18" customHeight="1">
      <c r="A6055" s="173"/>
      <c r="B6055" s="189"/>
      <c r="C6055" s="189"/>
      <c r="D6055" s="189"/>
    </row>
    <row r="6056" spans="1:4" ht="18" customHeight="1">
      <c r="A6056" s="173"/>
      <c r="B6056" s="189"/>
      <c r="C6056" s="189"/>
      <c r="D6056" s="189"/>
    </row>
    <row r="6057" spans="1:4" ht="18" customHeight="1">
      <c r="A6057" s="173"/>
      <c r="B6057" s="189"/>
      <c r="C6057" s="189"/>
      <c r="D6057" s="189"/>
    </row>
    <row r="6058" spans="1:4" ht="18" customHeight="1">
      <c r="A6058" s="173"/>
      <c r="B6058" s="189"/>
      <c r="C6058" s="189"/>
      <c r="D6058" s="189"/>
    </row>
    <row r="6059" spans="1:4" ht="18" customHeight="1">
      <c r="A6059" s="173"/>
      <c r="B6059" s="189"/>
      <c r="C6059" s="189"/>
      <c r="D6059" s="189"/>
    </row>
    <row r="6060" spans="1:4" ht="18" customHeight="1">
      <c r="A6060" s="173"/>
      <c r="B6060" s="189"/>
      <c r="C6060" s="189"/>
      <c r="D6060" s="189"/>
    </row>
    <row r="6061" spans="1:4" ht="18" customHeight="1">
      <c r="A6061" s="173"/>
      <c r="B6061" s="189"/>
      <c r="C6061" s="189"/>
      <c r="D6061" s="189"/>
    </row>
    <row r="6062" spans="1:4" ht="18" customHeight="1">
      <c r="A6062" s="173"/>
      <c r="B6062" s="189"/>
      <c r="C6062" s="189"/>
      <c r="D6062" s="189"/>
    </row>
    <row r="6063" spans="1:4" ht="18" customHeight="1">
      <c r="A6063" s="173"/>
      <c r="B6063" s="189"/>
      <c r="C6063" s="189"/>
      <c r="D6063" s="189"/>
    </row>
    <row r="6064" spans="1:4" ht="18" customHeight="1">
      <c r="A6064" s="173"/>
      <c r="B6064" s="189"/>
      <c r="C6064" s="189"/>
      <c r="D6064" s="189"/>
    </row>
    <row r="6065" spans="1:4" ht="18" customHeight="1">
      <c r="A6065" s="173"/>
      <c r="B6065" s="189"/>
      <c r="C6065" s="189"/>
      <c r="D6065" s="189"/>
    </row>
    <row r="6066" spans="1:4" ht="18" customHeight="1">
      <c r="A6066" s="173"/>
      <c r="B6066" s="189"/>
      <c r="C6066" s="189"/>
      <c r="D6066" s="189"/>
    </row>
    <row r="6067" spans="1:4" ht="18" customHeight="1">
      <c r="A6067" s="173"/>
      <c r="B6067" s="189"/>
      <c r="C6067" s="189"/>
      <c r="D6067" s="189"/>
    </row>
    <row r="6068" spans="1:4" ht="18" customHeight="1">
      <c r="A6068" s="173"/>
      <c r="B6068" s="189"/>
      <c r="C6068" s="189"/>
      <c r="D6068" s="189"/>
    </row>
    <row r="6069" spans="1:4" ht="18" customHeight="1">
      <c r="A6069" s="173"/>
      <c r="B6069" s="189"/>
      <c r="C6069" s="189"/>
      <c r="D6069" s="189"/>
    </row>
    <row r="6070" spans="1:4" ht="18" customHeight="1">
      <c r="A6070" s="173"/>
      <c r="B6070" s="189"/>
      <c r="C6070" s="189"/>
      <c r="D6070" s="189"/>
    </row>
    <row r="6071" spans="1:4" ht="18" customHeight="1">
      <c r="A6071" s="173"/>
      <c r="B6071" s="189"/>
      <c r="C6071" s="189"/>
      <c r="D6071" s="189"/>
    </row>
    <row r="6072" spans="1:4" ht="18" customHeight="1">
      <c r="A6072" s="173"/>
      <c r="B6072" s="189"/>
      <c r="C6072" s="189"/>
      <c r="D6072" s="189"/>
    </row>
    <row r="6073" spans="1:4" ht="18" customHeight="1">
      <c r="A6073" s="173"/>
      <c r="B6073" s="189"/>
      <c r="C6073" s="189"/>
      <c r="D6073" s="189"/>
    </row>
    <row r="6074" spans="1:4" ht="18" customHeight="1">
      <c r="A6074" s="173"/>
      <c r="B6074" s="189"/>
      <c r="C6074" s="189"/>
      <c r="D6074" s="189"/>
    </row>
    <row r="6075" spans="1:4" ht="18" customHeight="1">
      <c r="A6075" s="173"/>
      <c r="B6075" s="189"/>
      <c r="C6075" s="189"/>
      <c r="D6075" s="189"/>
    </row>
    <row r="6076" spans="1:4" ht="18" customHeight="1">
      <c r="A6076" s="173"/>
      <c r="B6076" s="189"/>
      <c r="C6076" s="189"/>
      <c r="D6076" s="189"/>
    </row>
    <row r="6077" spans="1:4" ht="18" customHeight="1">
      <c r="A6077" s="173"/>
      <c r="B6077" s="189"/>
      <c r="C6077" s="189"/>
      <c r="D6077" s="189"/>
    </row>
    <row r="6078" spans="1:4" ht="18" customHeight="1">
      <c r="A6078" s="173"/>
      <c r="B6078" s="189"/>
      <c r="C6078" s="189"/>
      <c r="D6078" s="189"/>
    </row>
    <row r="6079" spans="1:4" ht="18" customHeight="1">
      <c r="A6079" s="173"/>
      <c r="B6079" s="189"/>
      <c r="C6079" s="189"/>
      <c r="D6079" s="189"/>
    </row>
    <row r="6080" spans="1:4" ht="18" customHeight="1">
      <c r="A6080" s="173"/>
      <c r="B6080" s="189"/>
      <c r="C6080" s="189"/>
      <c r="D6080" s="189"/>
    </row>
    <row r="6081" spans="1:4" ht="18" customHeight="1">
      <c r="A6081" s="173"/>
      <c r="B6081" s="189"/>
      <c r="C6081" s="189"/>
      <c r="D6081" s="189"/>
    </row>
    <row r="6082" spans="1:4" ht="18" customHeight="1">
      <c r="A6082" s="173"/>
      <c r="B6082" s="189"/>
      <c r="C6082" s="189"/>
      <c r="D6082" s="189"/>
    </row>
    <row r="6083" spans="1:4" ht="18" customHeight="1">
      <c r="A6083" s="173"/>
      <c r="B6083" s="189"/>
      <c r="C6083" s="189"/>
      <c r="D6083" s="189"/>
    </row>
    <row r="6084" spans="1:4" ht="18" customHeight="1">
      <c r="A6084" s="173"/>
      <c r="B6084" s="189"/>
      <c r="C6084" s="189"/>
      <c r="D6084" s="189"/>
    </row>
    <row r="6085" spans="1:4" ht="18" customHeight="1">
      <c r="A6085" s="173"/>
      <c r="B6085" s="189"/>
      <c r="C6085" s="189"/>
      <c r="D6085" s="189"/>
    </row>
    <row r="6086" spans="1:4" ht="18" customHeight="1">
      <c r="A6086" s="173"/>
      <c r="B6086" s="189"/>
      <c r="C6086" s="189"/>
      <c r="D6086" s="189"/>
    </row>
    <row r="6087" spans="1:4" ht="18" customHeight="1">
      <c r="A6087" s="173"/>
      <c r="B6087" s="189"/>
      <c r="C6087" s="189"/>
      <c r="D6087" s="189"/>
    </row>
    <row r="6088" spans="1:4" ht="18" customHeight="1">
      <c r="A6088" s="173"/>
      <c r="B6088" s="189"/>
      <c r="C6088" s="189"/>
      <c r="D6088" s="189"/>
    </row>
    <row r="6089" spans="1:4" ht="18" customHeight="1">
      <c r="A6089" s="173"/>
      <c r="B6089" s="189"/>
      <c r="C6089" s="189"/>
      <c r="D6089" s="189"/>
    </row>
    <row r="6090" spans="1:4" ht="18" customHeight="1">
      <c r="A6090" s="173"/>
      <c r="B6090" s="189"/>
      <c r="C6090" s="189"/>
      <c r="D6090" s="189"/>
    </row>
    <row r="6091" spans="1:4" ht="18" customHeight="1">
      <c r="A6091" s="173"/>
      <c r="B6091" s="189"/>
      <c r="C6091" s="189"/>
      <c r="D6091" s="189"/>
    </row>
    <row r="6092" spans="1:4" ht="18" customHeight="1">
      <c r="A6092" s="173"/>
      <c r="B6092" s="189"/>
      <c r="C6092" s="189"/>
      <c r="D6092" s="189"/>
    </row>
    <row r="6093" spans="1:4" ht="18" customHeight="1">
      <c r="A6093" s="173"/>
      <c r="B6093" s="189"/>
      <c r="C6093" s="189"/>
      <c r="D6093" s="189"/>
    </row>
    <row r="6094" spans="1:4" ht="18" customHeight="1">
      <c r="A6094" s="173"/>
      <c r="B6094" s="189"/>
      <c r="C6094" s="189"/>
      <c r="D6094" s="189"/>
    </row>
    <row r="6095" spans="1:4" ht="18" customHeight="1">
      <c r="A6095" s="173"/>
      <c r="B6095" s="189"/>
      <c r="C6095" s="189"/>
      <c r="D6095" s="189"/>
    </row>
    <row r="6096" spans="1:4" ht="18" customHeight="1">
      <c r="A6096" s="173"/>
      <c r="B6096" s="189"/>
      <c r="C6096" s="189"/>
      <c r="D6096" s="189"/>
    </row>
    <row r="6097" spans="1:4" ht="18" customHeight="1">
      <c r="A6097" s="173"/>
      <c r="B6097" s="189"/>
      <c r="C6097" s="189"/>
      <c r="D6097" s="189"/>
    </row>
    <row r="6098" spans="1:4" ht="18" customHeight="1">
      <c r="A6098" s="173"/>
      <c r="B6098" s="189"/>
      <c r="C6098" s="189"/>
      <c r="D6098" s="189"/>
    </row>
    <row r="6099" spans="1:4" ht="18" customHeight="1">
      <c r="A6099" s="173"/>
      <c r="B6099" s="189"/>
      <c r="C6099" s="189"/>
      <c r="D6099" s="189"/>
    </row>
    <row r="6100" spans="1:4" ht="18" customHeight="1">
      <c r="A6100" s="173"/>
      <c r="B6100" s="189"/>
      <c r="C6100" s="189"/>
      <c r="D6100" s="189"/>
    </row>
    <row r="6101" spans="1:4" ht="18" customHeight="1">
      <c r="A6101" s="173"/>
      <c r="B6101" s="189"/>
      <c r="C6101" s="189"/>
      <c r="D6101" s="189"/>
    </row>
    <row r="6102" spans="1:4" ht="18" customHeight="1">
      <c r="A6102" s="173"/>
      <c r="B6102" s="189"/>
      <c r="C6102" s="189"/>
      <c r="D6102" s="189"/>
    </row>
    <row r="6103" spans="1:4" ht="18" customHeight="1">
      <c r="A6103" s="173"/>
      <c r="B6103" s="189"/>
      <c r="C6103" s="189"/>
      <c r="D6103" s="189"/>
    </row>
    <row r="6104" spans="1:4" ht="18" customHeight="1">
      <c r="A6104" s="173"/>
      <c r="B6104" s="189"/>
      <c r="C6104" s="189"/>
      <c r="D6104" s="189"/>
    </row>
    <row r="6105" spans="1:4" ht="18" customHeight="1">
      <c r="A6105" s="173"/>
      <c r="B6105" s="189"/>
      <c r="C6105" s="189"/>
      <c r="D6105" s="189"/>
    </row>
    <row r="6106" spans="1:4" ht="18" customHeight="1">
      <c r="A6106" s="173"/>
      <c r="B6106" s="189"/>
      <c r="C6106" s="189"/>
      <c r="D6106" s="189"/>
    </row>
    <row r="6107" spans="1:4" ht="18" customHeight="1">
      <c r="A6107" s="173"/>
      <c r="B6107" s="189"/>
      <c r="C6107" s="189"/>
      <c r="D6107" s="189"/>
    </row>
    <row r="6108" spans="1:4" ht="18" customHeight="1">
      <c r="A6108" s="173"/>
      <c r="B6108" s="189"/>
      <c r="C6108" s="189"/>
      <c r="D6108" s="189"/>
    </row>
    <row r="6109" spans="1:4" ht="18" customHeight="1">
      <c r="A6109" s="173"/>
      <c r="B6109" s="189"/>
      <c r="C6109" s="189"/>
      <c r="D6109" s="189"/>
    </row>
    <row r="6110" spans="1:4" ht="18" customHeight="1">
      <c r="A6110" s="173"/>
      <c r="B6110" s="189"/>
      <c r="C6110" s="189"/>
      <c r="D6110" s="189"/>
    </row>
    <row r="6111" spans="1:4" ht="18" customHeight="1">
      <c r="A6111" s="173"/>
      <c r="B6111" s="189"/>
      <c r="C6111" s="189"/>
      <c r="D6111" s="189"/>
    </row>
    <row r="6112" spans="1:4" ht="18" customHeight="1">
      <c r="A6112" s="173"/>
      <c r="B6112" s="189"/>
      <c r="C6112" s="189"/>
      <c r="D6112" s="189"/>
    </row>
    <row r="6113" spans="1:4" ht="18" customHeight="1">
      <c r="A6113" s="173"/>
      <c r="B6113" s="189"/>
      <c r="C6113" s="189"/>
      <c r="D6113" s="189"/>
    </row>
    <row r="6114" spans="1:4" ht="18" customHeight="1">
      <c r="A6114" s="173"/>
      <c r="B6114" s="189"/>
      <c r="C6114" s="189"/>
      <c r="D6114" s="189"/>
    </row>
    <row r="6115" spans="1:4" ht="18" customHeight="1">
      <c r="A6115" s="173"/>
      <c r="B6115" s="189"/>
      <c r="C6115" s="189"/>
      <c r="D6115" s="189"/>
    </row>
    <row r="6116" spans="1:4" ht="18" customHeight="1">
      <c r="A6116" s="173"/>
      <c r="B6116" s="189"/>
      <c r="C6116" s="189"/>
      <c r="D6116" s="189"/>
    </row>
    <row r="6117" spans="1:4" ht="18" customHeight="1">
      <c r="A6117" s="173"/>
      <c r="B6117" s="189"/>
      <c r="C6117" s="189"/>
      <c r="D6117" s="189"/>
    </row>
    <row r="6118" spans="1:4" ht="18" customHeight="1">
      <c r="A6118" s="173"/>
      <c r="B6118" s="189"/>
      <c r="C6118" s="189"/>
      <c r="D6118" s="189"/>
    </row>
    <row r="6119" spans="1:4" ht="18" customHeight="1">
      <c r="A6119" s="173"/>
      <c r="B6119" s="189"/>
      <c r="C6119" s="189"/>
      <c r="D6119" s="189"/>
    </row>
    <row r="6120" spans="1:4" ht="18" customHeight="1">
      <c r="A6120" s="173"/>
      <c r="B6120" s="189"/>
      <c r="C6120" s="189"/>
      <c r="D6120" s="189"/>
    </row>
    <row r="6121" spans="1:4" ht="18" customHeight="1">
      <c r="A6121" s="173"/>
      <c r="B6121" s="189"/>
      <c r="C6121" s="189"/>
      <c r="D6121" s="189"/>
    </row>
    <row r="6122" spans="1:4" ht="18" customHeight="1">
      <c r="A6122" s="173"/>
      <c r="B6122" s="189"/>
      <c r="C6122" s="189"/>
      <c r="D6122" s="189"/>
    </row>
    <row r="6123" spans="1:4" ht="18" customHeight="1">
      <c r="A6123" s="173"/>
      <c r="B6123" s="189"/>
      <c r="C6123" s="189"/>
      <c r="D6123" s="189"/>
    </row>
    <row r="6124" spans="1:4" ht="18" customHeight="1">
      <c r="A6124" s="173"/>
      <c r="B6124" s="189"/>
      <c r="C6124" s="189"/>
      <c r="D6124" s="189"/>
    </row>
    <row r="6125" spans="1:4" ht="18" customHeight="1">
      <c r="A6125" s="173"/>
      <c r="B6125" s="189"/>
      <c r="C6125" s="189"/>
      <c r="D6125" s="189"/>
    </row>
    <row r="6126" spans="1:4" ht="18" customHeight="1">
      <c r="A6126" s="173"/>
      <c r="B6126" s="189"/>
      <c r="C6126" s="189"/>
      <c r="D6126" s="189"/>
    </row>
    <row r="6127" spans="1:4" ht="18" customHeight="1">
      <c r="A6127" s="173"/>
      <c r="B6127" s="189"/>
      <c r="C6127" s="189"/>
      <c r="D6127" s="189"/>
    </row>
    <row r="6128" spans="1:4" ht="18" customHeight="1">
      <c r="A6128" s="173"/>
      <c r="B6128" s="189"/>
      <c r="C6128" s="189"/>
      <c r="D6128" s="189"/>
    </row>
    <row r="6129" spans="1:4" ht="18" customHeight="1">
      <c r="A6129" s="173"/>
      <c r="B6129" s="189"/>
      <c r="C6129" s="189"/>
      <c r="D6129" s="189"/>
    </row>
    <row r="6130" spans="1:4" ht="18" customHeight="1">
      <c r="A6130" s="173"/>
      <c r="B6130" s="189"/>
      <c r="C6130" s="189"/>
      <c r="D6130" s="189"/>
    </row>
    <row r="6131" spans="1:4" ht="18" customHeight="1">
      <c r="A6131" s="173"/>
      <c r="B6131" s="189"/>
      <c r="C6131" s="189"/>
      <c r="D6131" s="189"/>
    </row>
    <row r="6132" spans="1:4" ht="18" customHeight="1">
      <c r="A6132" s="173"/>
      <c r="B6132" s="189"/>
      <c r="C6132" s="189"/>
      <c r="D6132" s="189"/>
    </row>
    <row r="6133" spans="1:4" ht="18" customHeight="1">
      <c r="A6133" s="173"/>
      <c r="B6133" s="189"/>
      <c r="C6133" s="189"/>
      <c r="D6133" s="189"/>
    </row>
    <row r="6134" spans="1:4" ht="18" customHeight="1">
      <c r="A6134" s="173"/>
      <c r="B6134" s="189"/>
      <c r="C6134" s="189"/>
      <c r="D6134" s="189"/>
    </row>
    <row r="6135" spans="1:4" ht="18" customHeight="1">
      <c r="A6135" s="173"/>
      <c r="B6135" s="189"/>
      <c r="C6135" s="189"/>
      <c r="D6135" s="189"/>
    </row>
    <row r="6136" spans="1:4" ht="18" customHeight="1">
      <c r="A6136" s="173"/>
      <c r="B6136" s="189"/>
      <c r="C6136" s="189"/>
      <c r="D6136" s="189"/>
    </row>
    <row r="6137" spans="1:4" ht="18" customHeight="1">
      <c r="A6137" s="173"/>
      <c r="B6137" s="189"/>
      <c r="C6137" s="189"/>
      <c r="D6137" s="189"/>
    </row>
    <row r="6138" spans="1:4" ht="18" customHeight="1">
      <c r="A6138" s="173"/>
      <c r="B6138" s="189"/>
      <c r="C6138" s="189"/>
      <c r="D6138" s="189"/>
    </row>
    <row r="6139" spans="1:4" ht="18" customHeight="1">
      <c r="A6139" s="173"/>
      <c r="B6139" s="189"/>
      <c r="C6139" s="189"/>
      <c r="D6139" s="189"/>
    </row>
    <row r="6140" spans="1:4" ht="18" customHeight="1">
      <c r="A6140" s="173"/>
      <c r="B6140" s="189"/>
      <c r="C6140" s="189"/>
      <c r="D6140" s="189"/>
    </row>
    <row r="6141" spans="1:4" ht="18" customHeight="1">
      <c r="A6141" s="173"/>
      <c r="B6141" s="189"/>
      <c r="C6141" s="189"/>
      <c r="D6141" s="189"/>
    </row>
    <row r="6142" spans="1:4" ht="18" customHeight="1">
      <c r="A6142" s="173"/>
      <c r="B6142" s="189"/>
      <c r="C6142" s="189"/>
      <c r="D6142" s="189"/>
    </row>
    <row r="6143" spans="1:4" ht="18" customHeight="1">
      <c r="A6143" s="173"/>
      <c r="B6143" s="189"/>
      <c r="C6143" s="189"/>
      <c r="D6143" s="189"/>
    </row>
    <row r="6144" spans="1:4" ht="18" customHeight="1">
      <c r="A6144" s="173"/>
      <c r="B6144" s="189"/>
      <c r="C6144" s="189"/>
      <c r="D6144" s="189"/>
    </row>
    <row r="6145" spans="1:4" ht="18" customHeight="1">
      <c r="A6145" s="173"/>
      <c r="B6145" s="189"/>
      <c r="C6145" s="189"/>
      <c r="D6145" s="189"/>
    </row>
    <row r="6146" spans="1:4" ht="18" customHeight="1">
      <c r="A6146" s="173"/>
      <c r="B6146" s="189"/>
      <c r="C6146" s="189"/>
      <c r="D6146" s="189"/>
    </row>
    <row r="6147" spans="1:4" ht="18" customHeight="1">
      <c r="A6147" s="173"/>
      <c r="B6147" s="189"/>
      <c r="C6147" s="189"/>
      <c r="D6147" s="189"/>
    </row>
    <row r="6148" spans="1:4" ht="18" customHeight="1">
      <c r="A6148" s="173"/>
      <c r="B6148" s="189"/>
      <c r="C6148" s="189"/>
      <c r="D6148" s="189"/>
    </row>
    <row r="6149" spans="1:4" ht="18" customHeight="1">
      <c r="A6149" s="173"/>
      <c r="B6149" s="189"/>
      <c r="C6149" s="189"/>
      <c r="D6149" s="189"/>
    </row>
    <row r="6150" spans="1:4" ht="18" customHeight="1">
      <c r="A6150" s="173"/>
      <c r="B6150" s="189"/>
      <c r="C6150" s="189"/>
      <c r="D6150" s="189"/>
    </row>
    <row r="6151" spans="1:4" ht="18" customHeight="1">
      <c r="A6151" s="173"/>
      <c r="B6151" s="189"/>
      <c r="C6151" s="189"/>
      <c r="D6151" s="189"/>
    </row>
    <row r="6152" spans="1:4" ht="18" customHeight="1">
      <c r="A6152" s="173"/>
      <c r="B6152" s="189"/>
      <c r="C6152" s="189"/>
      <c r="D6152" s="189"/>
    </row>
    <row r="6153" spans="1:4" ht="18" customHeight="1">
      <c r="A6153" s="173"/>
      <c r="B6153" s="189"/>
      <c r="C6153" s="189"/>
      <c r="D6153" s="189"/>
    </row>
    <row r="6154" spans="1:4" ht="18" customHeight="1">
      <c r="A6154" s="173"/>
      <c r="B6154" s="189"/>
      <c r="C6154" s="189"/>
      <c r="D6154" s="189"/>
    </row>
    <row r="6155" spans="1:4" ht="18" customHeight="1">
      <c r="A6155" s="173"/>
      <c r="B6155" s="189"/>
      <c r="C6155" s="189"/>
      <c r="D6155" s="189"/>
    </row>
    <row r="6156" spans="1:4" ht="18" customHeight="1">
      <c r="A6156" s="173"/>
      <c r="B6156" s="189"/>
      <c r="C6156" s="189"/>
      <c r="D6156" s="189"/>
    </row>
    <row r="6157" spans="1:4" ht="18" customHeight="1">
      <c r="A6157" s="173"/>
      <c r="B6157" s="189"/>
      <c r="C6157" s="189"/>
      <c r="D6157" s="189"/>
    </row>
    <row r="6158" spans="1:4" ht="18" customHeight="1">
      <c r="A6158" s="173"/>
      <c r="B6158" s="189"/>
      <c r="C6158" s="189"/>
      <c r="D6158" s="189"/>
    </row>
    <row r="6159" spans="1:4" ht="18" customHeight="1">
      <c r="A6159" s="173"/>
      <c r="B6159" s="189"/>
      <c r="C6159" s="189"/>
      <c r="D6159" s="189"/>
    </row>
    <row r="6160" spans="1:4" ht="18" customHeight="1">
      <c r="A6160" s="173"/>
      <c r="B6160" s="189"/>
      <c r="C6160" s="189"/>
      <c r="D6160" s="189"/>
    </row>
    <row r="6161" spans="1:4" ht="18" customHeight="1">
      <c r="A6161" s="173"/>
      <c r="B6161" s="189"/>
      <c r="C6161" s="189"/>
      <c r="D6161" s="189"/>
    </row>
    <row r="6162" spans="1:4" ht="18" customHeight="1">
      <c r="A6162" s="173"/>
      <c r="B6162" s="189"/>
      <c r="C6162" s="189"/>
      <c r="D6162" s="189"/>
    </row>
    <row r="6163" spans="1:4" ht="18" customHeight="1">
      <c r="A6163" s="173"/>
      <c r="B6163" s="189"/>
      <c r="C6163" s="189"/>
      <c r="D6163" s="189"/>
    </row>
    <row r="6164" spans="1:4" ht="18" customHeight="1">
      <c r="A6164" s="173"/>
      <c r="B6164" s="189"/>
      <c r="C6164" s="189"/>
      <c r="D6164" s="189"/>
    </row>
    <row r="6165" spans="1:4" ht="18" customHeight="1">
      <c r="A6165" s="173"/>
      <c r="B6165" s="189"/>
      <c r="C6165" s="189"/>
      <c r="D6165" s="189"/>
    </row>
    <row r="6166" spans="1:4" ht="18" customHeight="1">
      <c r="A6166" s="173"/>
      <c r="B6166" s="189"/>
      <c r="C6166" s="189"/>
      <c r="D6166" s="189"/>
    </row>
    <row r="6167" spans="1:4" ht="18" customHeight="1">
      <c r="A6167" s="173"/>
      <c r="B6167" s="189"/>
      <c r="C6167" s="189"/>
      <c r="D6167" s="189"/>
    </row>
    <row r="6168" spans="1:4" ht="18" customHeight="1">
      <c r="A6168" s="173"/>
      <c r="B6168" s="189"/>
      <c r="C6168" s="189"/>
      <c r="D6168" s="189"/>
    </row>
    <row r="6169" spans="1:4" ht="18" customHeight="1">
      <c r="A6169" s="173"/>
      <c r="B6169" s="189"/>
      <c r="C6169" s="189"/>
      <c r="D6169" s="189"/>
    </row>
    <row r="6170" spans="1:4" ht="18" customHeight="1">
      <c r="A6170" s="173"/>
      <c r="B6170" s="189"/>
      <c r="C6170" s="189"/>
      <c r="D6170" s="189"/>
    </row>
    <row r="6171" spans="1:4" ht="18" customHeight="1">
      <c r="A6171" s="173"/>
      <c r="B6171" s="189"/>
      <c r="C6171" s="189"/>
      <c r="D6171" s="189"/>
    </row>
    <row r="6172" spans="1:4" ht="18" customHeight="1">
      <c r="A6172" s="173"/>
      <c r="B6172" s="189"/>
      <c r="C6172" s="189"/>
      <c r="D6172" s="189"/>
    </row>
    <row r="6173" spans="1:4" ht="18" customHeight="1">
      <c r="A6173" s="173"/>
      <c r="B6173" s="189"/>
      <c r="C6173" s="189"/>
      <c r="D6173" s="189"/>
    </row>
    <row r="6174" spans="1:4" ht="18" customHeight="1">
      <c r="A6174" s="173"/>
      <c r="B6174" s="189"/>
      <c r="C6174" s="189"/>
      <c r="D6174" s="189"/>
    </row>
    <row r="6175" spans="1:4" ht="18" customHeight="1">
      <c r="A6175" s="173"/>
      <c r="B6175" s="189"/>
      <c r="C6175" s="189"/>
      <c r="D6175" s="189"/>
    </row>
    <row r="6176" spans="1:4" ht="18" customHeight="1">
      <c r="A6176" s="173"/>
      <c r="B6176" s="189"/>
      <c r="C6176" s="189"/>
      <c r="D6176" s="189"/>
    </row>
    <row r="6177" spans="1:4" ht="18" customHeight="1">
      <c r="A6177" s="173"/>
      <c r="B6177" s="189"/>
      <c r="C6177" s="189"/>
      <c r="D6177" s="189"/>
    </row>
    <row r="6178" spans="1:4" ht="18" customHeight="1">
      <c r="A6178" s="173"/>
      <c r="B6178" s="189"/>
      <c r="C6178" s="189"/>
      <c r="D6178" s="189"/>
    </row>
    <row r="6179" spans="1:4" ht="18" customHeight="1">
      <c r="A6179" s="173"/>
      <c r="B6179" s="189"/>
      <c r="C6179" s="189"/>
      <c r="D6179" s="189"/>
    </row>
    <row r="6180" spans="1:4" ht="18" customHeight="1">
      <c r="A6180" s="173"/>
      <c r="B6180" s="189"/>
      <c r="C6180" s="189"/>
      <c r="D6180" s="189"/>
    </row>
    <row r="6181" spans="1:4" ht="18" customHeight="1">
      <c r="A6181" s="173"/>
      <c r="B6181" s="189"/>
      <c r="C6181" s="189"/>
      <c r="D6181" s="189"/>
    </row>
    <row r="6182" spans="1:4" ht="18" customHeight="1">
      <c r="A6182" s="173"/>
      <c r="B6182" s="189"/>
      <c r="C6182" s="189"/>
      <c r="D6182" s="189"/>
    </row>
    <row r="6183" spans="1:4" ht="18" customHeight="1">
      <c r="A6183" s="173"/>
      <c r="B6183" s="189"/>
      <c r="C6183" s="189"/>
      <c r="D6183" s="189"/>
    </row>
    <row r="6184" spans="1:4" ht="18" customHeight="1">
      <c r="A6184" s="173"/>
      <c r="B6184" s="189"/>
      <c r="C6184" s="189"/>
      <c r="D6184" s="189"/>
    </row>
    <row r="6185" spans="1:4" ht="18" customHeight="1">
      <c r="A6185" s="173"/>
      <c r="B6185" s="189"/>
      <c r="C6185" s="189"/>
      <c r="D6185" s="189"/>
    </row>
    <row r="6186" spans="1:4" ht="18" customHeight="1">
      <c r="A6186" s="173"/>
      <c r="B6186" s="189"/>
      <c r="C6186" s="189"/>
      <c r="D6186" s="189"/>
    </row>
    <row r="6187" spans="1:4" ht="18" customHeight="1">
      <c r="A6187" s="173"/>
      <c r="B6187" s="189"/>
      <c r="C6187" s="189"/>
      <c r="D6187" s="189"/>
    </row>
    <row r="6188" spans="1:4" ht="18" customHeight="1">
      <c r="A6188" s="173"/>
      <c r="B6188" s="189"/>
      <c r="C6188" s="189"/>
      <c r="D6188" s="189"/>
    </row>
    <row r="6189" spans="1:4" ht="18" customHeight="1">
      <c r="A6189" s="173"/>
      <c r="B6189" s="189"/>
      <c r="C6189" s="189"/>
      <c r="D6189" s="189"/>
    </row>
    <row r="6190" spans="1:4" ht="18" customHeight="1">
      <c r="A6190" s="173"/>
      <c r="B6190" s="189"/>
      <c r="C6190" s="189"/>
      <c r="D6190" s="189"/>
    </row>
    <row r="6191" spans="1:4" ht="18" customHeight="1">
      <c r="A6191" s="173"/>
      <c r="B6191" s="189"/>
      <c r="C6191" s="189"/>
      <c r="D6191" s="189"/>
    </row>
    <row r="6192" spans="1:4" ht="18" customHeight="1">
      <c r="A6192" s="173"/>
      <c r="B6192" s="189"/>
      <c r="C6192" s="189"/>
      <c r="D6192" s="189"/>
    </row>
    <row r="6193" spans="1:4" ht="18" customHeight="1">
      <c r="A6193" s="173"/>
      <c r="B6193" s="189"/>
      <c r="C6193" s="189"/>
      <c r="D6193" s="189"/>
    </row>
    <row r="6194" spans="1:4" ht="18" customHeight="1">
      <c r="A6194" s="173"/>
      <c r="B6194" s="189"/>
      <c r="C6194" s="189"/>
      <c r="D6194" s="189"/>
    </row>
    <row r="6195" spans="1:4" ht="18" customHeight="1">
      <c r="A6195" s="173"/>
      <c r="B6195" s="189"/>
      <c r="C6195" s="189"/>
      <c r="D6195" s="189"/>
    </row>
    <row r="6196" spans="1:4" ht="18" customHeight="1">
      <c r="A6196" s="173"/>
      <c r="B6196" s="189"/>
      <c r="C6196" s="189"/>
      <c r="D6196" s="189"/>
    </row>
    <row r="6197" spans="1:4" ht="18" customHeight="1">
      <c r="A6197" s="173"/>
      <c r="B6197" s="189"/>
      <c r="C6197" s="189"/>
      <c r="D6197" s="189"/>
    </row>
    <row r="6198" spans="1:4" ht="18" customHeight="1">
      <c r="A6198" s="173"/>
      <c r="B6198" s="189"/>
      <c r="C6198" s="189"/>
      <c r="D6198" s="189"/>
    </row>
    <row r="6199" spans="1:4" ht="18" customHeight="1">
      <c r="A6199" s="173"/>
      <c r="B6199" s="189"/>
      <c r="C6199" s="189"/>
      <c r="D6199" s="189"/>
    </row>
    <row r="6200" spans="1:4" ht="18" customHeight="1">
      <c r="A6200" s="173"/>
      <c r="B6200" s="189"/>
      <c r="C6200" s="189"/>
      <c r="D6200" s="189"/>
    </row>
    <row r="6201" spans="1:4" ht="18" customHeight="1">
      <c r="A6201" s="173"/>
      <c r="B6201" s="189"/>
      <c r="C6201" s="189"/>
      <c r="D6201" s="189"/>
    </row>
    <row r="6202" spans="1:4" ht="18" customHeight="1">
      <c r="A6202" s="173"/>
      <c r="B6202" s="189"/>
      <c r="C6202" s="189"/>
      <c r="D6202" s="189"/>
    </row>
    <row r="6203" spans="1:4" ht="18" customHeight="1">
      <c r="A6203" s="173"/>
      <c r="B6203" s="189"/>
      <c r="C6203" s="189"/>
      <c r="D6203" s="189"/>
    </row>
    <row r="6204" spans="1:4" ht="18" customHeight="1">
      <c r="A6204" s="173"/>
      <c r="B6204" s="189"/>
      <c r="C6204" s="189"/>
      <c r="D6204" s="189"/>
    </row>
    <row r="6205" spans="1:4" ht="18" customHeight="1">
      <c r="A6205" s="173"/>
      <c r="B6205" s="189"/>
      <c r="C6205" s="189"/>
      <c r="D6205" s="189"/>
    </row>
    <row r="6206" spans="1:4" ht="18" customHeight="1">
      <c r="A6206" s="173"/>
      <c r="B6206" s="189"/>
      <c r="C6206" s="189"/>
      <c r="D6206" s="189"/>
    </row>
    <row r="6207" spans="1:4" ht="18" customHeight="1">
      <c r="A6207" s="173"/>
      <c r="B6207" s="189"/>
      <c r="C6207" s="189"/>
      <c r="D6207" s="189"/>
    </row>
    <row r="6208" spans="1:4" ht="18" customHeight="1">
      <c r="A6208" s="173"/>
      <c r="B6208" s="189"/>
      <c r="C6208" s="189"/>
      <c r="D6208" s="189"/>
    </row>
    <row r="6209" spans="1:4" ht="18" customHeight="1">
      <c r="A6209" s="173"/>
      <c r="B6209" s="189"/>
      <c r="C6209" s="189"/>
      <c r="D6209" s="189"/>
    </row>
    <row r="6210" spans="1:4" ht="18" customHeight="1">
      <c r="A6210" s="173"/>
      <c r="B6210" s="189"/>
      <c r="C6210" s="189"/>
      <c r="D6210" s="189"/>
    </row>
    <row r="6211" spans="1:4" ht="18" customHeight="1">
      <c r="A6211" s="173"/>
      <c r="B6211" s="189"/>
      <c r="C6211" s="189"/>
      <c r="D6211" s="189"/>
    </row>
    <row r="6212" spans="1:4" ht="18" customHeight="1">
      <c r="A6212" s="173"/>
      <c r="B6212" s="189"/>
      <c r="C6212" s="189"/>
      <c r="D6212" s="189"/>
    </row>
    <row r="6213" spans="1:4" ht="18" customHeight="1">
      <c r="A6213" s="173"/>
      <c r="B6213" s="189"/>
      <c r="C6213" s="189"/>
      <c r="D6213" s="189"/>
    </row>
    <row r="6214" spans="1:4" ht="18" customHeight="1">
      <c r="A6214" s="173"/>
      <c r="B6214" s="189"/>
      <c r="C6214" s="189"/>
      <c r="D6214" s="189"/>
    </row>
    <row r="6215" spans="1:4" ht="18" customHeight="1">
      <c r="A6215" s="173"/>
      <c r="B6215" s="189"/>
      <c r="C6215" s="189"/>
      <c r="D6215" s="189"/>
    </row>
    <row r="6216" spans="1:4" ht="18" customHeight="1">
      <c r="A6216" s="173"/>
      <c r="B6216" s="189"/>
      <c r="C6216" s="189"/>
      <c r="D6216" s="189"/>
    </row>
    <row r="6217" spans="1:4" ht="18" customHeight="1">
      <c r="A6217" s="173"/>
      <c r="B6217" s="189"/>
      <c r="C6217" s="189"/>
      <c r="D6217" s="189"/>
    </row>
    <row r="6218" spans="1:4" ht="18" customHeight="1">
      <c r="A6218" s="173"/>
      <c r="B6218" s="189"/>
      <c r="C6218" s="189"/>
      <c r="D6218" s="189"/>
    </row>
    <row r="6219" spans="1:4" ht="18" customHeight="1">
      <c r="A6219" s="173"/>
      <c r="B6219" s="189"/>
      <c r="C6219" s="189"/>
      <c r="D6219" s="189"/>
    </row>
    <row r="6220" spans="1:4" ht="18" customHeight="1">
      <c r="A6220" s="173"/>
      <c r="B6220" s="189"/>
      <c r="C6220" s="189"/>
      <c r="D6220" s="189"/>
    </row>
    <row r="6221" spans="1:4" ht="18" customHeight="1">
      <c r="A6221" s="173"/>
      <c r="B6221" s="189"/>
      <c r="C6221" s="189"/>
      <c r="D6221" s="189"/>
    </row>
    <row r="6222" spans="1:4" ht="18" customHeight="1">
      <c r="A6222" s="173"/>
      <c r="B6222" s="189"/>
      <c r="C6222" s="189"/>
      <c r="D6222" s="189"/>
    </row>
    <row r="6223" spans="1:4" ht="18" customHeight="1">
      <c r="A6223" s="173"/>
      <c r="B6223" s="189"/>
      <c r="C6223" s="189"/>
      <c r="D6223" s="189"/>
    </row>
    <row r="6224" spans="1:4" ht="18" customHeight="1">
      <c r="A6224" s="173"/>
      <c r="B6224" s="189"/>
      <c r="C6224" s="189"/>
      <c r="D6224" s="189"/>
    </row>
    <row r="6225" spans="1:4" ht="18" customHeight="1">
      <c r="A6225" s="173"/>
      <c r="B6225" s="189"/>
      <c r="C6225" s="189"/>
      <c r="D6225" s="189"/>
    </row>
    <row r="6226" spans="1:4" ht="18" customHeight="1">
      <c r="A6226" s="173"/>
      <c r="B6226" s="189"/>
      <c r="C6226" s="189"/>
      <c r="D6226" s="189"/>
    </row>
    <row r="6227" spans="1:4" ht="18" customHeight="1">
      <c r="A6227" s="173"/>
      <c r="B6227" s="189"/>
      <c r="C6227" s="189"/>
      <c r="D6227" s="189"/>
    </row>
    <row r="6228" spans="1:4" ht="18" customHeight="1">
      <c r="A6228" s="173"/>
      <c r="B6228" s="189"/>
      <c r="C6228" s="189"/>
      <c r="D6228" s="189"/>
    </row>
    <row r="6229" spans="1:4" ht="18" customHeight="1">
      <c r="A6229" s="173"/>
      <c r="B6229" s="189"/>
      <c r="C6229" s="189"/>
      <c r="D6229" s="189"/>
    </row>
    <row r="6230" spans="1:4" ht="18" customHeight="1">
      <c r="A6230" s="173"/>
      <c r="B6230" s="189"/>
      <c r="C6230" s="189"/>
      <c r="D6230" s="189"/>
    </row>
    <row r="6231" spans="1:4" ht="18" customHeight="1">
      <c r="A6231" s="173"/>
      <c r="B6231" s="189"/>
      <c r="C6231" s="189"/>
      <c r="D6231" s="189"/>
    </row>
    <row r="6232" spans="1:4" ht="18" customHeight="1">
      <c r="A6232" s="173"/>
      <c r="B6232" s="189"/>
      <c r="C6232" s="189"/>
      <c r="D6232" s="189"/>
    </row>
    <row r="6233" spans="1:4" ht="18" customHeight="1">
      <c r="A6233" s="173"/>
      <c r="B6233" s="189"/>
      <c r="C6233" s="189"/>
      <c r="D6233" s="189"/>
    </row>
    <row r="6234" spans="1:4" ht="18" customHeight="1">
      <c r="A6234" s="173"/>
      <c r="B6234" s="189"/>
      <c r="C6234" s="189"/>
      <c r="D6234" s="189"/>
    </row>
    <row r="6235" spans="1:4" ht="18" customHeight="1">
      <c r="A6235" s="173"/>
      <c r="B6235" s="189"/>
      <c r="C6235" s="189"/>
      <c r="D6235" s="189"/>
    </row>
    <row r="6236" spans="1:4" ht="18" customHeight="1">
      <c r="A6236" s="173"/>
      <c r="B6236" s="189"/>
      <c r="C6236" s="189"/>
      <c r="D6236" s="189"/>
    </row>
    <row r="6237" spans="1:4" ht="18" customHeight="1">
      <c r="A6237" s="173"/>
      <c r="B6237" s="189"/>
      <c r="C6237" s="189"/>
      <c r="D6237" s="189"/>
    </row>
    <row r="6238" spans="1:4" ht="18" customHeight="1">
      <c r="A6238" s="173"/>
      <c r="B6238" s="189"/>
      <c r="C6238" s="189"/>
      <c r="D6238" s="189"/>
    </row>
    <row r="6239" spans="1:4" ht="18" customHeight="1">
      <c r="A6239" s="173"/>
      <c r="B6239" s="189"/>
      <c r="C6239" s="189"/>
      <c r="D6239" s="189"/>
    </row>
    <row r="6240" spans="1:4" ht="18" customHeight="1">
      <c r="A6240" s="173"/>
      <c r="B6240" s="189"/>
      <c r="C6240" s="189"/>
      <c r="D6240" s="189"/>
    </row>
    <row r="6241" spans="1:4" ht="18" customHeight="1">
      <c r="A6241" s="173"/>
      <c r="B6241" s="189"/>
      <c r="C6241" s="189"/>
      <c r="D6241" s="189"/>
    </row>
    <row r="6242" spans="1:4" ht="18" customHeight="1">
      <c r="A6242" s="173"/>
      <c r="B6242" s="189"/>
      <c r="C6242" s="189"/>
      <c r="D6242" s="189"/>
    </row>
    <row r="6243" spans="1:4" ht="18" customHeight="1">
      <c r="A6243" s="173"/>
      <c r="B6243" s="189"/>
      <c r="C6243" s="189"/>
      <c r="D6243" s="189"/>
    </row>
    <row r="6244" spans="1:4" ht="18" customHeight="1">
      <c r="A6244" s="173"/>
      <c r="B6244" s="189"/>
      <c r="C6244" s="189"/>
      <c r="D6244" s="189"/>
    </row>
    <row r="6245" spans="1:4" ht="18" customHeight="1">
      <c r="A6245" s="173"/>
      <c r="B6245" s="189"/>
      <c r="C6245" s="189"/>
      <c r="D6245" s="189"/>
    </row>
    <row r="6246" spans="1:4" ht="18" customHeight="1">
      <c r="A6246" s="173"/>
      <c r="B6246" s="189"/>
      <c r="C6246" s="189"/>
      <c r="D6246" s="189"/>
    </row>
    <row r="6247" spans="1:4" ht="18" customHeight="1">
      <c r="A6247" s="173"/>
      <c r="B6247" s="189"/>
      <c r="C6247" s="189"/>
      <c r="D6247" s="189"/>
    </row>
    <row r="6248" spans="1:4" ht="18" customHeight="1">
      <c r="A6248" s="173"/>
      <c r="B6248" s="189"/>
      <c r="C6248" s="189"/>
      <c r="D6248" s="189"/>
    </row>
    <row r="6249" spans="1:4" ht="18" customHeight="1">
      <c r="A6249" s="173"/>
      <c r="B6249" s="189"/>
      <c r="C6249" s="189"/>
      <c r="D6249" s="189"/>
    </row>
    <row r="6250" spans="1:4" ht="18" customHeight="1">
      <c r="A6250" s="173"/>
      <c r="B6250" s="189"/>
      <c r="C6250" s="189"/>
      <c r="D6250" s="189"/>
    </row>
    <row r="6251" spans="1:4" ht="18" customHeight="1">
      <c r="A6251" s="173"/>
      <c r="B6251" s="189"/>
      <c r="C6251" s="189"/>
      <c r="D6251" s="189"/>
    </row>
    <row r="6252" spans="1:4" ht="18" customHeight="1">
      <c r="A6252" s="173"/>
    </row>
    <row r="6253" spans="1:4" ht="18" customHeight="1">
      <c r="A6253" s="173"/>
    </row>
    <row r="6254" spans="1:4" ht="18" customHeight="1">
      <c r="A6254" s="173"/>
    </row>
    <row r="6255" spans="1:4" ht="18" customHeight="1">
      <c r="A6255" s="173"/>
    </row>
  </sheetData>
  <mergeCells count="1">
    <mergeCell ref="A2:D2"/>
  </mergeCells>
  <phoneticPr fontId="17" type="noConversion"/>
  <pageMargins left="0.75" right="0.75" top="1" bottom="1" header="0.5" footer="0.5"/>
</worksheet>
</file>

<file path=xl/worksheets/sheet39.xml><?xml version="1.0" encoding="utf-8"?>
<worksheet xmlns="http://schemas.openxmlformats.org/spreadsheetml/2006/main" xmlns:r="http://schemas.openxmlformats.org/officeDocument/2006/relationships">
  <sheetPr>
    <pageSetUpPr fitToPage="1"/>
  </sheetPr>
  <dimension ref="A1:F22"/>
  <sheetViews>
    <sheetView workbookViewId="0">
      <selection activeCell="K14" sqref="K14"/>
    </sheetView>
  </sheetViews>
  <sheetFormatPr defaultColWidth="9" defaultRowHeight="14.25" customHeight="1"/>
  <cols>
    <col min="1" max="1" width="25.75" customWidth="1"/>
    <col min="2" max="2" width="22.5" customWidth="1"/>
    <col min="3" max="3" width="23.25" customWidth="1"/>
    <col min="4" max="4" width="25.75" customWidth="1"/>
    <col min="5" max="5" width="23.125" customWidth="1"/>
    <col min="6" max="6" width="24.375" customWidth="1"/>
  </cols>
  <sheetData>
    <row r="1" spans="1:6" ht="14.25" customHeight="1">
      <c r="A1" s="3" t="s">
        <v>2134</v>
      </c>
    </row>
    <row r="2" spans="1:6" ht="20.25">
      <c r="A2" s="744" t="s">
        <v>2135</v>
      </c>
      <c r="B2" s="744"/>
      <c r="C2" s="744"/>
      <c r="D2" s="744"/>
      <c r="E2" s="744"/>
      <c r="F2" s="744"/>
    </row>
    <row r="3" spans="1:6" ht="19.5" customHeight="1">
      <c r="A3" s="21"/>
      <c r="B3" s="21"/>
      <c r="C3" s="21"/>
      <c r="D3" s="21"/>
      <c r="E3" s="21"/>
      <c r="F3" s="7"/>
    </row>
    <row r="4" spans="1:6" ht="19.5" customHeight="1">
      <c r="A4" s="4"/>
      <c r="B4" s="4"/>
      <c r="C4" s="4"/>
      <c r="D4" s="4"/>
      <c r="E4" s="7"/>
      <c r="F4" s="7" t="s">
        <v>2093</v>
      </c>
    </row>
    <row r="5" spans="1:6" ht="31.5" customHeight="1">
      <c r="A5" s="13" t="s">
        <v>2094</v>
      </c>
      <c r="B5" s="13" t="s">
        <v>71</v>
      </c>
      <c r="C5" s="13" t="s">
        <v>1924</v>
      </c>
      <c r="D5" s="13" t="s">
        <v>2094</v>
      </c>
      <c r="E5" s="13" t="s">
        <v>71</v>
      </c>
      <c r="F5" s="13" t="s">
        <v>1924</v>
      </c>
    </row>
    <row r="6" spans="1:6" ht="26.25" customHeight="1">
      <c r="A6" s="17" t="s">
        <v>2136</v>
      </c>
      <c r="B6" s="22">
        <v>89374760000</v>
      </c>
      <c r="C6" s="22">
        <v>97212530000</v>
      </c>
      <c r="D6" s="17" t="s">
        <v>2137</v>
      </c>
      <c r="E6" s="167">
        <v>15143860000</v>
      </c>
      <c r="F6" s="143">
        <v>17261290000</v>
      </c>
    </row>
    <row r="7" spans="1:6" ht="26.25" customHeight="1">
      <c r="A7" s="17" t="s">
        <v>2138</v>
      </c>
      <c r="B7" s="22">
        <v>10487730000</v>
      </c>
      <c r="C7" s="22">
        <v>16656900000</v>
      </c>
      <c r="D7" s="17" t="s">
        <v>2139</v>
      </c>
      <c r="E7" s="168">
        <v>84800000</v>
      </c>
      <c r="F7" s="169">
        <v>82450000</v>
      </c>
    </row>
    <row r="8" spans="1:6" ht="26.25" customHeight="1">
      <c r="A8" s="17" t="s">
        <v>2140</v>
      </c>
      <c r="B8" s="22">
        <v>0</v>
      </c>
      <c r="C8" s="22">
        <v>0</v>
      </c>
      <c r="D8" s="17" t="s">
        <v>2141</v>
      </c>
      <c r="E8" s="71">
        <v>1148510000</v>
      </c>
      <c r="F8" s="16">
        <v>1170560000</v>
      </c>
    </row>
    <row r="9" spans="1:6" ht="26.25" customHeight="1">
      <c r="A9" s="17" t="s">
        <v>2142</v>
      </c>
      <c r="B9" s="22">
        <v>0</v>
      </c>
      <c r="C9" s="22">
        <v>0</v>
      </c>
      <c r="D9" s="17" t="s">
        <v>2143</v>
      </c>
      <c r="E9" s="143">
        <v>440290000</v>
      </c>
      <c r="F9" s="143">
        <v>593260000</v>
      </c>
    </row>
    <row r="10" spans="1:6" ht="26.25" customHeight="1">
      <c r="A10" s="17" t="s">
        <v>2144</v>
      </c>
      <c r="B10" s="22">
        <v>11864380000</v>
      </c>
      <c r="C10" s="22">
        <v>0</v>
      </c>
      <c r="D10" s="13"/>
      <c r="E10" s="16" t="s">
        <v>2145</v>
      </c>
      <c r="F10" s="16" t="s">
        <v>2145</v>
      </c>
    </row>
    <row r="11" spans="1:6" ht="26.25" customHeight="1">
      <c r="A11" s="17" t="s">
        <v>2146</v>
      </c>
      <c r="B11" s="22">
        <v>73790000</v>
      </c>
      <c r="C11" s="22">
        <v>88550000</v>
      </c>
      <c r="D11" s="17" t="s">
        <v>2147</v>
      </c>
      <c r="E11" s="70">
        <v>170000</v>
      </c>
      <c r="F11" s="170">
        <v>240000</v>
      </c>
    </row>
    <row r="12" spans="1:6" ht="26.25" customHeight="1">
      <c r="A12" s="17" t="s">
        <v>2148</v>
      </c>
      <c r="B12" s="49">
        <v>64730000</v>
      </c>
      <c r="C12" s="49">
        <v>80910000</v>
      </c>
      <c r="D12" s="17"/>
      <c r="E12" s="16" t="s">
        <v>2145</v>
      </c>
      <c r="F12" s="16" t="s">
        <v>2145</v>
      </c>
    </row>
    <row r="13" spans="1:6" ht="26.25" customHeight="1">
      <c r="A13" s="17" t="s">
        <v>2149</v>
      </c>
      <c r="B13" s="111">
        <v>964430000</v>
      </c>
      <c r="C13" s="111">
        <v>970000000</v>
      </c>
      <c r="D13" s="17" t="s">
        <v>2150</v>
      </c>
      <c r="E13" s="171">
        <v>2631120000</v>
      </c>
      <c r="F13" s="142">
        <v>3157340000</v>
      </c>
    </row>
    <row r="14" spans="1:6" ht="26.25" customHeight="1">
      <c r="A14" s="17" t="s">
        <v>2151</v>
      </c>
      <c r="B14" s="16">
        <f>SUM(B6:B13)-B9-B12</f>
        <v>112765090000</v>
      </c>
      <c r="C14" s="16">
        <f>SUM(C6:C13)-C9-C12</f>
        <v>114927980000</v>
      </c>
      <c r="D14" s="17" t="s">
        <v>2152</v>
      </c>
      <c r="E14" s="16">
        <f>SUM(E6:E13)-E7</f>
        <v>19363950000</v>
      </c>
      <c r="F14" s="16">
        <f>SUM(F6:F13)-F7</f>
        <v>22182690000</v>
      </c>
    </row>
    <row r="15" spans="1:6" ht="26.25" customHeight="1">
      <c r="A15" s="17" t="s">
        <v>2153</v>
      </c>
      <c r="B15" s="16">
        <v>0</v>
      </c>
      <c r="C15" s="16">
        <v>1559640000</v>
      </c>
      <c r="D15" s="68" t="s">
        <v>2154</v>
      </c>
      <c r="E15" s="16">
        <v>0</v>
      </c>
      <c r="F15" s="16">
        <v>0</v>
      </c>
    </row>
    <row r="16" spans="1:6" ht="26.25" customHeight="1">
      <c r="A16" s="52" t="s">
        <v>2155</v>
      </c>
      <c r="B16" s="16"/>
      <c r="C16" s="16"/>
      <c r="D16" s="172" t="s">
        <v>2156</v>
      </c>
      <c r="E16" s="16"/>
      <c r="F16" s="16"/>
    </row>
    <row r="17" spans="1:6" ht="26.25" customHeight="1">
      <c r="A17" s="17" t="s">
        <v>2157</v>
      </c>
      <c r="B17" s="16">
        <v>0</v>
      </c>
      <c r="C17" s="16">
        <v>0</v>
      </c>
      <c r="D17" s="68" t="s">
        <v>2158</v>
      </c>
      <c r="E17" s="70">
        <v>23959344040</v>
      </c>
      <c r="F17" s="170">
        <v>30525221945.869999</v>
      </c>
    </row>
    <row r="18" spans="1:6" ht="26.25" customHeight="1">
      <c r="A18" s="52" t="s">
        <v>2159</v>
      </c>
      <c r="B18" s="16"/>
      <c r="C18" s="16"/>
      <c r="D18" s="172" t="s">
        <v>2160</v>
      </c>
      <c r="E18" s="22"/>
      <c r="F18" s="49"/>
    </row>
    <row r="19" spans="1:6" ht="26.25" customHeight="1">
      <c r="A19" s="17" t="s">
        <v>2161</v>
      </c>
      <c r="B19" s="16">
        <f>SUM(B14:B17)</f>
        <v>112765090000</v>
      </c>
      <c r="C19" s="16">
        <f>SUM(C14:C17)</f>
        <v>116487620000</v>
      </c>
      <c r="D19" s="17" t="s">
        <v>2162</v>
      </c>
      <c r="E19" s="16">
        <f>E14+E17+E15</f>
        <v>43323294040</v>
      </c>
      <c r="F19" s="16">
        <f>F14+F17+F15</f>
        <v>52707911945.869995</v>
      </c>
    </row>
    <row r="20" spans="1:6" ht="26.25" customHeight="1">
      <c r="A20" s="13"/>
      <c r="B20" s="16" t="s">
        <v>2145</v>
      </c>
      <c r="C20" s="16" t="s">
        <v>2145</v>
      </c>
      <c r="D20" s="17" t="s">
        <v>2163</v>
      </c>
      <c r="E20" s="16">
        <f>B19-E19</f>
        <v>69441795960</v>
      </c>
      <c r="F20" s="16">
        <f>C19-F19</f>
        <v>63779708054.130005</v>
      </c>
    </row>
    <row r="21" spans="1:6" ht="26.25" customHeight="1">
      <c r="A21" s="17" t="s">
        <v>2164</v>
      </c>
      <c r="B21" s="22">
        <v>398805488502.77002</v>
      </c>
      <c r="C21" s="16">
        <f>E21</f>
        <v>468247284462.77002</v>
      </c>
      <c r="D21" s="17" t="s">
        <v>2165</v>
      </c>
      <c r="E21" s="16">
        <f>E20+B21</f>
        <v>468247284462.77002</v>
      </c>
      <c r="F21" s="16">
        <f>F20+C21</f>
        <v>532026992516.90002</v>
      </c>
    </row>
    <row r="22" spans="1:6" ht="26.25" customHeight="1">
      <c r="A22" s="13" t="s">
        <v>2166</v>
      </c>
      <c r="B22" s="16">
        <f>B21+B19</f>
        <v>511570578502.77002</v>
      </c>
      <c r="C22" s="16">
        <f>C21+C19</f>
        <v>584734904462.77002</v>
      </c>
      <c r="D22" s="13" t="s">
        <v>2166</v>
      </c>
      <c r="E22" s="16">
        <f>E21+E19</f>
        <v>511570578502.77002</v>
      </c>
      <c r="F22" s="16">
        <f>F21+F19</f>
        <v>584734904462.77002</v>
      </c>
    </row>
  </sheetData>
  <mergeCells count="1">
    <mergeCell ref="A2:F2"/>
  </mergeCells>
  <phoneticPr fontId="17" type="noConversion"/>
  <printOptions horizontalCentered="1" verticalCentered="1"/>
  <pageMargins left="0.70833333333333337" right="0.43263888888888891" top="0.74791666666666667" bottom="0.74791666666666667" header="0.31458333333333333" footer="0.31458333333333333"/>
  <pageSetup paperSize="9" scale="86" orientation="landscape"/>
  <headerFooter scaleWithDoc="0"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1419"/>
  <sheetViews>
    <sheetView showZeros="0" workbookViewId="0">
      <pane ySplit="4" topLeftCell="A1410" activePane="bottomLeft" state="frozen"/>
      <selection pane="bottomLeft" activeCell="F1419" sqref="F1419"/>
    </sheetView>
  </sheetViews>
  <sheetFormatPr defaultRowHeight="14.25"/>
  <cols>
    <col min="1" max="1" width="42.25" style="373" customWidth="1"/>
    <col min="2" max="3" width="13.625" style="373" customWidth="1"/>
    <col min="4" max="4" width="13.625" style="373" hidden="1" customWidth="1"/>
    <col min="5" max="5" width="13.625" style="375" customWidth="1"/>
    <col min="6" max="6" width="13.625" style="537" customWidth="1"/>
    <col min="7" max="7" width="11.875" style="373" customWidth="1"/>
    <col min="8" max="8" width="23.875" style="373" customWidth="1"/>
    <col min="9" max="16384" width="9" style="373"/>
  </cols>
  <sheetData>
    <row r="1" spans="1:8" s="478" customFormat="1" ht="17.25" customHeight="1">
      <c r="A1" s="538" t="s">
        <v>66</v>
      </c>
      <c r="E1" s="539"/>
      <c r="F1" s="540"/>
      <c r="H1" s="541"/>
    </row>
    <row r="2" spans="1:8" s="387" customFormat="1" ht="20.25">
      <c r="A2" s="664" t="s">
        <v>67</v>
      </c>
      <c r="B2" s="664"/>
      <c r="C2" s="664"/>
      <c r="D2" s="664"/>
      <c r="E2" s="664"/>
      <c r="F2" s="664"/>
      <c r="G2" s="664"/>
      <c r="H2" s="664"/>
    </row>
    <row r="3" spans="1:8" s="536" customFormat="1" ht="18" customHeight="1">
      <c r="A3" s="542"/>
      <c r="B3" s="542"/>
      <c r="C3" s="542"/>
      <c r="D3" s="542"/>
      <c r="E3" s="543"/>
      <c r="F3" s="544"/>
      <c r="G3" s="542"/>
      <c r="H3" s="542" t="s">
        <v>40</v>
      </c>
    </row>
    <row r="4" spans="1:8" ht="46.5" customHeight="1">
      <c r="A4" s="545" t="s">
        <v>41</v>
      </c>
      <c r="B4" s="377" t="s">
        <v>68</v>
      </c>
      <c r="C4" s="377" t="s">
        <v>69</v>
      </c>
      <c r="D4" s="377" t="s">
        <v>70</v>
      </c>
      <c r="E4" s="377" t="s">
        <v>71</v>
      </c>
      <c r="F4" s="546" t="s">
        <v>72</v>
      </c>
      <c r="G4" s="377" t="s">
        <v>73</v>
      </c>
      <c r="H4" s="377" t="s">
        <v>74</v>
      </c>
    </row>
    <row r="5" spans="1:8">
      <c r="A5" s="547" t="s">
        <v>75</v>
      </c>
      <c r="B5" s="548">
        <f>B6+B18+B27+B39+B51+B62+B73+B85+B94+B108+B123+B132+B143+B157+B167+B180+B187+B194+B203+B209+B216+B223+B230+B237+B243+B251+B257+B263+B269+B286</f>
        <v>1208040.22</v>
      </c>
      <c r="C5" s="548">
        <f>D5+E5</f>
        <v>1286544.748313</v>
      </c>
      <c r="D5" s="548">
        <f>D6+D18+D27+D39+D51+D62+D73+D85+D94+D108+D123+D132+D143+D157+D167+D180+D187+D194+D203+D209+D216+D223+D230+D237+D243+D251+D257+D263+D269+D286</f>
        <v>34907.748313000004</v>
      </c>
      <c r="E5" s="548">
        <f>E6+E18+E27+E39+E51+E62+E73+E85+E94+E108+E123+E132+E143+E157+E167+E180+E187+E194+E203+E209+E216+E223+E230+E237+E243+E251+E257+E263+E269+E286</f>
        <v>1251637</v>
      </c>
      <c r="F5" s="548">
        <f>F6+F18+F27+F39+F51+F62+F73+F85+F94+F108+F123+F132+F143+F157+F167+F180+F187+F194+F203+F209+F216+F223+F230+F237+F243+F251+F257+F263+F269+F286</f>
        <v>1832951.7163046382</v>
      </c>
      <c r="G5" s="549">
        <f>(F5-B5)/B5</f>
        <v>0.5172936181749298</v>
      </c>
      <c r="H5" s="550"/>
    </row>
    <row r="6" spans="1:8">
      <c r="A6" s="551" t="s">
        <v>76</v>
      </c>
      <c r="B6" s="552">
        <f>SUM(B7:B17)</f>
        <v>5048.26</v>
      </c>
      <c r="C6" s="548">
        <f t="shared" ref="C6:C69" si="0">D6+E6</f>
        <v>6767</v>
      </c>
      <c r="D6" s="552">
        <f>SUM(D7:D17)</f>
        <v>0</v>
      </c>
      <c r="E6" s="552">
        <f>SUM(E7:E17)</f>
        <v>6767</v>
      </c>
      <c r="F6" s="548">
        <f>SUM(F7:F17)</f>
        <v>5604</v>
      </c>
      <c r="G6" s="549">
        <f t="shared" ref="G6:G69" si="1">(F6-B6)/B6</f>
        <v>0.11008545518653948</v>
      </c>
      <c r="H6" s="553">
        <f>SUM(H7:H17)</f>
        <v>0</v>
      </c>
    </row>
    <row r="7" spans="1:8">
      <c r="A7" s="551" t="s">
        <v>77</v>
      </c>
      <c r="B7" s="554">
        <v>2971.62</v>
      </c>
      <c r="C7" s="548">
        <f t="shared" si="0"/>
        <v>3311</v>
      </c>
      <c r="D7" s="555"/>
      <c r="E7" s="556">
        <v>3311</v>
      </c>
      <c r="F7" s="557">
        <v>3336</v>
      </c>
      <c r="G7" s="549">
        <f t="shared" si="1"/>
        <v>0.12261998505865492</v>
      </c>
      <c r="H7" s="558"/>
    </row>
    <row r="8" spans="1:8">
      <c r="A8" s="551" t="s">
        <v>78</v>
      </c>
      <c r="B8" s="554">
        <v>0</v>
      </c>
      <c r="C8" s="548">
        <f t="shared" si="0"/>
        <v>0</v>
      </c>
      <c r="D8" s="555"/>
      <c r="E8" s="556">
        <v>0</v>
      </c>
      <c r="F8" s="557">
        <v>0</v>
      </c>
      <c r="G8" s="549"/>
      <c r="H8" s="558"/>
    </row>
    <row r="9" spans="1:8">
      <c r="A9" s="559" t="s">
        <v>79</v>
      </c>
      <c r="B9" s="554">
        <v>150</v>
      </c>
      <c r="C9" s="556">
        <f t="shared" si="0"/>
        <v>-25</v>
      </c>
      <c r="D9" s="555"/>
      <c r="E9" s="556">
        <v>-25</v>
      </c>
      <c r="F9" s="557">
        <v>265</v>
      </c>
      <c r="G9" s="549">
        <f t="shared" si="1"/>
        <v>0.76666666666666672</v>
      </c>
      <c r="H9" s="558"/>
    </row>
    <row r="10" spans="1:8">
      <c r="A10" s="559" t="s">
        <v>80</v>
      </c>
      <c r="B10" s="554">
        <v>275</v>
      </c>
      <c r="C10" s="548">
        <f t="shared" si="0"/>
        <v>275</v>
      </c>
      <c r="D10" s="555"/>
      <c r="E10" s="556">
        <v>275</v>
      </c>
      <c r="F10" s="557">
        <v>285</v>
      </c>
      <c r="G10" s="549">
        <f t="shared" si="1"/>
        <v>3.6363636363636362E-2</v>
      </c>
      <c r="H10" s="558"/>
    </row>
    <row r="11" spans="1:8">
      <c r="A11" s="559" t="s">
        <v>81</v>
      </c>
      <c r="B11" s="554">
        <v>225</v>
      </c>
      <c r="C11" s="548">
        <f t="shared" si="0"/>
        <v>245</v>
      </c>
      <c r="D11" s="555"/>
      <c r="E11" s="556">
        <v>245</v>
      </c>
      <c r="F11" s="557">
        <v>270</v>
      </c>
      <c r="G11" s="549">
        <f t="shared" si="1"/>
        <v>0.2</v>
      </c>
      <c r="H11" s="560"/>
    </row>
    <row r="12" spans="1:8">
      <c r="A12" s="547" t="s">
        <v>82</v>
      </c>
      <c r="B12" s="554">
        <v>125</v>
      </c>
      <c r="C12" s="548">
        <f t="shared" si="0"/>
        <v>117</v>
      </c>
      <c r="D12" s="524"/>
      <c r="E12" s="556">
        <v>117</v>
      </c>
      <c r="F12" s="557">
        <v>165</v>
      </c>
      <c r="G12" s="549">
        <f t="shared" si="1"/>
        <v>0.32</v>
      </c>
      <c r="H12" s="560"/>
    </row>
    <row r="13" spans="1:8">
      <c r="A13" s="547" t="s">
        <v>83</v>
      </c>
      <c r="B13" s="554">
        <v>0</v>
      </c>
      <c r="C13" s="548">
        <f t="shared" si="0"/>
        <v>0</v>
      </c>
      <c r="D13" s="524"/>
      <c r="E13" s="556">
        <v>0</v>
      </c>
      <c r="F13" s="557">
        <v>0</v>
      </c>
      <c r="G13" s="549"/>
      <c r="H13" s="560"/>
    </row>
    <row r="14" spans="1:8">
      <c r="A14" s="547" t="s">
        <v>84</v>
      </c>
      <c r="B14" s="554">
        <v>585</v>
      </c>
      <c r="C14" s="548">
        <f t="shared" si="0"/>
        <v>583</v>
      </c>
      <c r="D14" s="524"/>
      <c r="E14" s="556">
        <v>583</v>
      </c>
      <c r="F14" s="557">
        <v>590</v>
      </c>
      <c r="G14" s="549">
        <f t="shared" si="1"/>
        <v>8.5470085470085479E-3</v>
      </c>
      <c r="H14" s="560"/>
    </row>
    <row r="15" spans="1:8">
      <c r="A15" s="547" t="s">
        <v>85</v>
      </c>
      <c r="B15" s="554">
        <v>7</v>
      </c>
      <c r="C15" s="548">
        <f t="shared" si="0"/>
        <v>7</v>
      </c>
      <c r="D15" s="524"/>
      <c r="E15" s="556">
        <v>7</v>
      </c>
      <c r="F15" s="557">
        <v>6</v>
      </c>
      <c r="G15" s="549">
        <f t="shared" si="1"/>
        <v>-0.14285714285714285</v>
      </c>
      <c r="H15" s="560"/>
    </row>
    <row r="16" spans="1:8">
      <c r="A16" s="547" t="s">
        <v>86</v>
      </c>
      <c r="B16" s="554">
        <v>0</v>
      </c>
      <c r="C16" s="548">
        <f t="shared" si="0"/>
        <v>0</v>
      </c>
      <c r="D16" s="524"/>
      <c r="E16" s="556">
        <v>0</v>
      </c>
      <c r="F16" s="557">
        <v>0</v>
      </c>
      <c r="G16" s="549"/>
      <c r="H16" s="560"/>
    </row>
    <row r="17" spans="1:8">
      <c r="A17" s="547" t="s">
        <v>87</v>
      </c>
      <c r="B17" s="554">
        <v>709.64</v>
      </c>
      <c r="C17" s="548">
        <f t="shared" si="0"/>
        <v>2254</v>
      </c>
      <c r="D17" s="524"/>
      <c r="E17" s="556">
        <v>2254</v>
      </c>
      <c r="F17" s="557">
        <v>687</v>
      </c>
      <c r="G17" s="549">
        <f t="shared" si="1"/>
        <v>-3.1903500366382939E-2</v>
      </c>
      <c r="H17" s="560"/>
    </row>
    <row r="18" spans="1:8">
      <c r="A18" s="551" t="s">
        <v>88</v>
      </c>
      <c r="B18" s="552">
        <f>SUM(B19:B26)</f>
        <v>4827.13</v>
      </c>
      <c r="C18" s="548">
        <f t="shared" si="0"/>
        <v>6226</v>
      </c>
      <c r="D18" s="552">
        <f>SUM(D19:D26)</f>
        <v>0</v>
      </c>
      <c r="E18" s="552">
        <f>SUM(E19:E26)</f>
        <v>6226</v>
      </c>
      <c r="F18" s="548">
        <f>SUM(F19:F26)</f>
        <v>5140.1020033300001</v>
      </c>
      <c r="G18" s="549">
        <f t="shared" si="1"/>
        <v>6.4836041981467252E-2</v>
      </c>
      <c r="H18" s="561">
        <f>SUM(H19:H26)</f>
        <v>0</v>
      </c>
    </row>
    <row r="19" spans="1:8">
      <c r="A19" s="551" t="s">
        <v>77</v>
      </c>
      <c r="B19" s="554">
        <v>2258.4299999999998</v>
      </c>
      <c r="C19" s="548">
        <f t="shared" si="0"/>
        <v>2569</v>
      </c>
      <c r="D19" s="555"/>
      <c r="E19" s="556">
        <v>2569</v>
      </c>
      <c r="F19" s="557">
        <v>2551</v>
      </c>
      <c r="G19" s="549">
        <f t="shared" si="1"/>
        <v>0.12954574638133579</v>
      </c>
      <c r="H19" s="560"/>
    </row>
    <row r="20" spans="1:8">
      <c r="A20" s="551" t="s">
        <v>78</v>
      </c>
      <c r="B20" s="554">
        <v>317.39999999999998</v>
      </c>
      <c r="C20" s="548">
        <f t="shared" si="0"/>
        <v>274</v>
      </c>
      <c r="D20" s="555"/>
      <c r="E20" s="556">
        <v>274</v>
      </c>
      <c r="F20" s="557">
        <v>186</v>
      </c>
      <c r="G20" s="549">
        <f t="shared" si="1"/>
        <v>-0.4139886578449905</v>
      </c>
      <c r="H20" s="560"/>
    </row>
    <row r="21" spans="1:8">
      <c r="A21" s="559" t="s">
        <v>79</v>
      </c>
      <c r="B21" s="554">
        <v>50</v>
      </c>
      <c r="C21" s="548">
        <f t="shared" si="0"/>
        <v>42</v>
      </c>
      <c r="D21" s="555"/>
      <c r="E21" s="556">
        <v>42</v>
      </c>
      <c r="F21" s="557">
        <v>50</v>
      </c>
      <c r="G21" s="549">
        <f t="shared" si="1"/>
        <v>0</v>
      </c>
      <c r="H21" s="560"/>
    </row>
    <row r="22" spans="1:8">
      <c r="A22" s="559" t="s">
        <v>89</v>
      </c>
      <c r="B22" s="554">
        <v>279</v>
      </c>
      <c r="C22" s="548">
        <f t="shared" si="0"/>
        <v>279</v>
      </c>
      <c r="D22" s="555"/>
      <c r="E22" s="556">
        <v>279</v>
      </c>
      <c r="F22" s="557">
        <v>279</v>
      </c>
      <c r="G22" s="549">
        <f t="shared" si="1"/>
        <v>0</v>
      </c>
      <c r="H22" s="560"/>
    </row>
    <row r="23" spans="1:8">
      <c r="A23" s="559" t="s">
        <v>90</v>
      </c>
      <c r="B23" s="554">
        <v>285</v>
      </c>
      <c r="C23" s="548">
        <f t="shared" si="0"/>
        <v>284</v>
      </c>
      <c r="D23" s="555"/>
      <c r="E23" s="556">
        <v>284</v>
      </c>
      <c r="F23" s="557">
        <v>285</v>
      </c>
      <c r="G23" s="549">
        <f t="shared" si="1"/>
        <v>0</v>
      </c>
      <c r="H23" s="560"/>
    </row>
    <row r="24" spans="1:8">
      <c r="A24" s="559" t="s">
        <v>91</v>
      </c>
      <c r="B24" s="554">
        <v>653</v>
      </c>
      <c r="C24" s="548">
        <f t="shared" si="0"/>
        <v>679</v>
      </c>
      <c r="D24" s="555"/>
      <c r="E24" s="556">
        <v>679</v>
      </c>
      <c r="F24" s="557">
        <v>959</v>
      </c>
      <c r="G24" s="549">
        <f t="shared" si="1"/>
        <v>0.46860643185298623</v>
      </c>
      <c r="H24" s="560"/>
    </row>
    <row r="25" spans="1:8">
      <c r="A25" s="559" t="s">
        <v>86</v>
      </c>
      <c r="B25" s="554">
        <v>0</v>
      </c>
      <c r="C25" s="548">
        <f t="shared" si="0"/>
        <v>0</v>
      </c>
      <c r="D25" s="555"/>
      <c r="E25" s="556">
        <v>0</v>
      </c>
      <c r="F25" s="557">
        <v>0</v>
      </c>
      <c r="G25" s="549"/>
      <c r="H25" s="560"/>
    </row>
    <row r="26" spans="1:8">
      <c r="A26" s="559" t="s">
        <v>92</v>
      </c>
      <c r="B26" s="554">
        <v>984.3</v>
      </c>
      <c r="C26" s="548">
        <f t="shared" si="0"/>
        <v>2099</v>
      </c>
      <c r="D26" s="555"/>
      <c r="E26" s="556">
        <v>2099</v>
      </c>
      <c r="F26" s="557">
        <v>830.10200333</v>
      </c>
      <c r="G26" s="549">
        <f t="shared" si="1"/>
        <v>-0.15665751972975714</v>
      </c>
      <c r="H26" s="560"/>
    </row>
    <row r="27" spans="1:8" ht="81">
      <c r="A27" s="551" t="s">
        <v>93</v>
      </c>
      <c r="B27" s="552">
        <f>SUM(B28:B38)</f>
        <v>36189.259999999995</v>
      </c>
      <c r="C27" s="548">
        <f t="shared" si="0"/>
        <v>36550.1944</v>
      </c>
      <c r="D27" s="552">
        <f>SUM(D28:D38)</f>
        <v>697.19439999999997</v>
      </c>
      <c r="E27" s="552">
        <f>SUM(E28:E38)</f>
        <v>35853</v>
      </c>
      <c r="F27" s="548">
        <f>SUM(F28:F38)</f>
        <v>71356.598577833996</v>
      </c>
      <c r="G27" s="549">
        <f t="shared" si="1"/>
        <v>0.97176174859154363</v>
      </c>
      <c r="H27" s="562" t="s">
        <v>94</v>
      </c>
    </row>
    <row r="28" spans="1:8">
      <c r="A28" s="551" t="s">
        <v>77</v>
      </c>
      <c r="B28" s="554">
        <v>4399.1099999999997</v>
      </c>
      <c r="C28" s="548">
        <f t="shared" si="0"/>
        <v>4488</v>
      </c>
      <c r="D28" s="555"/>
      <c r="E28" s="556">
        <v>4488</v>
      </c>
      <c r="F28" s="557">
        <v>4431</v>
      </c>
      <c r="G28" s="549">
        <f t="shared" si="1"/>
        <v>7.2491935868846946E-3</v>
      </c>
      <c r="H28" s="560"/>
    </row>
    <row r="29" spans="1:8">
      <c r="A29" s="551" t="s">
        <v>78</v>
      </c>
      <c r="B29" s="554">
        <v>2231.83</v>
      </c>
      <c r="C29" s="548">
        <f t="shared" si="0"/>
        <v>2646.8</v>
      </c>
      <c r="D29" s="555">
        <v>158.80000000000001</v>
      </c>
      <c r="E29" s="556">
        <v>2488</v>
      </c>
      <c r="F29" s="557">
        <v>2634</v>
      </c>
      <c r="G29" s="549">
        <f t="shared" si="1"/>
        <v>0.18019741646989246</v>
      </c>
      <c r="H29" s="560"/>
    </row>
    <row r="30" spans="1:8">
      <c r="A30" s="559" t="s">
        <v>79</v>
      </c>
      <c r="B30" s="554">
        <v>617.70000000000005</v>
      </c>
      <c r="C30" s="548">
        <f t="shared" si="0"/>
        <v>798</v>
      </c>
      <c r="D30" s="555"/>
      <c r="E30" s="556">
        <v>798</v>
      </c>
      <c r="F30" s="557">
        <v>23510.824977834</v>
      </c>
      <c r="G30" s="549">
        <f t="shared" si="1"/>
        <v>37.061882755114127</v>
      </c>
      <c r="H30" s="560"/>
    </row>
    <row r="31" spans="1:8">
      <c r="A31" s="559" t="s">
        <v>95</v>
      </c>
      <c r="B31" s="554">
        <v>19</v>
      </c>
      <c r="C31" s="548">
        <f t="shared" si="0"/>
        <v>17</v>
      </c>
      <c r="D31" s="555"/>
      <c r="E31" s="556">
        <v>17</v>
      </c>
      <c r="F31" s="557">
        <v>21</v>
      </c>
      <c r="G31" s="549">
        <f t="shared" si="1"/>
        <v>0.10526315789473684</v>
      </c>
      <c r="H31" s="560"/>
    </row>
    <row r="32" spans="1:8">
      <c r="A32" s="559" t="s">
        <v>96</v>
      </c>
      <c r="B32" s="554">
        <v>1365.81</v>
      </c>
      <c r="C32" s="548">
        <f t="shared" si="0"/>
        <v>1375.905</v>
      </c>
      <c r="D32" s="555">
        <v>40.905000000000001</v>
      </c>
      <c r="E32" s="556">
        <v>1335</v>
      </c>
      <c r="F32" s="557">
        <v>729</v>
      </c>
      <c r="G32" s="549">
        <f t="shared" si="1"/>
        <v>-0.46625079623080806</v>
      </c>
      <c r="H32" s="560"/>
    </row>
    <row r="33" spans="1:8">
      <c r="A33" s="551" t="s">
        <v>97</v>
      </c>
      <c r="B33" s="554">
        <v>88</v>
      </c>
      <c r="C33" s="548">
        <f t="shared" si="0"/>
        <v>18</v>
      </c>
      <c r="D33" s="555"/>
      <c r="E33" s="556">
        <v>18</v>
      </c>
      <c r="F33" s="557">
        <v>0</v>
      </c>
      <c r="G33" s="549">
        <f t="shared" si="1"/>
        <v>-1</v>
      </c>
      <c r="H33" s="560"/>
    </row>
    <row r="34" spans="1:8">
      <c r="A34" s="551" t="s">
        <v>98</v>
      </c>
      <c r="B34" s="554">
        <v>0</v>
      </c>
      <c r="C34" s="548">
        <f t="shared" si="0"/>
        <v>0</v>
      </c>
      <c r="D34" s="555"/>
      <c r="E34" s="556">
        <v>0</v>
      </c>
      <c r="F34" s="557">
        <v>0</v>
      </c>
      <c r="G34" s="549"/>
      <c r="H34" s="560"/>
    </row>
    <row r="35" spans="1:8">
      <c r="A35" s="551" t="s">
        <v>99</v>
      </c>
      <c r="B35" s="554">
        <v>15791.14</v>
      </c>
      <c r="C35" s="548">
        <f t="shared" si="0"/>
        <v>12200.7094</v>
      </c>
      <c r="D35" s="555">
        <v>460.70940000000002</v>
      </c>
      <c r="E35" s="556">
        <v>11740</v>
      </c>
      <c r="F35" s="557">
        <v>14617.402400000001</v>
      </c>
      <c r="G35" s="549">
        <f t="shared" si="1"/>
        <v>-7.4328870493200527E-2</v>
      </c>
      <c r="H35" s="560"/>
    </row>
    <row r="36" spans="1:8">
      <c r="A36" s="559" t="s">
        <v>100</v>
      </c>
      <c r="B36" s="554">
        <v>0</v>
      </c>
      <c r="C36" s="548">
        <f t="shared" si="0"/>
        <v>0</v>
      </c>
      <c r="D36" s="555"/>
      <c r="E36" s="556">
        <v>0</v>
      </c>
      <c r="F36" s="557">
        <v>0</v>
      </c>
      <c r="G36" s="549"/>
      <c r="H36" s="560"/>
    </row>
    <row r="37" spans="1:8">
      <c r="A37" s="559" t="s">
        <v>86</v>
      </c>
      <c r="B37" s="554">
        <v>0</v>
      </c>
      <c r="C37" s="548">
        <f t="shared" si="0"/>
        <v>0</v>
      </c>
      <c r="D37" s="555"/>
      <c r="E37" s="556">
        <v>0</v>
      </c>
      <c r="F37" s="557">
        <v>9356.56</v>
      </c>
      <c r="G37" s="549"/>
      <c r="H37" s="560"/>
    </row>
    <row r="38" spans="1:8">
      <c r="A38" s="559" t="s">
        <v>101</v>
      </c>
      <c r="B38" s="554">
        <v>11676.67</v>
      </c>
      <c r="C38" s="548">
        <f t="shared" si="0"/>
        <v>15005.78</v>
      </c>
      <c r="D38" s="555">
        <v>36.78</v>
      </c>
      <c r="E38" s="556">
        <v>14969</v>
      </c>
      <c r="F38" s="557">
        <v>16056.8112</v>
      </c>
      <c r="G38" s="549">
        <f t="shared" si="1"/>
        <v>0.37511903650612716</v>
      </c>
      <c r="H38" s="560"/>
    </row>
    <row r="39" spans="1:8" ht="94.5">
      <c r="A39" s="551" t="s">
        <v>102</v>
      </c>
      <c r="B39" s="552">
        <f>SUM(B40:B50)</f>
        <v>16414.89</v>
      </c>
      <c r="C39" s="548">
        <f t="shared" si="0"/>
        <v>19719.32</v>
      </c>
      <c r="D39" s="552">
        <f>SUM(D40:D50)</f>
        <v>6396.32</v>
      </c>
      <c r="E39" s="552">
        <f>SUM(E40:E50)</f>
        <v>13323</v>
      </c>
      <c r="F39" s="548">
        <f>SUM(F40:F50)</f>
        <v>32264.631719999998</v>
      </c>
      <c r="G39" s="549">
        <f t="shared" si="1"/>
        <v>0.9655709980389755</v>
      </c>
      <c r="H39" s="563" t="s">
        <v>103</v>
      </c>
    </row>
    <row r="40" spans="1:8">
      <c r="A40" s="551" t="s">
        <v>77</v>
      </c>
      <c r="B40" s="554">
        <v>4383.21</v>
      </c>
      <c r="C40" s="548">
        <f t="shared" si="0"/>
        <v>3198</v>
      </c>
      <c r="D40" s="555"/>
      <c r="E40" s="556">
        <v>3198</v>
      </c>
      <c r="F40" s="557">
        <v>3564</v>
      </c>
      <c r="G40" s="549">
        <f t="shared" si="1"/>
        <v>-0.18689727391569194</v>
      </c>
      <c r="H40" s="560"/>
    </row>
    <row r="41" spans="1:8">
      <c r="A41" s="551" t="s">
        <v>78</v>
      </c>
      <c r="B41" s="554">
        <v>2555.1099999999997</v>
      </c>
      <c r="C41" s="548">
        <f t="shared" si="0"/>
        <v>845</v>
      </c>
      <c r="D41" s="555"/>
      <c r="E41" s="556">
        <v>845</v>
      </c>
      <c r="F41" s="557">
        <v>3675.28</v>
      </c>
      <c r="G41" s="549">
        <f t="shared" si="1"/>
        <v>0.43840382605836958</v>
      </c>
      <c r="H41" s="560"/>
    </row>
    <row r="42" spans="1:8">
      <c r="A42" s="559" t="s">
        <v>79</v>
      </c>
      <c r="B42" s="554">
        <v>0</v>
      </c>
      <c r="C42" s="548">
        <f t="shared" si="0"/>
        <v>0</v>
      </c>
      <c r="D42" s="555"/>
      <c r="E42" s="556">
        <v>0</v>
      </c>
      <c r="F42" s="557">
        <v>10889.1</v>
      </c>
      <c r="G42" s="549"/>
      <c r="H42" s="560"/>
    </row>
    <row r="43" spans="1:8">
      <c r="A43" s="559" t="s">
        <v>104</v>
      </c>
      <c r="B43" s="554">
        <v>185.7</v>
      </c>
      <c r="C43" s="548">
        <f t="shared" si="0"/>
        <v>64</v>
      </c>
      <c r="D43" s="555"/>
      <c r="E43" s="556">
        <v>64</v>
      </c>
      <c r="F43" s="557">
        <v>1021.69</v>
      </c>
      <c r="G43" s="549">
        <f t="shared" si="1"/>
        <v>4.501830910070006</v>
      </c>
      <c r="H43" s="560"/>
    </row>
    <row r="44" spans="1:8">
      <c r="A44" s="559" t="s">
        <v>105</v>
      </c>
      <c r="B44" s="554">
        <v>817.43</v>
      </c>
      <c r="C44" s="548">
        <f t="shared" si="0"/>
        <v>579</v>
      </c>
      <c r="D44" s="555"/>
      <c r="E44" s="556">
        <v>579</v>
      </c>
      <c r="F44" s="557">
        <v>1389.7</v>
      </c>
      <c r="G44" s="549">
        <f t="shared" si="1"/>
        <v>0.70008441089756934</v>
      </c>
      <c r="H44" s="560"/>
    </row>
    <row r="45" spans="1:8">
      <c r="A45" s="551" t="s">
        <v>106</v>
      </c>
      <c r="B45" s="554">
        <v>167.46</v>
      </c>
      <c r="C45" s="548">
        <f t="shared" si="0"/>
        <v>13</v>
      </c>
      <c r="D45" s="555"/>
      <c r="E45" s="556">
        <v>13</v>
      </c>
      <c r="F45" s="557">
        <v>214.96</v>
      </c>
      <c r="G45" s="549">
        <f t="shared" si="1"/>
        <v>0.28364982682431622</v>
      </c>
      <c r="H45" s="560"/>
    </row>
    <row r="46" spans="1:8">
      <c r="A46" s="551" t="s">
        <v>107</v>
      </c>
      <c r="B46" s="554">
        <v>0</v>
      </c>
      <c r="C46" s="548">
        <f t="shared" si="0"/>
        <v>0</v>
      </c>
      <c r="D46" s="555"/>
      <c r="E46" s="556">
        <v>0</v>
      </c>
      <c r="F46" s="557">
        <v>1233</v>
      </c>
      <c r="G46" s="549"/>
      <c r="H46" s="560"/>
    </row>
    <row r="47" spans="1:8">
      <c r="A47" s="551" t="s">
        <v>108</v>
      </c>
      <c r="B47" s="554">
        <v>1005.72</v>
      </c>
      <c r="C47" s="548">
        <f t="shared" si="0"/>
        <v>704</v>
      </c>
      <c r="D47" s="555"/>
      <c r="E47" s="556">
        <v>704</v>
      </c>
      <c r="F47" s="557">
        <v>867.09999999999991</v>
      </c>
      <c r="G47" s="549">
        <f t="shared" si="1"/>
        <v>-0.13783160322952723</v>
      </c>
      <c r="H47" s="560"/>
    </row>
    <row r="48" spans="1:8">
      <c r="A48" s="551" t="s">
        <v>109</v>
      </c>
      <c r="B48" s="554">
        <v>0</v>
      </c>
      <c r="C48" s="548">
        <f t="shared" si="0"/>
        <v>0</v>
      </c>
      <c r="D48" s="555"/>
      <c r="E48" s="556">
        <v>0</v>
      </c>
      <c r="F48" s="557">
        <v>0</v>
      </c>
      <c r="G48" s="549"/>
      <c r="H48" s="560"/>
    </row>
    <row r="49" spans="1:8">
      <c r="A49" s="551" t="s">
        <v>86</v>
      </c>
      <c r="B49" s="554">
        <v>43.8</v>
      </c>
      <c r="C49" s="548">
        <f t="shared" si="0"/>
        <v>40</v>
      </c>
      <c r="D49" s="555"/>
      <c r="E49" s="556">
        <v>40</v>
      </c>
      <c r="F49" s="557">
        <v>40.6</v>
      </c>
      <c r="G49" s="549">
        <f t="shared" si="1"/>
        <v>-7.305936073059352E-2</v>
      </c>
      <c r="H49" s="560"/>
    </row>
    <row r="50" spans="1:8">
      <c r="A50" s="559" t="s">
        <v>110</v>
      </c>
      <c r="B50" s="554">
        <v>7256.46</v>
      </c>
      <c r="C50" s="548">
        <f t="shared" si="0"/>
        <v>14276.32</v>
      </c>
      <c r="D50" s="555">
        <v>6396.32</v>
      </c>
      <c r="E50" s="556">
        <v>7880</v>
      </c>
      <c r="F50" s="557">
        <v>9369.2017199999991</v>
      </c>
      <c r="G50" s="549">
        <f t="shared" si="1"/>
        <v>0.2911532234726022</v>
      </c>
      <c r="H50" s="560"/>
    </row>
    <row r="51" spans="1:8" ht="54">
      <c r="A51" s="559" t="s">
        <v>111</v>
      </c>
      <c r="B51" s="552">
        <f>SUM(B52:B61)</f>
        <v>10408.67</v>
      </c>
      <c r="C51" s="548">
        <f t="shared" si="0"/>
        <v>11263</v>
      </c>
      <c r="D51" s="552">
        <f>SUM(D52:D61)</f>
        <v>0</v>
      </c>
      <c r="E51" s="552">
        <f>SUM(E52:E61)</f>
        <v>11263</v>
      </c>
      <c r="F51" s="548">
        <f>SUM(F52:F61)</f>
        <v>6808</v>
      </c>
      <c r="G51" s="549">
        <f t="shared" si="1"/>
        <v>-0.34592988345292913</v>
      </c>
      <c r="H51" s="563" t="s">
        <v>112</v>
      </c>
    </row>
    <row r="52" spans="1:8">
      <c r="A52" s="559" t="s">
        <v>77</v>
      </c>
      <c r="B52" s="554">
        <v>2367.5300000000002</v>
      </c>
      <c r="C52" s="548">
        <f t="shared" si="0"/>
        <v>2047</v>
      </c>
      <c r="D52" s="555"/>
      <c r="E52" s="556">
        <v>2047</v>
      </c>
      <c r="F52" s="557">
        <v>2024</v>
      </c>
      <c r="G52" s="549">
        <f t="shared" si="1"/>
        <v>-0.14510059006644063</v>
      </c>
      <c r="H52" s="560"/>
    </row>
    <row r="53" spans="1:8">
      <c r="A53" s="547" t="s">
        <v>78</v>
      </c>
      <c r="B53" s="554">
        <v>1873.42</v>
      </c>
      <c r="C53" s="548">
        <f t="shared" si="0"/>
        <v>1972</v>
      </c>
      <c r="D53" s="524"/>
      <c r="E53" s="556">
        <v>1972</v>
      </c>
      <c r="F53" s="557">
        <v>1060</v>
      </c>
      <c r="G53" s="549">
        <f t="shared" si="1"/>
        <v>-0.43418987733663572</v>
      </c>
      <c r="H53" s="560"/>
    </row>
    <row r="54" spans="1:8">
      <c r="A54" s="551" t="s">
        <v>79</v>
      </c>
      <c r="B54" s="554">
        <v>0</v>
      </c>
      <c r="C54" s="548">
        <f t="shared" si="0"/>
        <v>0</v>
      </c>
      <c r="D54" s="555"/>
      <c r="E54" s="556">
        <v>0</v>
      </c>
      <c r="F54" s="557">
        <v>0</v>
      </c>
      <c r="G54" s="549"/>
      <c r="H54" s="560"/>
    </row>
    <row r="55" spans="1:8">
      <c r="A55" s="551" t="s">
        <v>113</v>
      </c>
      <c r="B55" s="554">
        <v>145.24</v>
      </c>
      <c r="C55" s="548">
        <f t="shared" si="0"/>
        <v>120</v>
      </c>
      <c r="D55" s="555"/>
      <c r="E55" s="556">
        <v>120</v>
      </c>
      <c r="F55" s="557">
        <v>145</v>
      </c>
      <c r="G55" s="549">
        <f t="shared" si="1"/>
        <v>-1.6524373450840615E-3</v>
      </c>
      <c r="H55" s="560"/>
    </row>
    <row r="56" spans="1:8">
      <c r="A56" s="551" t="s">
        <v>114</v>
      </c>
      <c r="B56" s="554">
        <v>1081.71</v>
      </c>
      <c r="C56" s="548">
        <f t="shared" si="0"/>
        <v>1133</v>
      </c>
      <c r="D56" s="555"/>
      <c r="E56" s="556">
        <v>1133</v>
      </c>
      <c r="F56" s="557">
        <v>827</v>
      </c>
      <c r="G56" s="549">
        <f t="shared" si="1"/>
        <v>-0.23546976546394138</v>
      </c>
      <c r="H56" s="560"/>
    </row>
    <row r="57" spans="1:8">
      <c r="A57" s="559" t="s">
        <v>115</v>
      </c>
      <c r="B57" s="554">
        <v>742.66</v>
      </c>
      <c r="C57" s="548">
        <f t="shared" si="0"/>
        <v>2011</v>
      </c>
      <c r="D57" s="555"/>
      <c r="E57" s="556">
        <v>2011</v>
      </c>
      <c r="F57" s="557">
        <v>396</v>
      </c>
      <c r="G57" s="549">
        <f t="shared" si="1"/>
        <v>-0.46678156895483797</v>
      </c>
      <c r="H57" s="560"/>
    </row>
    <row r="58" spans="1:8">
      <c r="A58" s="559" t="s">
        <v>116</v>
      </c>
      <c r="B58" s="554">
        <v>2078.3000000000002</v>
      </c>
      <c r="C58" s="548">
        <f t="shared" si="0"/>
        <v>1778</v>
      </c>
      <c r="D58" s="555"/>
      <c r="E58" s="556">
        <v>1778</v>
      </c>
      <c r="F58" s="557">
        <v>296</v>
      </c>
      <c r="G58" s="549">
        <f t="shared" si="1"/>
        <v>-0.85757590338257228</v>
      </c>
      <c r="H58" s="560"/>
    </row>
    <row r="59" spans="1:8">
      <c r="A59" s="559" t="s">
        <v>117</v>
      </c>
      <c r="B59" s="554">
        <v>1036.1500000000001</v>
      </c>
      <c r="C59" s="548">
        <f t="shared" si="0"/>
        <v>1214</v>
      </c>
      <c r="D59" s="555"/>
      <c r="E59" s="556">
        <v>1214</v>
      </c>
      <c r="F59" s="557">
        <v>875</v>
      </c>
      <c r="G59" s="549">
        <f t="shared" si="1"/>
        <v>-0.15552767456449362</v>
      </c>
      <c r="H59" s="560"/>
    </row>
    <row r="60" spans="1:8">
      <c r="A60" s="551" t="s">
        <v>86</v>
      </c>
      <c r="B60" s="554">
        <v>1048.9000000000001</v>
      </c>
      <c r="C60" s="548">
        <f t="shared" si="0"/>
        <v>962</v>
      </c>
      <c r="D60" s="555"/>
      <c r="E60" s="556">
        <v>962</v>
      </c>
      <c r="F60" s="557">
        <v>881</v>
      </c>
      <c r="G60" s="549">
        <f t="shared" si="1"/>
        <v>-0.16007245685956722</v>
      </c>
      <c r="H60" s="560"/>
    </row>
    <row r="61" spans="1:8">
      <c r="A61" s="551" t="s">
        <v>118</v>
      </c>
      <c r="B61" s="554">
        <v>34.76</v>
      </c>
      <c r="C61" s="548">
        <f t="shared" si="0"/>
        <v>26</v>
      </c>
      <c r="D61" s="555"/>
      <c r="E61" s="556">
        <v>26</v>
      </c>
      <c r="F61" s="557">
        <v>304</v>
      </c>
      <c r="G61" s="549">
        <f t="shared" si="1"/>
        <v>7.7456846950517848</v>
      </c>
      <c r="H61" s="560"/>
    </row>
    <row r="62" spans="1:8" ht="40.5">
      <c r="A62" s="551" t="s">
        <v>119</v>
      </c>
      <c r="B62" s="552">
        <f>SUM(B63:B72)</f>
        <v>14315.75</v>
      </c>
      <c r="C62" s="548">
        <f t="shared" si="0"/>
        <v>17483.657113000001</v>
      </c>
      <c r="D62" s="552">
        <f>SUM(D63:D72)</f>
        <v>770.65711299999998</v>
      </c>
      <c r="E62" s="552">
        <f>SUM(E63:E72)</f>
        <v>16713</v>
      </c>
      <c r="F62" s="548">
        <f>SUM(F63:F72)</f>
        <v>19065.142563000001</v>
      </c>
      <c r="G62" s="549">
        <f t="shared" si="1"/>
        <v>0.33175995410649117</v>
      </c>
      <c r="H62" s="562" t="s">
        <v>120</v>
      </c>
    </row>
    <row r="63" spans="1:8">
      <c r="A63" s="559" t="s">
        <v>77</v>
      </c>
      <c r="B63" s="554">
        <v>4896.3599999999997</v>
      </c>
      <c r="C63" s="548">
        <f t="shared" si="0"/>
        <v>4606</v>
      </c>
      <c r="D63" s="555"/>
      <c r="E63" s="556">
        <v>4606</v>
      </c>
      <c r="F63" s="557">
        <v>4588</v>
      </c>
      <c r="G63" s="549">
        <f t="shared" si="1"/>
        <v>-6.2977395452948656E-2</v>
      </c>
      <c r="H63" s="560"/>
    </row>
    <row r="64" spans="1:8">
      <c r="A64" s="547" t="s">
        <v>78</v>
      </c>
      <c r="B64" s="554">
        <v>1643.2</v>
      </c>
      <c r="C64" s="548">
        <f t="shared" si="0"/>
        <v>3171</v>
      </c>
      <c r="D64" s="524"/>
      <c r="E64" s="556">
        <v>3171</v>
      </c>
      <c r="F64" s="557">
        <v>6760</v>
      </c>
      <c r="G64" s="549">
        <f t="shared" si="1"/>
        <v>3.1139240506329116</v>
      </c>
      <c r="H64" s="560"/>
    </row>
    <row r="65" spans="1:8">
      <c r="A65" s="547" t="s">
        <v>79</v>
      </c>
      <c r="B65" s="554">
        <v>819</v>
      </c>
      <c r="C65" s="548">
        <f t="shared" si="0"/>
        <v>678</v>
      </c>
      <c r="D65" s="524"/>
      <c r="E65" s="556">
        <v>678</v>
      </c>
      <c r="F65" s="557">
        <v>864</v>
      </c>
      <c r="G65" s="549">
        <f t="shared" si="1"/>
        <v>5.4945054945054944E-2</v>
      </c>
      <c r="H65" s="560"/>
    </row>
    <row r="66" spans="1:8">
      <c r="A66" s="547" t="s">
        <v>121</v>
      </c>
      <c r="B66" s="554">
        <v>0</v>
      </c>
      <c r="C66" s="548">
        <f t="shared" si="0"/>
        <v>0</v>
      </c>
      <c r="D66" s="524"/>
      <c r="E66" s="556">
        <v>0</v>
      </c>
      <c r="F66" s="557">
        <v>0</v>
      </c>
      <c r="G66" s="549"/>
      <c r="H66" s="560"/>
    </row>
    <row r="67" spans="1:8">
      <c r="A67" s="547" t="s">
        <v>122</v>
      </c>
      <c r="B67" s="554">
        <v>89</v>
      </c>
      <c r="C67" s="548">
        <f t="shared" si="0"/>
        <v>72</v>
      </c>
      <c r="D67" s="524"/>
      <c r="E67" s="556">
        <v>72</v>
      </c>
      <c r="F67" s="557">
        <v>0</v>
      </c>
      <c r="G67" s="549">
        <f t="shared" si="1"/>
        <v>-1</v>
      </c>
      <c r="H67" s="560"/>
    </row>
    <row r="68" spans="1:8">
      <c r="A68" s="547" t="s">
        <v>123</v>
      </c>
      <c r="B68" s="554">
        <v>423</v>
      </c>
      <c r="C68" s="548">
        <f t="shared" si="0"/>
        <v>810.65711299999998</v>
      </c>
      <c r="D68" s="524">
        <v>354.65711299999998</v>
      </c>
      <c r="E68" s="556">
        <v>456</v>
      </c>
      <c r="F68" s="557">
        <v>677.65711299999998</v>
      </c>
      <c r="G68" s="549">
        <f t="shared" si="1"/>
        <v>0.60202627186761226</v>
      </c>
      <c r="H68" s="560"/>
    </row>
    <row r="69" spans="1:8">
      <c r="A69" s="551" t="s">
        <v>124</v>
      </c>
      <c r="B69" s="554">
        <v>2961.44</v>
      </c>
      <c r="C69" s="548">
        <f t="shared" si="0"/>
        <v>3180</v>
      </c>
      <c r="D69" s="555">
        <v>416</v>
      </c>
      <c r="E69" s="556">
        <v>2764</v>
      </c>
      <c r="F69" s="557">
        <v>2446</v>
      </c>
      <c r="G69" s="549">
        <f t="shared" si="1"/>
        <v>-0.17405046193743587</v>
      </c>
      <c r="H69" s="560"/>
    </row>
    <row r="70" spans="1:8">
      <c r="A70" s="559" t="s">
        <v>125</v>
      </c>
      <c r="B70" s="554">
        <v>38</v>
      </c>
      <c r="C70" s="548">
        <f t="shared" ref="C70:C133" si="2">D70+E70</f>
        <v>29</v>
      </c>
      <c r="D70" s="555"/>
      <c r="E70" s="556">
        <v>29</v>
      </c>
      <c r="F70" s="557">
        <v>0</v>
      </c>
      <c r="G70" s="549">
        <f t="shared" ref="G70:G133" si="3">(F70-B70)/B70</f>
        <v>-1</v>
      </c>
      <c r="H70" s="560"/>
    </row>
    <row r="71" spans="1:8">
      <c r="A71" s="559" t="s">
        <v>86</v>
      </c>
      <c r="B71" s="554">
        <v>0</v>
      </c>
      <c r="C71" s="548">
        <f t="shared" si="2"/>
        <v>0</v>
      </c>
      <c r="D71" s="555"/>
      <c r="E71" s="556">
        <v>0</v>
      </c>
      <c r="F71" s="557">
        <v>0</v>
      </c>
      <c r="G71" s="549"/>
      <c r="H71" s="560"/>
    </row>
    <row r="72" spans="1:8">
      <c r="A72" s="559" t="s">
        <v>126</v>
      </c>
      <c r="B72" s="554">
        <v>3445.75</v>
      </c>
      <c r="C72" s="548">
        <f t="shared" si="2"/>
        <v>4937</v>
      </c>
      <c r="D72" s="555"/>
      <c r="E72" s="556">
        <v>4937</v>
      </c>
      <c r="F72" s="557">
        <v>3729.4854500000001</v>
      </c>
      <c r="G72" s="549">
        <f t="shared" si="3"/>
        <v>8.2343597184938E-2</v>
      </c>
      <c r="H72" s="560"/>
    </row>
    <row r="73" spans="1:8">
      <c r="A73" s="551" t="s">
        <v>127</v>
      </c>
      <c r="B73" s="552">
        <f>SUM(B74:B84)</f>
        <v>262060.54</v>
      </c>
      <c r="C73" s="548">
        <f t="shared" si="2"/>
        <v>296069</v>
      </c>
      <c r="D73" s="552">
        <f>SUM(D74:D84)</f>
        <v>0</v>
      </c>
      <c r="E73" s="552">
        <f>SUM(E74:E84)</f>
        <v>296069</v>
      </c>
      <c r="F73" s="548">
        <f>SUM(F74:F84)</f>
        <v>333153.80599999998</v>
      </c>
      <c r="G73" s="549">
        <f t="shared" si="3"/>
        <v>0.27128565788653253</v>
      </c>
      <c r="H73" s="563"/>
    </row>
    <row r="74" spans="1:8">
      <c r="A74" s="551" t="s">
        <v>77</v>
      </c>
      <c r="B74" s="554">
        <v>63607.67</v>
      </c>
      <c r="C74" s="548">
        <f t="shared" si="2"/>
        <v>62259</v>
      </c>
      <c r="D74" s="555"/>
      <c r="E74" s="556">
        <v>62259</v>
      </c>
      <c r="F74" s="557">
        <v>0</v>
      </c>
      <c r="G74" s="549">
        <f t="shared" si="3"/>
        <v>-1</v>
      </c>
      <c r="H74" s="560"/>
    </row>
    <row r="75" spans="1:8">
      <c r="A75" s="551" t="s">
        <v>78</v>
      </c>
      <c r="B75" s="554">
        <v>5896.58</v>
      </c>
      <c r="C75" s="548">
        <f t="shared" si="2"/>
        <v>4552</v>
      </c>
      <c r="D75" s="555"/>
      <c r="E75" s="556">
        <v>4552</v>
      </c>
      <c r="F75" s="557">
        <v>0</v>
      </c>
      <c r="G75" s="549">
        <f t="shared" si="3"/>
        <v>-1</v>
      </c>
      <c r="H75" s="560"/>
    </row>
    <row r="76" spans="1:8">
      <c r="A76" s="559" t="s">
        <v>79</v>
      </c>
      <c r="B76" s="554">
        <v>5862.51</v>
      </c>
      <c r="C76" s="548">
        <f t="shared" si="2"/>
        <v>5656</v>
      </c>
      <c r="D76" s="555"/>
      <c r="E76" s="556">
        <v>5656</v>
      </c>
      <c r="F76" s="557">
        <v>0</v>
      </c>
      <c r="G76" s="549">
        <f t="shared" si="3"/>
        <v>-1</v>
      </c>
      <c r="H76" s="560"/>
    </row>
    <row r="77" spans="1:8">
      <c r="A77" s="559" t="s">
        <v>128</v>
      </c>
      <c r="B77" s="554">
        <v>1450.43</v>
      </c>
      <c r="C77" s="548">
        <f t="shared" si="2"/>
        <v>1401</v>
      </c>
      <c r="D77" s="555"/>
      <c r="E77" s="556">
        <v>1401</v>
      </c>
      <c r="F77" s="557">
        <v>0</v>
      </c>
      <c r="G77" s="549">
        <f t="shared" si="3"/>
        <v>-1</v>
      </c>
      <c r="H77" s="560"/>
    </row>
    <row r="78" spans="1:8">
      <c r="A78" s="559" t="s">
        <v>129</v>
      </c>
      <c r="B78" s="554">
        <v>0</v>
      </c>
      <c r="C78" s="548">
        <f t="shared" si="2"/>
        <v>0</v>
      </c>
      <c r="D78" s="555"/>
      <c r="E78" s="556">
        <v>0</v>
      </c>
      <c r="F78" s="557">
        <v>0</v>
      </c>
      <c r="G78" s="549"/>
      <c r="H78" s="560"/>
    </row>
    <row r="79" spans="1:8">
      <c r="A79" s="547" t="s">
        <v>130</v>
      </c>
      <c r="B79" s="554">
        <v>137138</v>
      </c>
      <c r="C79" s="548">
        <f t="shared" si="2"/>
        <v>137257</v>
      </c>
      <c r="D79" s="524"/>
      <c r="E79" s="556">
        <v>137257</v>
      </c>
      <c r="F79" s="557">
        <v>0</v>
      </c>
      <c r="G79" s="549">
        <f t="shared" si="3"/>
        <v>-1</v>
      </c>
      <c r="H79" s="560"/>
    </row>
    <row r="80" spans="1:8">
      <c r="A80" s="551" t="s">
        <v>131</v>
      </c>
      <c r="B80" s="554">
        <v>2197.04</v>
      </c>
      <c r="C80" s="548">
        <f t="shared" si="2"/>
        <v>1964</v>
      </c>
      <c r="D80" s="555"/>
      <c r="E80" s="556">
        <v>1964</v>
      </c>
      <c r="F80" s="557">
        <v>0</v>
      </c>
      <c r="G80" s="549">
        <f t="shared" si="3"/>
        <v>-1</v>
      </c>
      <c r="H80" s="560"/>
    </row>
    <row r="81" spans="1:8">
      <c r="A81" s="551" t="s">
        <v>132</v>
      </c>
      <c r="B81" s="554">
        <v>0</v>
      </c>
      <c r="C81" s="548">
        <f t="shared" si="2"/>
        <v>0</v>
      </c>
      <c r="D81" s="555"/>
      <c r="E81" s="556">
        <v>0</v>
      </c>
      <c r="F81" s="557">
        <v>0</v>
      </c>
      <c r="G81" s="549"/>
      <c r="H81" s="560"/>
    </row>
    <row r="82" spans="1:8">
      <c r="A82" s="551" t="s">
        <v>124</v>
      </c>
      <c r="B82" s="554">
        <v>6528.53</v>
      </c>
      <c r="C82" s="548">
        <f t="shared" si="2"/>
        <v>6018</v>
      </c>
      <c r="D82" s="555"/>
      <c r="E82" s="556">
        <v>6018</v>
      </c>
      <c r="F82" s="557">
        <v>0</v>
      </c>
      <c r="G82" s="549">
        <f t="shared" si="3"/>
        <v>-1</v>
      </c>
      <c r="H82" s="560"/>
    </row>
    <row r="83" spans="1:8">
      <c r="A83" s="559" t="s">
        <v>86</v>
      </c>
      <c r="B83" s="554">
        <v>0</v>
      </c>
      <c r="C83" s="548">
        <f t="shared" si="2"/>
        <v>0</v>
      </c>
      <c r="D83" s="555"/>
      <c r="E83" s="556">
        <v>0</v>
      </c>
      <c r="F83" s="557">
        <v>0</v>
      </c>
      <c r="G83" s="549"/>
      <c r="H83" s="560"/>
    </row>
    <row r="84" spans="1:8">
      <c r="A84" s="559" t="s">
        <v>133</v>
      </c>
      <c r="B84" s="554">
        <v>39379.78</v>
      </c>
      <c r="C84" s="548">
        <f t="shared" si="2"/>
        <v>76962</v>
      </c>
      <c r="D84" s="555"/>
      <c r="E84" s="556">
        <v>76962</v>
      </c>
      <c r="F84" s="557">
        <v>333153.80599999998</v>
      </c>
      <c r="G84" s="549">
        <f t="shared" si="3"/>
        <v>7.460022021453649</v>
      </c>
      <c r="H84" s="560"/>
    </row>
    <row r="85" spans="1:8">
      <c r="A85" s="559" t="s">
        <v>134</v>
      </c>
      <c r="B85" s="552">
        <f>SUM(B86:B93)</f>
        <v>7908.0599999999995</v>
      </c>
      <c r="C85" s="548">
        <f t="shared" si="2"/>
        <v>10326</v>
      </c>
      <c r="D85" s="552">
        <f>SUM(D86:D93)</f>
        <v>0</v>
      </c>
      <c r="E85" s="552">
        <f>SUM(E86:E93)</f>
        <v>10326</v>
      </c>
      <c r="F85" s="548">
        <f>SUM(F86:F93)</f>
        <v>8662</v>
      </c>
      <c r="G85" s="549">
        <f t="shared" si="3"/>
        <v>9.5338173964284609E-2</v>
      </c>
      <c r="H85" s="561">
        <f>SUM(H86:H93)</f>
        <v>0</v>
      </c>
    </row>
    <row r="86" spans="1:8">
      <c r="A86" s="551" t="s">
        <v>77</v>
      </c>
      <c r="B86" s="554">
        <v>5159.2</v>
      </c>
      <c r="C86" s="548">
        <f t="shared" si="2"/>
        <v>5597</v>
      </c>
      <c r="D86" s="555"/>
      <c r="E86" s="556">
        <v>5597</v>
      </c>
      <c r="F86" s="557">
        <v>5676</v>
      </c>
      <c r="G86" s="549">
        <f t="shared" si="3"/>
        <v>0.10017056908047763</v>
      </c>
      <c r="H86" s="560"/>
    </row>
    <row r="87" spans="1:8">
      <c r="A87" s="551" t="s">
        <v>78</v>
      </c>
      <c r="B87" s="554">
        <v>0</v>
      </c>
      <c r="C87" s="548">
        <f t="shared" si="2"/>
        <v>0</v>
      </c>
      <c r="D87" s="555"/>
      <c r="E87" s="556">
        <v>0</v>
      </c>
      <c r="F87" s="557">
        <v>0</v>
      </c>
      <c r="G87" s="549"/>
      <c r="H87" s="560"/>
    </row>
    <row r="88" spans="1:8">
      <c r="A88" s="551" t="s">
        <v>79</v>
      </c>
      <c r="B88" s="554">
        <v>0</v>
      </c>
      <c r="C88" s="548">
        <f t="shared" si="2"/>
        <v>0</v>
      </c>
      <c r="D88" s="555"/>
      <c r="E88" s="556">
        <v>0</v>
      </c>
      <c r="F88" s="557">
        <v>0</v>
      </c>
      <c r="G88" s="549"/>
      <c r="H88" s="560"/>
    </row>
    <row r="89" spans="1:8">
      <c r="A89" s="559" t="s">
        <v>135</v>
      </c>
      <c r="B89" s="554">
        <v>2563.0300000000002</v>
      </c>
      <c r="C89" s="548">
        <f t="shared" si="2"/>
        <v>2745</v>
      </c>
      <c r="D89" s="555"/>
      <c r="E89" s="556">
        <v>2745</v>
      </c>
      <c r="F89" s="557">
        <v>2621</v>
      </c>
      <c r="G89" s="549">
        <f t="shared" si="3"/>
        <v>2.2617761009430165E-2</v>
      </c>
      <c r="H89" s="560"/>
    </row>
    <row r="90" spans="1:8">
      <c r="A90" s="559" t="s">
        <v>136</v>
      </c>
      <c r="B90" s="554">
        <v>65.83</v>
      </c>
      <c r="C90" s="548">
        <f t="shared" si="2"/>
        <v>59</v>
      </c>
      <c r="D90" s="555"/>
      <c r="E90" s="556">
        <v>59</v>
      </c>
      <c r="F90" s="557">
        <v>105</v>
      </c>
      <c r="G90" s="549">
        <f t="shared" si="3"/>
        <v>0.59501746923894883</v>
      </c>
      <c r="H90" s="560"/>
    </row>
    <row r="91" spans="1:8">
      <c r="A91" s="559" t="s">
        <v>124</v>
      </c>
      <c r="B91" s="554">
        <v>0</v>
      </c>
      <c r="C91" s="548">
        <f t="shared" si="2"/>
        <v>0</v>
      </c>
      <c r="D91" s="555"/>
      <c r="E91" s="556">
        <v>0</v>
      </c>
      <c r="F91" s="557">
        <v>0</v>
      </c>
      <c r="G91" s="549"/>
      <c r="H91" s="560"/>
    </row>
    <row r="92" spans="1:8">
      <c r="A92" s="559" t="s">
        <v>86</v>
      </c>
      <c r="B92" s="554">
        <v>0</v>
      </c>
      <c r="C92" s="548">
        <f t="shared" si="2"/>
        <v>0</v>
      </c>
      <c r="D92" s="555"/>
      <c r="E92" s="556">
        <v>0</v>
      </c>
      <c r="F92" s="557">
        <v>0</v>
      </c>
      <c r="G92" s="549"/>
      <c r="H92" s="560"/>
    </row>
    <row r="93" spans="1:8">
      <c r="A93" s="547" t="s">
        <v>137</v>
      </c>
      <c r="B93" s="554">
        <v>120</v>
      </c>
      <c r="C93" s="548">
        <f t="shared" si="2"/>
        <v>1925</v>
      </c>
      <c r="D93" s="524"/>
      <c r="E93" s="556">
        <v>1925</v>
      </c>
      <c r="F93" s="557">
        <v>260</v>
      </c>
      <c r="G93" s="549">
        <f t="shared" si="3"/>
        <v>1.1666666666666667</v>
      </c>
      <c r="H93" s="560"/>
    </row>
    <row r="94" spans="1:8" ht="94.5">
      <c r="A94" s="551" t="s">
        <v>138</v>
      </c>
      <c r="B94" s="552">
        <f>SUM(B95:B107)</f>
        <v>16000</v>
      </c>
      <c r="C94" s="548">
        <f t="shared" si="2"/>
        <v>29833.95</v>
      </c>
      <c r="D94" s="552">
        <f>SUM(D95:D107)</f>
        <v>14898.95</v>
      </c>
      <c r="E94" s="552">
        <f>SUM(E95:E107)</f>
        <v>14935</v>
      </c>
      <c r="F94" s="548">
        <f>SUM(F95:F107)</f>
        <v>29898.95</v>
      </c>
      <c r="G94" s="549">
        <f t="shared" si="3"/>
        <v>0.86868437500000006</v>
      </c>
      <c r="H94" s="563" t="s">
        <v>139</v>
      </c>
    </row>
    <row r="95" spans="1:8">
      <c r="A95" s="551" t="s">
        <v>77</v>
      </c>
      <c r="B95" s="554">
        <v>0</v>
      </c>
      <c r="C95" s="548">
        <f t="shared" si="2"/>
        <v>0</v>
      </c>
      <c r="D95" s="555"/>
      <c r="E95" s="556">
        <v>0</v>
      </c>
      <c r="F95" s="557">
        <v>0</v>
      </c>
      <c r="G95" s="549"/>
      <c r="H95" s="560"/>
    </row>
    <row r="96" spans="1:8">
      <c r="A96" s="559" t="s">
        <v>78</v>
      </c>
      <c r="B96" s="554">
        <v>0</v>
      </c>
      <c r="C96" s="548">
        <f t="shared" si="2"/>
        <v>0</v>
      </c>
      <c r="D96" s="555"/>
      <c r="E96" s="556">
        <v>0</v>
      </c>
      <c r="F96" s="557">
        <v>0</v>
      </c>
      <c r="G96" s="549"/>
      <c r="H96" s="560"/>
    </row>
    <row r="97" spans="1:8">
      <c r="A97" s="559" t="s">
        <v>79</v>
      </c>
      <c r="B97" s="554">
        <v>0</v>
      </c>
      <c r="C97" s="548">
        <f t="shared" si="2"/>
        <v>0</v>
      </c>
      <c r="D97" s="555"/>
      <c r="E97" s="556">
        <v>0</v>
      </c>
      <c r="F97" s="557">
        <v>0</v>
      </c>
      <c r="G97" s="549"/>
      <c r="H97" s="560"/>
    </row>
    <row r="98" spans="1:8">
      <c r="A98" s="559" t="s">
        <v>140</v>
      </c>
      <c r="B98" s="554">
        <v>0</v>
      </c>
      <c r="C98" s="548">
        <f t="shared" si="2"/>
        <v>0</v>
      </c>
      <c r="D98" s="555"/>
      <c r="E98" s="556">
        <v>0</v>
      </c>
      <c r="F98" s="557">
        <v>0</v>
      </c>
      <c r="G98" s="549"/>
      <c r="H98" s="560"/>
    </row>
    <row r="99" spans="1:8">
      <c r="A99" s="551" t="s">
        <v>141</v>
      </c>
      <c r="B99" s="554">
        <v>0</v>
      </c>
      <c r="C99" s="548">
        <f t="shared" si="2"/>
        <v>0</v>
      </c>
      <c r="D99" s="555"/>
      <c r="E99" s="556">
        <v>0</v>
      </c>
      <c r="F99" s="557">
        <v>0</v>
      </c>
      <c r="G99" s="549"/>
      <c r="H99" s="560"/>
    </row>
    <row r="100" spans="1:8">
      <c r="A100" s="551" t="s">
        <v>142</v>
      </c>
      <c r="B100" s="554">
        <v>0</v>
      </c>
      <c r="C100" s="548">
        <f t="shared" si="2"/>
        <v>0</v>
      </c>
      <c r="D100" s="555"/>
      <c r="E100" s="556">
        <v>0</v>
      </c>
      <c r="F100" s="557">
        <v>0</v>
      </c>
      <c r="G100" s="549"/>
      <c r="H100" s="560"/>
    </row>
    <row r="101" spans="1:8">
      <c r="A101" s="551" t="s">
        <v>124</v>
      </c>
      <c r="B101" s="554">
        <v>0</v>
      </c>
      <c r="C101" s="548">
        <f t="shared" si="2"/>
        <v>0</v>
      </c>
      <c r="D101" s="555"/>
      <c r="E101" s="556">
        <v>0</v>
      </c>
      <c r="F101" s="557">
        <v>0</v>
      </c>
      <c r="G101" s="549"/>
      <c r="H101" s="560"/>
    </row>
    <row r="102" spans="1:8">
      <c r="A102" s="551" t="s">
        <v>143</v>
      </c>
      <c r="B102" s="554"/>
      <c r="C102" s="548">
        <f t="shared" si="2"/>
        <v>0</v>
      </c>
      <c r="D102" s="555"/>
      <c r="E102" s="556">
        <v>0</v>
      </c>
      <c r="F102" s="557">
        <v>0</v>
      </c>
      <c r="G102" s="549"/>
      <c r="H102" s="560"/>
    </row>
    <row r="103" spans="1:8">
      <c r="A103" s="551" t="s">
        <v>144</v>
      </c>
      <c r="B103" s="554"/>
      <c r="C103" s="548">
        <f t="shared" si="2"/>
        <v>0</v>
      </c>
      <c r="D103" s="555"/>
      <c r="E103" s="556">
        <v>0</v>
      </c>
      <c r="F103" s="557">
        <v>0</v>
      </c>
      <c r="G103" s="549"/>
      <c r="H103" s="560"/>
    </row>
    <row r="104" spans="1:8">
      <c r="A104" s="551" t="s">
        <v>145</v>
      </c>
      <c r="B104" s="554"/>
      <c r="C104" s="548">
        <f t="shared" si="2"/>
        <v>0</v>
      </c>
      <c r="D104" s="555"/>
      <c r="E104" s="548">
        <v>0</v>
      </c>
      <c r="F104" s="548">
        <v>0</v>
      </c>
      <c r="G104" s="549"/>
      <c r="H104" s="560"/>
    </row>
    <row r="105" spans="1:8">
      <c r="A105" s="551" t="s">
        <v>146</v>
      </c>
      <c r="B105" s="554"/>
      <c r="C105" s="548">
        <f t="shared" si="2"/>
        <v>0</v>
      </c>
      <c r="D105" s="555"/>
      <c r="E105" s="556">
        <v>0</v>
      </c>
      <c r="F105" s="557">
        <v>0</v>
      </c>
      <c r="G105" s="549"/>
      <c r="H105" s="560"/>
    </row>
    <row r="106" spans="1:8">
      <c r="A106" s="559" t="s">
        <v>86</v>
      </c>
      <c r="B106" s="554">
        <v>0</v>
      </c>
      <c r="C106" s="548">
        <f t="shared" si="2"/>
        <v>0</v>
      </c>
      <c r="D106" s="555"/>
      <c r="E106" s="556">
        <v>0</v>
      </c>
      <c r="F106" s="557">
        <v>0</v>
      </c>
      <c r="G106" s="549"/>
      <c r="H106" s="560"/>
    </row>
    <row r="107" spans="1:8">
      <c r="A107" s="559" t="s">
        <v>147</v>
      </c>
      <c r="B107" s="554">
        <v>16000</v>
      </c>
      <c r="C107" s="548">
        <f t="shared" si="2"/>
        <v>29833.95</v>
      </c>
      <c r="D107" s="555">
        <v>14898.95</v>
      </c>
      <c r="E107" s="556">
        <v>14935</v>
      </c>
      <c r="F107" s="557">
        <v>29898.95</v>
      </c>
      <c r="G107" s="549">
        <f t="shared" si="3"/>
        <v>0.86868437500000006</v>
      </c>
      <c r="H107" s="560"/>
    </row>
    <row r="108" spans="1:8" ht="94.5">
      <c r="A108" s="559" t="s">
        <v>148</v>
      </c>
      <c r="B108" s="552">
        <f>SUM(B109:B122)</f>
        <v>205167.31</v>
      </c>
      <c r="C108" s="548">
        <f t="shared" si="2"/>
        <v>217202</v>
      </c>
      <c r="D108" s="552">
        <f>SUM(D109:D122)</f>
        <v>0</v>
      </c>
      <c r="E108" s="552">
        <f>SUM(E109:E122)</f>
        <v>217202</v>
      </c>
      <c r="F108" s="557">
        <f>SUM(F109:F122)</f>
        <v>314958.60514745698</v>
      </c>
      <c r="G108" s="549">
        <f t="shared" si="3"/>
        <v>0.53513054856281439</v>
      </c>
      <c r="H108" s="563" t="s">
        <v>149</v>
      </c>
    </row>
    <row r="109" spans="1:8">
      <c r="A109" s="559" t="s">
        <v>77</v>
      </c>
      <c r="B109" s="554">
        <v>1382</v>
      </c>
      <c r="C109" s="548">
        <f t="shared" si="2"/>
        <v>1137</v>
      </c>
      <c r="D109" s="555"/>
      <c r="E109" s="556">
        <v>1137</v>
      </c>
      <c r="F109" s="557">
        <v>1319.5</v>
      </c>
      <c r="G109" s="549">
        <f t="shared" si="3"/>
        <v>-4.5224312590448623E-2</v>
      </c>
      <c r="H109" s="560"/>
    </row>
    <row r="110" spans="1:8">
      <c r="A110" s="551" t="s">
        <v>78</v>
      </c>
      <c r="B110" s="554">
        <v>629.76</v>
      </c>
      <c r="C110" s="548">
        <f t="shared" si="2"/>
        <v>502</v>
      </c>
      <c r="D110" s="555"/>
      <c r="E110" s="556">
        <v>502</v>
      </c>
      <c r="F110" s="557">
        <v>613.78</v>
      </c>
      <c r="G110" s="549">
        <f t="shared" si="3"/>
        <v>-2.5374745934959378E-2</v>
      </c>
      <c r="H110" s="560"/>
    </row>
    <row r="111" spans="1:8">
      <c r="A111" s="551" t="s">
        <v>79</v>
      </c>
      <c r="B111" s="554">
        <v>0</v>
      </c>
      <c r="C111" s="548">
        <f t="shared" si="2"/>
        <v>0</v>
      </c>
      <c r="D111" s="555"/>
      <c r="E111" s="556">
        <v>0</v>
      </c>
      <c r="F111" s="557">
        <v>0</v>
      </c>
      <c r="G111" s="549"/>
      <c r="H111" s="560"/>
    </row>
    <row r="112" spans="1:8">
      <c r="A112" s="551" t="s">
        <v>150</v>
      </c>
      <c r="B112" s="554">
        <v>0</v>
      </c>
      <c r="C112" s="548">
        <f t="shared" si="2"/>
        <v>0</v>
      </c>
      <c r="D112" s="555"/>
      <c r="E112" s="556">
        <v>0</v>
      </c>
      <c r="F112" s="557">
        <v>0</v>
      </c>
      <c r="G112" s="549"/>
      <c r="H112" s="560"/>
    </row>
    <row r="113" spans="1:8">
      <c r="A113" s="559" t="s">
        <v>151</v>
      </c>
      <c r="B113" s="554">
        <v>3480</v>
      </c>
      <c r="C113" s="548">
        <f t="shared" si="2"/>
        <v>2975</v>
      </c>
      <c r="D113" s="555"/>
      <c r="E113" s="556">
        <v>2975</v>
      </c>
      <c r="F113" s="557">
        <v>3000</v>
      </c>
      <c r="G113" s="549">
        <f t="shared" si="3"/>
        <v>-0.13793103448275862</v>
      </c>
      <c r="H113" s="560"/>
    </row>
    <row r="114" spans="1:8">
      <c r="A114" s="559" t="s">
        <v>152</v>
      </c>
      <c r="B114" s="554">
        <v>118.26</v>
      </c>
      <c r="C114" s="548">
        <f t="shared" si="2"/>
        <v>7955</v>
      </c>
      <c r="D114" s="555"/>
      <c r="E114" s="556">
        <v>7955</v>
      </c>
      <c r="F114" s="557">
        <v>0</v>
      </c>
      <c r="G114" s="549">
        <f t="shared" si="3"/>
        <v>-1</v>
      </c>
      <c r="H114" s="560"/>
    </row>
    <row r="115" spans="1:8">
      <c r="A115" s="559" t="s">
        <v>153</v>
      </c>
      <c r="B115" s="554">
        <v>28233.91</v>
      </c>
      <c r="C115" s="548">
        <f t="shared" si="2"/>
        <v>32171</v>
      </c>
      <c r="D115" s="555"/>
      <c r="E115" s="556">
        <v>32171</v>
      </c>
      <c r="F115" s="557">
        <v>44331.3</v>
      </c>
      <c r="G115" s="549">
        <f t="shared" si="3"/>
        <v>0.57014384475972346</v>
      </c>
      <c r="H115" s="560"/>
    </row>
    <row r="116" spans="1:8">
      <c r="A116" s="551" t="s">
        <v>154</v>
      </c>
      <c r="B116" s="554">
        <v>164137.51999999999</v>
      </c>
      <c r="C116" s="548">
        <f t="shared" si="2"/>
        <v>163408</v>
      </c>
      <c r="D116" s="555"/>
      <c r="E116" s="556">
        <v>163408</v>
      </c>
      <c r="F116" s="557">
        <v>186864</v>
      </c>
      <c r="G116" s="549">
        <f t="shared" si="3"/>
        <v>0.13845999379057275</v>
      </c>
      <c r="H116" s="560"/>
    </row>
    <row r="117" spans="1:8">
      <c r="A117" s="551" t="s">
        <v>155</v>
      </c>
      <c r="B117" s="554">
        <v>0</v>
      </c>
      <c r="C117" s="548">
        <f t="shared" si="2"/>
        <v>0</v>
      </c>
      <c r="D117" s="555"/>
      <c r="E117" s="556">
        <v>0</v>
      </c>
      <c r="F117" s="557">
        <v>0</v>
      </c>
      <c r="G117" s="549"/>
      <c r="H117" s="560"/>
    </row>
    <row r="118" spans="1:8">
      <c r="A118" s="551" t="s">
        <v>156</v>
      </c>
      <c r="B118" s="554">
        <v>1758.6</v>
      </c>
      <c r="C118" s="548">
        <f t="shared" si="2"/>
        <v>1737</v>
      </c>
      <c r="D118" s="555"/>
      <c r="E118" s="556">
        <v>1737</v>
      </c>
      <c r="F118" s="557">
        <v>0</v>
      </c>
      <c r="G118" s="549">
        <f t="shared" si="3"/>
        <v>-1</v>
      </c>
      <c r="H118" s="560"/>
    </row>
    <row r="119" spans="1:8">
      <c r="A119" s="559" t="s">
        <v>157</v>
      </c>
      <c r="B119" s="554">
        <v>643.71</v>
      </c>
      <c r="C119" s="548">
        <f t="shared" si="2"/>
        <v>640</v>
      </c>
      <c r="D119" s="524"/>
      <c r="E119" s="548">
        <v>640</v>
      </c>
      <c r="F119" s="548">
        <v>0</v>
      </c>
      <c r="G119" s="549">
        <f t="shared" si="3"/>
        <v>-1</v>
      </c>
      <c r="H119" s="560"/>
    </row>
    <row r="120" spans="1:8">
      <c r="A120" s="559" t="s">
        <v>158</v>
      </c>
      <c r="B120" s="554">
        <v>0</v>
      </c>
      <c r="C120" s="548">
        <f t="shared" si="2"/>
        <v>0</v>
      </c>
      <c r="D120" s="555"/>
      <c r="E120" s="556">
        <v>0</v>
      </c>
      <c r="F120" s="557"/>
      <c r="G120" s="549"/>
      <c r="H120" s="560"/>
    </row>
    <row r="121" spans="1:8">
      <c r="A121" s="559" t="s">
        <v>86</v>
      </c>
      <c r="B121" s="554">
        <v>29.63</v>
      </c>
      <c r="C121" s="548">
        <f t="shared" si="2"/>
        <v>28</v>
      </c>
      <c r="D121" s="555"/>
      <c r="E121" s="556">
        <v>28</v>
      </c>
      <c r="F121" s="557">
        <v>30</v>
      </c>
      <c r="G121" s="549">
        <f t="shared" si="3"/>
        <v>1.2487343908201181E-2</v>
      </c>
      <c r="H121" s="560"/>
    </row>
    <row r="122" spans="1:8">
      <c r="A122" s="559" t="s">
        <v>159</v>
      </c>
      <c r="B122" s="554">
        <v>4753.92</v>
      </c>
      <c r="C122" s="548">
        <f t="shared" si="2"/>
        <v>6649</v>
      </c>
      <c r="D122" s="555"/>
      <c r="E122" s="556">
        <v>6649</v>
      </c>
      <c r="F122" s="557">
        <v>78800.025147456996</v>
      </c>
      <c r="G122" s="549">
        <f t="shared" si="3"/>
        <v>15.575799581704571</v>
      </c>
      <c r="H122" s="560"/>
    </row>
    <row r="123" spans="1:8" ht="40.5">
      <c r="A123" s="547" t="s">
        <v>160</v>
      </c>
      <c r="B123" s="552">
        <f>SUM(B124:B131)</f>
        <v>15744.48</v>
      </c>
      <c r="C123" s="548">
        <f t="shared" si="2"/>
        <v>17948</v>
      </c>
      <c r="D123" s="552">
        <f>SUM(D124:D131)</f>
        <v>0</v>
      </c>
      <c r="E123" s="552">
        <f>SUM(E124:E131)</f>
        <v>17948</v>
      </c>
      <c r="F123" s="557">
        <f>SUM(F124:F131)</f>
        <v>21184.5543</v>
      </c>
      <c r="G123" s="549">
        <f t="shared" si="3"/>
        <v>0.34552264031584407</v>
      </c>
      <c r="H123" s="562" t="s">
        <v>161</v>
      </c>
    </row>
    <row r="124" spans="1:8">
      <c r="A124" s="551" t="s">
        <v>77</v>
      </c>
      <c r="B124" s="554">
        <v>8055.51</v>
      </c>
      <c r="C124" s="548">
        <f t="shared" si="2"/>
        <v>7503</v>
      </c>
      <c r="D124" s="555"/>
      <c r="E124" s="556">
        <v>7503</v>
      </c>
      <c r="F124" s="557">
        <v>9664</v>
      </c>
      <c r="G124" s="549">
        <f t="shared" si="3"/>
        <v>0.19967574989044762</v>
      </c>
      <c r="H124" s="560"/>
    </row>
    <row r="125" spans="1:8">
      <c r="A125" s="551" t="s">
        <v>78</v>
      </c>
      <c r="B125" s="554">
        <v>271.82</v>
      </c>
      <c r="C125" s="548">
        <f t="shared" si="2"/>
        <v>230</v>
      </c>
      <c r="D125" s="555"/>
      <c r="E125" s="556">
        <v>230</v>
      </c>
      <c r="F125" s="557">
        <v>373</v>
      </c>
      <c r="G125" s="549">
        <f t="shared" si="3"/>
        <v>0.37223162386873671</v>
      </c>
      <c r="H125" s="560"/>
    </row>
    <row r="126" spans="1:8">
      <c r="A126" s="551" t="s">
        <v>79</v>
      </c>
      <c r="B126" s="554">
        <v>0</v>
      </c>
      <c r="C126" s="548">
        <f t="shared" si="2"/>
        <v>0</v>
      </c>
      <c r="D126" s="555"/>
      <c r="E126" s="556">
        <v>0</v>
      </c>
      <c r="F126" s="557">
        <v>0</v>
      </c>
      <c r="G126" s="549"/>
      <c r="H126" s="560"/>
    </row>
    <row r="127" spans="1:8">
      <c r="A127" s="559" t="s">
        <v>162</v>
      </c>
      <c r="B127" s="554">
        <v>2702</v>
      </c>
      <c r="C127" s="548">
        <f t="shared" si="2"/>
        <v>3150</v>
      </c>
      <c r="D127" s="555"/>
      <c r="E127" s="556">
        <v>3150</v>
      </c>
      <c r="F127" s="557">
        <v>3903</v>
      </c>
      <c r="G127" s="549">
        <f t="shared" si="3"/>
        <v>0.4444855662472243</v>
      </c>
      <c r="H127" s="560"/>
    </row>
    <row r="128" spans="1:8">
      <c r="A128" s="559" t="s">
        <v>163</v>
      </c>
      <c r="B128" s="554">
        <v>0</v>
      </c>
      <c r="C128" s="548">
        <f t="shared" si="2"/>
        <v>0</v>
      </c>
      <c r="D128" s="524"/>
      <c r="E128" s="548">
        <v>0</v>
      </c>
      <c r="F128" s="548">
        <v>0</v>
      </c>
      <c r="G128" s="549"/>
      <c r="H128" s="560"/>
    </row>
    <row r="129" spans="1:8">
      <c r="A129" s="559" t="s">
        <v>164</v>
      </c>
      <c r="B129" s="554">
        <v>0</v>
      </c>
      <c r="C129" s="548">
        <f t="shared" si="2"/>
        <v>0</v>
      </c>
      <c r="D129" s="555"/>
      <c r="E129" s="556">
        <v>0</v>
      </c>
      <c r="F129" s="557">
        <v>0</v>
      </c>
      <c r="G129" s="549"/>
      <c r="H129" s="560"/>
    </row>
    <row r="130" spans="1:8">
      <c r="A130" s="551" t="s">
        <v>86</v>
      </c>
      <c r="B130" s="554">
        <v>2156.5100000000002</v>
      </c>
      <c r="C130" s="548">
        <f t="shared" si="2"/>
        <v>2122</v>
      </c>
      <c r="D130" s="555"/>
      <c r="E130" s="556">
        <v>2122</v>
      </c>
      <c r="F130" s="557">
        <v>2408</v>
      </c>
      <c r="G130" s="549">
        <f t="shared" si="3"/>
        <v>0.1166189815952626</v>
      </c>
      <c r="H130" s="560"/>
    </row>
    <row r="131" spans="1:8">
      <c r="A131" s="551" t="s">
        <v>165</v>
      </c>
      <c r="B131" s="554">
        <v>2558.6400000000003</v>
      </c>
      <c r="C131" s="548">
        <f t="shared" si="2"/>
        <v>4943</v>
      </c>
      <c r="D131" s="555"/>
      <c r="E131" s="556">
        <v>4943</v>
      </c>
      <c r="F131" s="557">
        <v>4836.5542999999998</v>
      </c>
      <c r="G131" s="549">
        <f t="shared" si="3"/>
        <v>0.89028323640684082</v>
      </c>
      <c r="H131" s="560"/>
    </row>
    <row r="132" spans="1:8" ht="135">
      <c r="A132" s="547" t="s">
        <v>166</v>
      </c>
      <c r="B132" s="552">
        <f>SUM(B133:B142)</f>
        <v>37467.259999999995</v>
      </c>
      <c r="C132" s="548">
        <f t="shared" si="2"/>
        <v>37025.012799999997</v>
      </c>
      <c r="D132" s="552">
        <f>SUM(D133:D142)</f>
        <v>577.01279999999997</v>
      </c>
      <c r="E132" s="552">
        <f>SUM(E133:E142)</f>
        <v>36448</v>
      </c>
      <c r="F132" s="557">
        <f>SUM(F133:F142)</f>
        <v>215288.77000000002</v>
      </c>
      <c r="G132" s="549">
        <f t="shared" si="3"/>
        <v>4.7460505518684855</v>
      </c>
      <c r="H132" s="563" t="s">
        <v>167</v>
      </c>
    </row>
    <row r="133" spans="1:8">
      <c r="A133" s="551" t="s">
        <v>77</v>
      </c>
      <c r="B133" s="554">
        <v>8920.33</v>
      </c>
      <c r="C133" s="548">
        <f t="shared" si="2"/>
        <v>10714</v>
      </c>
      <c r="D133" s="555"/>
      <c r="E133" s="556">
        <v>10714</v>
      </c>
      <c r="F133" s="557">
        <v>1592</v>
      </c>
      <c r="G133" s="549">
        <f t="shared" si="3"/>
        <v>-0.82153126621997163</v>
      </c>
      <c r="H133" s="560"/>
    </row>
    <row r="134" spans="1:8">
      <c r="A134" s="551" t="s">
        <v>78</v>
      </c>
      <c r="B134" s="554">
        <v>691</v>
      </c>
      <c r="C134" s="548">
        <f t="shared" ref="C134:C197" si="4">D134+E134</f>
        <v>349</v>
      </c>
      <c r="D134" s="555"/>
      <c r="E134" s="556">
        <v>349</v>
      </c>
      <c r="F134" s="557">
        <v>1394.2</v>
      </c>
      <c r="G134" s="549">
        <f t="shared" ref="G134:G195" si="5">(F134-B134)/B134</f>
        <v>1.0176555716353113</v>
      </c>
      <c r="H134" s="560"/>
    </row>
    <row r="135" spans="1:8">
      <c r="A135" s="551" t="s">
        <v>79</v>
      </c>
      <c r="B135" s="554">
        <v>0</v>
      </c>
      <c r="C135" s="548">
        <f t="shared" si="4"/>
        <v>0</v>
      </c>
      <c r="D135" s="555"/>
      <c r="E135" s="556">
        <v>0</v>
      </c>
      <c r="F135" s="557">
        <v>0</v>
      </c>
      <c r="G135" s="549"/>
      <c r="H135" s="560"/>
    </row>
    <row r="136" spans="1:8">
      <c r="A136" s="559" t="s">
        <v>168</v>
      </c>
      <c r="B136" s="554">
        <v>3026.2</v>
      </c>
      <c r="C136" s="548">
        <f t="shared" si="4"/>
        <v>3774</v>
      </c>
      <c r="D136" s="555"/>
      <c r="E136" s="556">
        <v>3774</v>
      </c>
      <c r="F136" s="557">
        <v>1895.6</v>
      </c>
      <c r="G136" s="549">
        <f t="shared" si="5"/>
        <v>-0.37360385962593351</v>
      </c>
      <c r="H136" s="560"/>
    </row>
    <row r="137" spans="1:8">
      <c r="A137" s="559" t="s">
        <v>169</v>
      </c>
      <c r="B137" s="554">
        <v>2843</v>
      </c>
      <c r="C137" s="548">
        <f t="shared" si="4"/>
        <v>2157</v>
      </c>
      <c r="D137" s="555"/>
      <c r="E137" s="556">
        <v>2157</v>
      </c>
      <c r="F137" s="557">
        <v>2641</v>
      </c>
      <c r="G137" s="549">
        <f t="shared" si="5"/>
        <v>-7.1051705944424906E-2</v>
      </c>
      <c r="H137" s="560"/>
    </row>
    <row r="138" spans="1:8">
      <c r="A138" s="559" t="s">
        <v>170</v>
      </c>
      <c r="B138" s="554">
        <v>81</v>
      </c>
      <c r="C138" s="548">
        <f t="shared" si="4"/>
        <v>80</v>
      </c>
      <c r="D138" s="555"/>
      <c r="E138" s="556">
        <v>80</v>
      </c>
      <c r="F138" s="557">
        <v>60</v>
      </c>
      <c r="G138" s="549">
        <f t="shared" si="5"/>
        <v>-0.25925925925925924</v>
      </c>
      <c r="H138" s="560"/>
    </row>
    <row r="139" spans="1:8">
      <c r="A139" s="551" t="s">
        <v>171</v>
      </c>
      <c r="B139" s="554">
        <v>1845.85</v>
      </c>
      <c r="C139" s="548">
        <f t="shared" si="4"/>
        <v>1986</v>
      </c>
      <c r="D139" s="555"/>
      <c r="E139" s="548">
        <v>1986</v>
      </c>
      <c r="F139" s="548">
        <v>2261.21</v>
      </c>
      <c r="G139" s="549">
        <f t="shared" si="5"/>
        <v>0.2250237018175909</v>
      </c>
      <c r="H139" s="560"/>
    </row>
    <row r="140" spans="1:8">
      <c r="A140" s="551" t="s">
        <v>172</v>
      </c>
      <c r="B140" s="554">
        <v>5240.25</v>
      </c>
      <c r="C140" s="548">
        <f t="shared" si="4"/>
        <v>5107.62</v>
      </c>
      <c r="D140" s="555">
        <v>49.62</v>
      </c>
      <c r="E140" s="556">
        <v>5058</v>
      </c>
      <c r="F140" s="557">
        <v>3731.62</v>
      </c>
      <c r="G140" s="549">
        <f t="shared" si="5"/>
        <v>-0.28789275320833929</v>
      </c>
      <c r="H140" s="560"/>
    </row>
    <row r="141" spans="1:8">
      <c r="A141" s="551" t="s">
        <v>86</v>
      </c>
      <c r="B141" s="554">
        <v>1737.96</v>
      </c>
      <c r="C141" s="548">
        <f t="shared" si="4"/>
        <v>1573</v>
      </c>
      <c r="D141" s="524"/>
      <c r="E141" s="556">
        <v>1573</v>
      </c>
      <c r="F141" s="557">
        <v>939</v>
      </c>
      <c r="G141" s="549">
        <f t="shared" si="5"/>
        <v>-0.45971138576261827</v>
      </c>
      <c r="H141" s="560"/>
    </row>
    <row r="142" spans="1:8">
      <c r="A142" s="559" t="s">
        <v>173</v>
      </c>
      <c r="B142" s="554">
        <v>13081.67</v>
      </c>
      <c r="C142" s="548">
        <f t="shared" si="4"/>
        <v>11284.3928</v>
      </c>
      <c r="D142" s="555">
        <v>527.39279999999997</v>
      </c>
      <c r="E142" s="556">
        <v>10757</v>
      </c>
      <c r="F142" s="557">
        <v>200774.14</v>
      </c>
      <c r="G142" s="549">
        <f t="shared" si="5"/>
        <v>14.347745356670822</v>
      </c>
      <c r="H142" s="560"/>
    </row>
    <row r="143" spans="1:8" ht="40.5">
      <c r="A143" s="559" t="s">
        <v>174</v>
      </c>
      <c r="B143" s="552">
        <f>SUM(B144:B156)</f>
        <v>36731.350000000006</v>
      </c>
      <c r="C143" s="548">
        <f t="shared" si="4"/>
        <v>43583.8</v>
      </c>
      <c r="D143" s="552">
        <f>SUM(D144:D156)</f>
        <v>364.8</v>
      </c>
      <c r="E143" s="552">
        <f>SUM(E144:E156)</f>
        <v>43219</v>
      </c>
      <c r="F143" s="557">
        <f>SUM(F144:F156)</f>
        <v>56581.638831359996</v>
      </c>
      <c r="G143" s="549">
        <f t="shared" si="5"/>
        <v>0.54041816680737265</v>
      </c>
      <c r="H143" s="563" t="s">
        <v>175</v>
      </c>
    </row>
    <row r="144" spans="1:8">
      <c r="A144" s="559" t="s">
        <v>77</v>
      </c>
      <c r="B144" s="554">
        <v>0</v>
      </c>
      <c r="C144" s="548">
        <f t="shared" si="4"/>
        <v>0</v>
      </c>
      <c r="D144" s="555"/>
      <c r="E144" s="556">
        <v>0</v>
      </c>
      <c r="F144" s="557">
        <v>0</v>
      </c>
      <c r="G144" s="549"/>
      <c r="H144" s="560"/>
    </row>
    <row r="145" spans="1:8">
      <c r="A145" s="547" t="s">
        <v>78</v>
      </c>
      <c r="B145" s="554">
        <v>0</v>
      </c>
      <c r="C145" s="548">
        <f t="shared" si="4"/>
        <v>0</v>
      </c>
      <c r="D145" s="555"/>
      <c r="E145" s="556">
        <v>0</v>
      </c>
      <c r="F145" s="557">
        <v>0</v>
      </c>
      <c r="G145" s="549"/>
      <c r="H145" s="560"/>
    </row>
    <row r="146" spans="1:8">
      <c r="A146" s="551" t="s">
        <v>79</v>
      </c>
      <c r="B146" s="554">
        <v>0</v>
      </c>
      <c r="C146" s="548">
        <f t="shared" si="4"/>
        <v>0</v>
      </c>
      <c r="D146" s="555"/>
      <c r="E146" s="556">
        <v>0</v>
      </c>
      <c r="F146" s="557">
        <v>0</v>
      </c>
      <c r="G146" s="549"/>
      <c r="H146" s="560"/>
    </row>
    <row r="147" spans="1:8">
      <c r="A147" s="551" t="s">
        <v>176</v>
      </c>
      <c r="B147" s="554">
        <v>0</v>
      </c>
      <c r="C147" s="548">
        <f t="shared" si="4"/>
        <v>0</v>
      </c>
      <c r="D147" s="555"/>
      <c r="E147" s="556">
        <v>0</v>
      </c>
      <c r="F147" s="557">
        <v>0</v>
      </c>
      <c r="G147" s="549"/>
      <c r="H147" s="560"/>
    </row>
    <row r="148" spans="1:8">
      <c r="A148" s="551" t="s">
        <v>177</v>
      </c>
      <c r="B148" s="554">
        <v>0</v>
      </c>
      <c r="C148" s="548">
        <f t="shared" si="4"/>
        <v>0</v>
      </c>
      <c r="D148" s="555"/>
      <c r="E148" s="556">
        <v>0</v>
      </c>
      <c r="F148" s="557">
        <v>0</v>
      </c>
      <c r="G148" s="549"/>
      <c r="H148" s="560"/>
    </row>
    <row r="149" spans="1:8">
      <c r="A149" s="559" t="s">
        <v>178</v>
      </c>
      <c r="B149" s="554">
        <v>0</v>
      </c>
      <c r="C149" s="548">
        <f t="shared" si="4"/>
        <v>0</v>
      </c>
      <c r="D149" s="555"/>
      <c r="E149" s="556">
        <v>0</v>
      </c>
      <c r="F149" s="557">
        <v>0</v>
      </c>
      <c r="G149" s="549"/>
      <c r="H149" s="560"/>
    </row>
    <row r="150" spans="1:8">
      <c r="A150" s="559" t="s">
        <v>179</v>
      </c>
      <c r="B150" s="554">
        <v>0</v>
      </c>
      <c r="C150" s="548">
        <f t="shared" si="4"/>
        <v>0</v>
      </c>
      <c r="D150" s="555"/>
      <c r="E150" s="556">
        <v>0</v>
      </c>
      <c r="F150" s="557">
        <v>0</v>
      </c>
      <c r="G150" s="549"/>
      <c r="H150" s="560"/>
    </row>
    <row r="151" spans="1:8">
      <c r="A151" s="559" t="s">
        <v>180</v>
      </c>
      <c r="B151" s="554">
        <v>0</v>
      </c>
      <c r="C151" s="548">
        <f t="shared" si="4"/>
        <v>0</v>
      </c>
      <c r="D151" s="555"/>
      <c r="E151" s="548">
        <v>0</v>
      </c>
      <c r="F151" s="548">
        <v>0</v>
      </c>
      <c r="G151" s="549"/>
      <c r="H151" s="560"/>
    </row>
    <row r="152" spans="1:8">
      <c r="A152" s="551" t="s">
        <v>181</v>
      </c>
      <c r="B152" s="554">
        <v>36472.480000000003</v>
      </c>
      <c r="C152" s="548">
        <f t="shared" si="4"/>
        <v>35831.800000000003</v>
      </c>
      <c r="D152" s="555">
        <v>58.8</v>
      </c>
      <c r="E152" s="556">
        <v>35773</v>
      </c>
      <c r="F152" s="557">
        <v>55579.001199999999</v>
      </c>
      <c r="G152" s="549">
        <f t="shared" si="5"/>
        <v>0.523861311322948</v>
      </c>
      <c r="H152" s="560"/>
    </row>
    <row r="153" spans="1:8">
      <c r="A153" s="551" t="s">
        <v>182</v>
      </c>
      <c r="B153" s="554"/>
      <c r="C153" s="548">
        <f t="shared" si="4"/>
        <v>0</v>
      </c>
      <c r="D153" s="555"/>
      <c r="E153" s="556"/>
      <c r="F153" s="557">
        <v>0</v>
      </c>
      <c r="G153" s="549"/>
      <c r="H153" s="560"/>
    </row>
    <row r="154" spans="1:8">
      <c r="A154" s="551" t="s">
        <v>183</v>
      </c>
      <c r="B154" s="554"/>
      <c r="C154" s="548">
        <f t="shared" si="4"/>
        <v>0</v>
      </c>
      <c r="D154" s="524"/>
      <c r="E154" s="556"/>
      <c r="F154" s="557">
        <v>0</v>
      </c>
      <c r="G154" s="549"/>
      <c r="H154" s="560"/>
    </row>
    <row r="155" spans="1:8">
      <c r="A155" s="551" t="s">
        <v>86</v>
      </c>
      <c r="B155" s="554">
        <v>258.87</v>
      </c>
      <c r="C155" s="548">
        <f t="shared" si="4"/>
        <v>277</v>
      </c>
      <c r="D155" s="555"/>
      <c r="E155" s="556">
        <v>277</v>
      </c>
      <c r="F155" s="557">
        <v>163</v>
      </c>
      <c r="G155" s="549">
        <f t="shared" si="5"/>
        <v>-0.37034032525978289</v>
      </c>
      <c r="H155" s="560"/>
    </row>
    <row r="156" spans="1:8">
      <c r="A156" s="551" t="s">
        <v>184</v>
      </c>
      <c r="B156" s="554">
        <v>0</v>
      </c>
      <c r="C156" s="548">
        <f t="shared" si="4"/>
        <v>7475</v>
      </c>
      <c r="D156" s="555">
        <v>306</v>
      </c>
      <c r="E156" s="556">
        <v>7169</v>
      </c>
      <c r="F156" s="557">
        <v>839.63763136</v>
      </c>
      <c r="G156" s="549"/>
      <c r="H156" s="560"/>
    </row>
    <row r="157" spans="1:8" ht="54">
      <c r="A157" s="559" t="s">
        <v>185</v>
      </c>
      <c r="B157" s="552">
        <f>SUM(B158:B166)</f>
        <v>122776.35</v>
      </c>
      <c r="C157" s="548">
        <f t="shared" si="4"/>
        <v>157949.93</v>
      </c>
      <c r="D157" s="552">
        <f>SUM(D158:D166)</f>
        <v>5573.93</v>
      </c>
      <c r="E157" s="552">
        <f>SUM(E158:E166)</f>
        <v>152376</v>
      </c>
      <c r="F157" s="557">
        <f>SUM(F158:F166)</f>
        <v>0</v>
      </c>
      <c r="G157" s="549">
        <f t="shared" si="5"/>
        <v>-1</v>
      </c>
      <c r="H157" s="563" t="s">
        <v>186</v>
      </c>
    </row>
    <row r="158" spans="1:8">
      <c r="A158" s="559" t="s">
        <v>77</v>
      </c>
      <c r="B158" s="554">
        <v>84928.98</v>
      </c>
      <c r="C158" s="548">
        <f t="shared" si="4"/>
        <v>82796</v>
      </c>
      <c r="D158" s="555"/>
      <c r="E158" s="556">
        <v>82796</v>
      </c>
      <c r="F158" s="557">
        <v>0</v>
      </c>
      <c r="G158" s="549">
        <f t="shared" si="5"/>
        <v>-1</v>
      </c>
      <c r="H158" s="560"/>
    </row>
    <row r="159" spans="1:8">
      <c r="A159" s="559" t="s">
        <v>78</v>
      </c>
      <c r="B159" s="554">
        <v>7125.4</v>
      </c>
      <c r="C159" s="548">
        <f t="shared" si="4"/>
        <v>10419.48</v>
      </c>
      <c r="D159" s="555">
        <v>3378.48</v>
      </c>
      <c r="E159" s="556">
        <v>7041</v>
      </c>
      <c r="F159" s="557"/>
      <c r="G159" s="549">
        <f t="shared" si="5"/>
        <v>-1</v>
      </c>
      <c r="H159" s="560"/>
    </row>
    <row r="160" spans="1:8">
      <c r="A160" s="547" t="s">
        <v>79</v>
      </c>
      <c r="B160" s="554">
        <v>0</v>
      </c>
      <c r="C160" s="548">
        <f t="shared" si="4"/>
        <v>0</v>
      </c>
      <c r="D160" s="555"/>
      <c r="E160" s="556">
        <v>0</v>
      </c>
      <c r="F160" s="557">
        <v>0</v>
      </c>
      <c r="G160" s="549"/>
      <c r="H160" s="560"/>
    </row>
    <row r="161" spans="1:8">
      <c r="A161" s="551" t="s">
        <v>187</v>
      </c>
      <c r="B161" s="554">
        <v>18159.37</v>
      </c>
      <c r="C161" s="548">
        <f t="shared" si="4"/>
        <v>51225</v>
      </c>
      <c r="D161" s="555">
        <v>1173</v>
      </c>
      <c r="E161" s="548">
        <v>50052</v>
      </c>
      <c r="F161" s="548">
        <v>0</v>
      </c>
      <c r="G161" s="549">
        <f t="shared" si="5"/>
        <v>-1</v>
      </c>
      <c r="H161" s="560"/>
    </row>
    <row r="162" spans="1:8">
      <c r="A162" s="551" t="s">
        <v>188</v>
      </c>
      <c r="B162" s="554">
        <v>4784.88</v>
      </c>
      <c r="C162" s="548">
        <f t="shared" si="4"/>
        <v>4488</v>
      </c>
      <c r="D162" s="555"/>
      <c r="E162" s="556">
        <v>4488</v>
      </c>
      <c r="F162" s="557">
        <v>0</v>
      </c>
      <c r="G162" s="549">
        <f t="shared" si="5"/>
        <v>-1</v>
      </c>
      <c r="H162" s="560"/>
    </row>
    <row r="163" spans="1:8">
      <c r="A163" s="551" t="s">
        <v>189</v>
      </c>
      <c r="B163" s="554">
        <v>3245.2</v>
      </c>
      <c r="C163" s="548">
        <f t="shared" si="4"/>
        <v>3362.77</v>
      </c>
      <c r="D163" s="555">
        <v>66.77</v>
      </c>
      <c r="E163" s="556">
        <v>3296</v>
      </c>
      <c r="F163" s="557">
        <v>0</v>
      </c>
      <c r="G163" s="549">
        <f t="shared" si="5"/>
        <v>-1</v>
      </c>
      <c r="H163" s="560"/>
    </row>
    <row r="164" spans="1:8">
      <c r="A164" s="559" t="s">
        <v>124</v>
      </c>
      <c r="B164" s="554">
        <v>3239.07</v>
      </c>
      <c r="C164" s="548">
        <f t="shared" si="4"/>
        <v>3562.68</v>
      </c>
      <c r="D164" s="555">
        <v>119.68</v>
      </c>
      <c r="E164" s="556">
        <v>3443</v>
      </c>
      <c r="F164" s="557">
        <v>0</v>
      </c>
      <c r="G164" s="549">
        <f t="shared" si="5"/>
        <v>-1</v>
      </c>
      <c r="H164" s="560"/>
    </row>
    <row r="165" spans="1:8">
      <c r="A165" s="559" t="s">
        <v>86</v>
      </c>
      <c r="B165" s="554">
        <v>1244.07</v>
      </c>
      <c r="C165" s="548">
        <f t="shared" si="4"/>
        <v>1217</v>
      </c>
      <c r="D165" s="555"/>
      <c r="E165" s="556">
        <v>1217</v>
      </c>
      <c r="F165" s="557">
        <v>0</v>
      </c>
      <c r="G165" s="549">
        <f t="shared" si="5"/>
        <v>-1</v>
      </c>
      <c r="H165" s="560"/>
    </row>
    <row r="166" spans="1:8">
      <c r="A166" s="559" t="s">
        <v>190</v>
      </c>
      <c r="B166" s="554">
        <v>49.38</v>
      </c>
      <c r="C166" s="548">
        <f t="shared" si="4"/>
        <v>879</v>
      </c>
      <c r="D166" s="555">
        <v>836</v>
      </c>
      <c r="E166" s="556">
        <v>43</v>
      </c>
      <c r="F166" s="557">
        <v>0</v>
      </c>
      <c r="G166" s="549">
        <f t="shared" si="5"/>
        <v>-1</v>
      </c>
      <c r="H166" s="560"/>
    </row>
    <row r="167" spans="1:8" ht="67.5">
      <c r="A167" s="551" t="s">
        <v>191</v>
      </c>
      <c r="B167" s="552">
        <f>SUM(B168:B179)</f>
        <v>52800.35</v>
      </c>
      <c r="C167" s="548">
        <f t="shared" si="4"/>
        <v>57149</v>
      </c>
      <c r="D167" s="552">
        <f>SUM(D168:D179)</f>
        <v>200</v>
      </c>
      <c r="E167" s="552">
        <f>SUM(E168:E179)</f>
        <v>56949</v>
      </c>
      <c r="F167" s="557">
        <f>SUM(F168:F179)</f>
        <v>0</v>
      </c>
      <c r="G167" s="549">
        <f t="shared" si="5"/>
        <v>-1</v>
      </c>
      <c r="H167" s="563" t="s">
        <v>192</v>
      </c>
    </row>
    <row r="168" spans="1:8">
      <c r="A168" s="551" t="s">
        <v>77</v>
      </c>
      <c r="B168" s="554">
        <v>0</v>
      </c>
      <c r="C168" s="548">
        <f t="shared" si="4"/>
        <v>0</v>
      </c>
      <c r="D168" s="555"/>
      <c r="E168" s="556">
        <v>0</v>
      </c>
      <c r="F168" s="557">
        <v>0</v>
      </c>
      <c r="G168" s="549"/>
      <c r="H168" s="560"/>
    </row>
    <row r="169" spans="1:8">
      <c r="A169" s="551" t="s">
        <v>78</v>
      </c>
      <c r="B169" s="554">
        <v>0</v>
      </c>
      <c r="C169" s="548">
        <f t="shared" si="4"/>
        <v>0</v>
      </c>
      <c r="D169" s="555"/>
      <c r="E169" s="556">
        <v>0</v>
      </c>
      <c r="F169" s="557">
        <v>0</v>
      </c>
      <c r="G169" s="549"/>
      <c r="H169" s="560"/>
    </row>
    <row r="170" spans="1:8">
      <c r="A170" s="559" t="s">
        <v>79</v>
      </c>
      <c r="B170" s="554">
        <v>0</v>
      </c>
      <c r="C170" s="548">
        <f t="shared" si="4"/>
        <v>0</v>
      </c>
      <c r="D170" s="555"/>
      <c r="E170" s="556">
        <v>0</v>
      </c>
      <c r="F170" s="557">
        <v>0</v>
      </c>
      <c r="G170" s="549"/>
      <c r="H170" s="560"/>
    </row>
    <row r="171" spans="1:8">
      <c r="A171" s="559" t="s">
        <v>193</v>
      </c>
      <c r="B171" s="554">
        <v>0</v>
      </c>
      <c r="C171" s="548">
        <f t="shared" si="4"/>
        <v>0</v>
      </c>
      <c r="D171" s="555"/>
      <c r="E171" s="556">
        <v>0</v>
      </c>
      <c r="F171" s="557">
        <v>0</v>
      </c>
      <c r="G171" s="549"/>
      <c r="H171" s="560"/>
    </row>
    <row r="172" spans="1:8">
      <c r="A172" s="559" t="s">
        <v>194</v>
      </c>
      <c r="B172" s="554">
        <v>0</v>
      </c>
      <c r="C172" s="548">
        <f t="shared" si="4"/>
        <v>0</v>
      </c>
      <c r="D172" s="555"/>
      <c r="E172" s="556">
        <v>0</v>
      </c>
      <c r="F172" s="557">
        <v>0</v>
      </c>
      <c r="G172" s="549"/>
      <c r="H172" s="560"/>
    </row>
    <row r="173" spans="1:8">
      <c r="A173" s="559" t="s">
        <v>195</v>
      </c>
      <c r="B173" s="554">
        <v>19990.64</v>
      </c>
      <c r="C173" s="548">
        <f t="shared" si="4"/>
        <v>19036</v>
      </c>
      <c r="D173" s="555"/>
      <c r="E173" s="556">
        <v>19036</v>
      </c>
      <c r="F173" s="557">
        <v>0</v>
      </c>
      <c r="G173" s="549">
        <f t="shared" si="5"/>
        <v>-1</v>
      </c>
      <c r="H173" s="560"/>
    </row>
    <row r="174" spans="1:8">
      <c r="A174" s="551" t="s">
        <v>196</v>
      </c>
      <c r="B174" s="554">
        <v>734.18</v>
      </c>
      <c r="C174" s="548">
        <f t="shared" si="4"/>
        <v>560</v>
      </c>
      <c r="D174" s="555"/>
      <c r="E174" s="548">
        <v>560</v>
      </c>
      <c r="F174" s="548"/>
      <c r="G174" s="549">
        <f t="shared" si="5"/>
        <v>-1</v>
      </c>
      <c r="H174" s="560"/>
    </row>
    <row r="175" spans="1:8">
      <c r="A175" s="551" t="s">
        <v>197</v>
      </c>
      <c r="B175" s="554">
        <v>0</v>
      </c>
      <c r="C175" s="548">
        <f t="shared" si="4"/>
        <v>0</v>
      </c>
      <c r="D175" s="555"/>
      <c r="E175" s="556">
        <v>0</v>
      </c>
      <c r="F175" s="557">
        <v>0</v>
      </c>
      <c r="G175" s="549"/>
      <c r="H175" s="560"/>
    </row>
    <row r="176" spans="1:8" s="374" customFormat="1">
      <c r="A176" s="551" t="s">
        <v>198</v>
      </c>
      <c r="B176" s="554">
        <v>2743.18</v>
      </c>
      <c r="C176" s="548">
        <f t="shared" si="4"/>
        <v>2589</v>
      </c>
      <c r="D176" s="555">
        <v>200</v>
      </c>
      <c r="E176" s="556">
        <v>2389</v>
      </c>
      <c r="F176" s="557">
        <v>0</v>
      </c>
      <c r="G176" s="549">
        <f t="shared" si="5"/>
        <v>-1</v>
      </c>
      <c r="H176" s="560"/>
    </row>
    <row r="177" spans="1:8">
      <c r="A177" s="559" t="s">
        <v>124</v>
      </c>
      <c r="B177" s="554">
        <v>103.44</v>
      </c>
      <c r="C177" s="548">
        <f t="shared" si="4"/>
        <v>66</v>
      </c>
      <c r="D177" s="555"/>
      <c r="E177" s="556">
        <v>66</v>
      </c>
      <c r="F177" s="557">
        <v>0</v>
      </c>
      <c r="G177" s="549">
        <f t="shared" si="5"/>
        <v>-1</v>
      </c>
      <c r="H177" s="560"/>
    </row>
    <row r="178" spans="1:8">
      <c r="A178" s="559" t="s">
        <v>86</v>
      </c>
      <c r="B178" s="554">
        <v>6674.45</v>
      </c>
      <c r="C178" s="548">
        <f t="shared" si="4"/>
        <v>6658</v>
      </c>
      <c r="D178" s="555"/>
      <c r="E178" s="556">
        <v>6658</v>
      </c>
      <c r="F178" s="557">
        <v>0</v>
      </c>
      <c r="G178" s="549">
        <f t="shared" si="5"/>
        <v>-1</v>
      </c>
      <c r="H178" s="560"/>
    </row>
    <row r="179" spans="1:8">
      <c r="A179" s="559" t="s">
        <v>199</v>
      </c>
      <c r="B179" s="554">
        <v>22554.46</v>
      </c>
      <c r="C179" s="548">
        <f t="shared" si="4"/>
        <v>28240</v>
      </c>
      <c r="D179" s="555"/>
      <c r="E179" s="556">
        <v>28240</v>
      </c>
      <c r="F179" s="557"/>
      <c r="G179" s="549">
        <f t="shared" si="5"/>
        <v>-1</v>
      </c>
      <c r="H179" s="560"/>
    </row>
    <row r="180" spans="1:8">
      <c r="A180" s="551" t="s">
        <v>200</v>
      </c>
      <c r="B180" s="552">
        <f>SUM(B181:B186)</f>
        <v>58.5</v>
      </c>
      <c r="C180" s="548">
        <f t="shared" si="4"/>
        <v>130</v>
      </c>
      <c r="D180" s="552">
        <f>SUM(D181:D186)</f>
        <v>0</v>
      </c>
      <c r="E180" s="552">
        <f>SUM(E181:E186)</f>
        <v>130</v>
      </c>
      <c r="F180" s="557">
        <f>SUM(F181:F186)</f>
        <v>61</v>
      </c>
      <c r="G180" s="549">
        <f t="shared" si="5"/>
        <v>4.2735042735042736E-2</v>
      </c>
      <c r="H180" s="561">
        <f>SUM(H181:H186)</f>
        <v>0</v>
      </c>
    </row>
    <row r="181" spans="1:8">
      <c r="A181" s="551" t="s">
        <v>77</v>
      </c>
      <c r="B181" s="554">
        <v>0</v>
      </c>
      <c r="C181" s="548">
        <f t="shared" si="4"/>
        <v>0</v>
      </c>
      <c r="D181" s="555"/>
      <c r="E181" s="548">
        <v>0</v>
      </c>
      <c r="F181" s="548">
        <v>0</v>
      </c>
      <c r="G181" s="549"/>
      <c r="H181" s="560"/>
    </row>
    <row r="182" spans="1:8">
      <c r="A182" s="551" t="s">
        <v>78</v>
      </c>
      <c r="B182" s="554">
        <v>58.5</v>
      </c>
      <c r="C182" s="548">
        <f t="shared" si="4"/>
        <v>47</v>
      </c>
      <c r="D182" s="555"/>
      <c r="E182" s="556">
        <v>47</v>
      </c>
      <c r="F182" s="557">
        <v>61</v>
      </c>
      <c r="G182" s="549">
        <f t="shared" si="5"/>
        <v>4.2735042735042736E-2</v>
      </c>
      <c r="H182" s="564"/>
    </row>
    <row r="183" spans="1:8">
      <c r="A183" s="559" t="s">
        <v>79</v>
      </c>
      <c r="B183" s="554">
        <v>0</v>
      </c>
      <c r="C183" s="548">
        <f t="shared" si="4"/>
        <v>0</v>
      </c>
      <c r="D183" s="555"/>
      <c r="E183" s="556">
        <v>0</v>
      </c>
      <c r="F183" s="557">
        <v>0</v>
      </c>
      <c r="G183" s="549"/>
      <c r="H183" s="560"/>
    </row>
    <row r="184" spans="1:8">
      <c r="A184" s="559" t="s">
        <v>201</v>
      </c>
      <c r="B184" s="554">
        <v>0</v>
      </c>
      <c r="C184" s="548">
        <f t="shared" si="4"/>
        <v>81</v>
      </c>
      <c r="D184" s="555"/>
      <c r="E184" s="556">
        <v>81</v>
      </c>
      <c r="F184" s="557">
        <v>0</v>
      </c>
      <c r="G184" s="549"/>
      <c r="H184" s="560"/>
    </row>
    <row r="185" spans="1:8">
      <c r="A185" s="559" t="s">
        <v>86</v>
      </c>
      <c r="B185" s="554">
        <v>0</v>
      </c>
      <c r="C185" s="548">
        <f t="shared" si="4"/>
        <v>0</v>
      </c>
      <c r="D185" s="555"/>
      <c r="E185" s="556">
        <v>0</v>
      </c>
      <c r="F185" s="557">
        <v>0</v>
      </c>
      <c r="G185" s="549"/>
      <c r="H185" s="560"/>
    </row>
    <row r="186" spans="1:8">
      <c r="A186" s="547" t="s">
        <v>202</v>
      </c>
      <c r="B186" s="554">
        <v>0</v>
      </c>
      <c r="C186" s="548">
        <f t="shared" si="4"/>
        <v>2</v>
      </c>
      <c r="D186" s="555"/>
      <c r="E186" s="556">
        <v>2</v>
      </c>
      <c r="F186" s="557">
        <v>0</v>
      </c>
      <c r="G186" s="549"/>
      <c r="H186" s="560"/>
    </row>
    <row r="187" spans="1:8" ht="54">
      <c r="A187" s="551" t="s">
        <v>203</v>
      </c>
      <c r="B187" s="552">
        <f>SUM(B188:B193)</f>
        <v>999.35</v>
      </c>
      <c r="C187" s="548">
        <f t="shared" si="4"/>
        <v>937</v>
      </c>
      <c r="D187" s="552">
        <f>SUM(D188:D193)</f>
        <v>0</v>
      </c>
      <c r="E187" s="552">
        <f>SUM(E188:E193)</f>
        <v>937</v>
      </c>
      <c r="F187" s="557"/>
      <c r="G187" s="549">
        <f t="shared" si="5"/>
        <v>-1</v>
      </c>
      <c r="H187" s="563" t="s">
        <v>204</v>
      </c>
    </row>
    <row r="188" spans="1:8">
      <c r="A188" s="551" t="s">
        <v>77</v>
      </c>
      <c r="B188" s="554">
        <v>0</v>
      </c>
      <c r="C188" s="548">
        <f t="shared" si="4"/>
        <v>0</v>
      </c>
      <c r="D188" s="555"/>
      <c r="E188" s="548">
        <v>0</v>
      </c>
      <c r="F188" s="548"/>
      <c r="G188" s="549"/>
      <c r="H188" s="560"/>
    </row>
    <row r="189" spans="1:8">
      <c r="A189" s="551" t="s">
        <v>78</v>
      </c>
      <c r="B189" s="554">
        <v>61.35</v>
      </c>
      <c r="C189" s="548">
        <f t="shared" si="4"/>
        <v>45</v>
      </c>
      <c r="D189" s="555"/>
      <c r="E189" s="556">
        <v>45</v>
      </c>
      <c r="F189" s="557"/>
      <c r="G189" s="549">
        <f t="shared" si="5"/>
        <v>-1</v>
      </c>
      <c r="H189" s="560"/>
    </row>
    <row r="190" spans="1:8">
      <c r="A190" s="559" t="s">
        <v>79</v>
      </c>
      <c r="B190" s="554">
        <v>0</v>
      </c>
      <c r="C190" s="548">
        <f t="shared" si="4"/>
        <v>0</v>
      </c>
      <c r="D190" s="555"/>
      <c r="E190" s="556">
        <v>0</v>
      </c>
      <c r="F190" s="557"/>
      <c r="G190" s="549"/>
      <c r="H190" s="560"/>
    </row>
    <row r="191" spans="1:8">
      <c r="A191" s="559" t="s">
        <v>205</v>
      </c>
      <c r="B191" s="554">
        <v>548</v>
      </c>
      <c r="C191" s="548">
        <f t="shared" si="4"/>
        <v>0</v>
      </c>
      <c r="D191" s="555"/>
      <c r="E191" s="556">
        <v>0</v>
      </c>
      <c r="F191" s="557"/>
      <c r="G191" s="549">
        <f t="shared" si="5"/>
        <v>-1</v>
      </c>
      <c r="H191" s="560"/>
    </row>
    <row r="192" spans="1:8">
      <c r="A192" s="559" t="s">
        <v>86</v>
      </c>
      <c r="B192" s="554">
        <v>0</v>
      </c>
      <c r="C192" s="548">
        <f t="shared" si="4"/>
        <v>0</v>
      </c>
      <c r="D192" s="555"/>
      <c r="E192" s="556">
        <v>0</v>
      </c>
      <c r="F192" s="557"/>
      <c r="G192" s="549"/>
      <c r="H192" s="560"/>
    </row>
    <row r="193" spans="1:8">
      <c r="A193" s="551" t="s">
        <v>206</v>
      </c>
      <c r="B193" s="554">
        <v>390</v>
      </c>
      <c r="C193" s="548">
        <f t="shared" si="4"/>
        <v>892</v>
      </c>
      <c r="D193" s="524"/>
      <c r="E193" s="556">
        <v>892</v>
      </c>
      <c r="F193" s="557"/>
      <c r="G193" s="549">
        <f t="shared" si="5"/>
        <v>-1</v>
      </c>
      <c r="H193" s="560"/>
    </row>
    <row r="194" spans="1:8" ht="27">
      <c r="A194" s="551" t="s">
        <v>207</v>
      </c>
      <c r="B194" s="552">
        <f>SUM(B195:B202)</f>
        <v>7844.39</v>
      </c>
      <c r="C194" s="548">
        <f t="shared" si="4"/>
        <v>7326</v>
      </c>
      <c r="D194" s="552">
        <f>SUM(D195:D202)</f>
        <v>0</v>
      </c>
      <c r="E194" s="552">
        <f>SUM(E195:E202)</f>
        <v>7326</v>
      </c>
      <c r="F194" s="557">
        <f>SUM(F195:F202)</f>
        <v>4989</v>
      </c>
      <c r="G194" s="549">
        <f t="shared" si="5"/>
        <v>-0.36400408444761162</v>
      </c>
      <c r="H194" s="563" t="s">
        <v>208</v>
      </c>
    </row>
    <row r="195" spans="1:8">
      <c r="A195" s="551" t="s">
        <v>77</v>
      </c>
      <c r="B195" s="554">
        <v>639.22</v>
      </c>
      <c r="C195" s="548">
        <f t="shared" si="4"/>
        <v>638</v>
      </c>
      <c r="D195" s="555"/>
      <c r="E195" s="556">
        <v>638</v>
      </c>
      <c r="F195" s="557">
        <v>1215</v>
      </c>
      <c r="G195" s="549">
        <f t="shared" si="5"/>
        <v>0.90075404399111414</v>
      </c>
      <c r="H195" s="560"/>
    </row>
    <row r="196" spans="1:8">
      <c r="A196" s="559" t="s">
        <v>78</v>
      </c>
      <c r="B196" s="554">
        <v>0</v>
      </c>
      <c r="C196" s="548">
        <f t="shared" si="4"/>
        <v>14</v>
      </c>
      <c r="D196" s="555"/>
      <c r="E196" s="556">
        <v>14</v>
      </c>
      <c r="F196" s="557">
        <v>0</v>
      </c>
      <c r="G196" s="549"/>
      <c r="H196" s="560"/>
    </row>
    <row r="197" spans="1:8">
      <c r="A197" s="559" t="s">
        <v>79</v>
      </c>
      <c r="B197" s="554">
        <v>0</v>
      </c>
      <c r="C197" s="548">
        <f t="shared" si="4"/>
        <v>0</v>
      </c>
      <c r="D197" s="555"/>
      <c r="E197" s="548">
        <v>0</v>
      </c>
      <c r="F197" s="548">
        <v>0</v>
      </c>
      <c r="G197" s="549"/>
      <c r="H197" s="560"/>
    </row>
    <row r="198" spans="1:8">
      <c r="A198" s="559" t="s">
        <v>209</v>
      </c>
      <c r="B198" s="554">
        <v>5690</v>
      </c>
      <c r="C198" s="548">
        <f t="shared" ref="C198:C261" si="6">D198+E198</f>
        <v>3895</v>
      </c>
      <c r="D198" s="555"/>
      <c r="E198" s="556">
        <v>3895</v>
      </c>
      <c r="F198" s="557">
        <v>0</v>
      </c>
      <c r="G198" s="549">
        <f t="shared" ref="G198:G262" si="7">(F198-B198)/B198</f>
        <v>-1</v>
      </c>
      <c r="H198" s="560"/>
    </row>
    <row r="199" spans="1:8">
      <c r="A199" s="547" t="s">
        <v>210</v>
      </c>
      <c r="B199" s="554">
        <v>250.04</v>
      </c>
      <c r="C199" s="548">
        <f t="shared" si="6"/>
        <v>501</v>
      </c>
      <c r="D199" s="555"/>
      <c r="E199" s="556">
        <v>501</v>
      </c>
      <c r="F199" s="557">
        <v>262</v>
      </c>
      <c r="G199" s="549">
        <f t="shared" si="7"/>
        <v>4.7832346824508112E-2</v>
      </c>
      <c r="H199" s="560"/>
    </row>
    <row r="200" spans="1:8">
      <c r="A200" s="551" t="s">
        <v>211</v>
      </c>
      <c r="B200" s="554">
        <v>1059.6099999999999</v>
      </c>
      <c r="C200" s="548">
        <f t="shared" si="6"/>
        <v>0</v>
      </c>
      <c r="D200" s="555"/>
      <c r="E200" s="556">
        <v>0</v>
      </c>
      <c r="F200" s="557">
        <v>0</v>
      </c>
      <c r="G200" s="549">
        <f t="shared" si="7"/>
        <v>-1</v>
      </c>
      <c r="H200" s="560"/>
    </row>
    <row r="201" spans="1:8">
      <c r="A201" s="551" t="s">
        <v>86</v>
      </c>
      <c r="B201" s="554">
        <v>0</v>
      </c>
      <c r="C201" s="548">
        <f t="shared" si="6"/>
        <v>0</v>
      </c>
      <c r="D201" s="555"/>
      <c r="E201" s="556">
        <v>0</v>
      </c>
      <c r="F201" s="557">
        <v>0</v>
      </c>
      <c r="G201" s="549"/>
      <c r="H201" s="560"/>
    </row>
    <row r="202" spans="1:8">
      <c r="A202" s="551" t="s">
        <v>212</v>
      </c>
      <c r="B202" s="554">
        <v>205.52</v>
      </c>
      <c r="C202" s="548">
        <f t="shared" si="6"/>
        <v>2278</v>
      </c>
      <c r="D202" s="555"/>
      <c r="E202" s="556">
        <v>2278</v>
      </c>
      <c r="F202" s="557">
        <v>3512</v>
      </c>
      <c r="G202" s="549">
        <f t="shared" si="7"/>
        <v>16.088361230050602</v>
      </c>
      <c r="H202" s="560"/>
    </row>
    <row r="203" spans="1:8">
      <c r="A203" s="559" t="s">
        <v>213</v>
      </c>
      <c r="B203" s="552">
        <f>SUM(B204:B208)</f>
        <v>4776.29</v>
      </c>
      <c r="C203" s="548">
        <f t="shared" si="6"/>
        <v>4929</v>
      </c>
      <c r="D203" s="552">
        <f>SUM(D204:D208)</f>
        <v>0</v>
      </c>
      <c r="E203" s="552">
        <f>SUM(E204:E208)</f>
        <v>4929</v>
      </c>
      <c r="F203" s="548">
        <f>SUM(F204:F208)</f>
        <v>3538.2327202309998</v>
      </c>
      <c r="G203" s="549">
        <f t="shared" si="7"/>
        <v>-0.25920898433072537</v>
      </c>
      <c r="H203" s="561">
        <f>SUM(H204:H208)</f>
        <v>0</v>
      </c>
    </row>
    <row r="204" spans="1:8">
      <c r="A204" s="559" t="s">
        <v>77</v>
      </c>
      <c r="B204" s="554">
        <v>1081.54</v>
      </c>
      <c r="C204" s="548">
        <f t="shared" si="6"/>
        <v>1207</v>
      </c>
      <c r="D204" s="555"/>
      <c r="E204" s="556">
        <v>1207</v>
      </c>
      <c r="F204" s="557">
        <v>1088</v>
      </c>
      <c r="G204" s="549">
        <f t="shared" si="7"/>
        <v>5.9729644765797261E-3</v>
      </c>
      <c r="H204" s="560"/>
    </row>
    <row r="205" spans="1:8">
      <c r="A205" s="559" t="s">
        <v>78</v>
      </c>
      <c r="B205" s="554">
        <v>0</v>
      </c>
      <c r="C205" s="548">
        <f t="shared" si="6"/>
        <v>0</v>
      </c>
      <c r="D205" s="555"/>
      <c r="E205" s="556">
        <v>0</v>
      </c>
      <c r="F205" s="557">
        <v>0</v>
      </c>
      <c r="G205" s="549"/>
      <c r="H205" s="560"/>
    </row>
    <row r="206" spans="1:8">
      <c r="A206" s="551" t="s">
        <v>79</v>
      </c>
      <c r="B206" s="554">
        <v>0</v>
      </c>
      <c r="C206" s="548">
        <f t="shared" si="6"/>
        <v>0</v>
      </c>
      <c r="D206" s="524"/>
      <c r="E206" s="556">
        <v>0</v>
      </c>
      <c r="F206" s="557">
        <v>0</v>
      </c>
      <c r="G206" s="549"/>
      <c r="H206" s="560"/>
    </row>
    <row r="207" spans="1:8">
      <c r="A207" s="551" t="s">
        <v>214</v>
      </c>
      <c r="B207" s="554">
        <v>1462.4</v>
      </c>
      <c r="C207" s="548">
        <f t="shared" si="6"/>
        <v>1768</v>
      </c>
      <c r="D207" s="555"/>
      <c r="E207" s="556">
        <v>1768</v>
      </c>
      <c r="F207" s="557">
        <v>1387</v>
      </c>
      <c r="G207" s="549">
        <f t="shared" si="7"/>
        <v>-5.1559080962800936E-2</v>
      </c>
      <c r="H207" s="560"/>
    </row>
    <row r="208" spans="1:8">
      <c r="A208" s="551" t="s">
        <v>215</v>
      </c>
      <c r="B208" s="554">
        <v>2232.35</v>
      </c>
      <c r="C208" s="548">
        <f t="shared" si="6"/>
        <v>1954</v>
      </c>
      <c r="D208" s="555"/>
      <c r="E208" s="556">
        <v>1954</v>
      </c>
      <c r="F208" s="557">
        <v>1063.232720231</v>
      </c>
      <c r="G208" s="549">
        <f t="shared" si="7"/>
        <v>-0.5237159404972338</v>
      </c>
      <c r="H208" s="560"/>
    </row>
    <row r="209" spans="1:8">
      <c r="A209" s="559" t="s">
        <v>216</v>
      </c>
      <c r="B209" s="552">
        <f>SUM(B210:B215)</f>
        <v>8349.7199999999993</v>
      </c>
      <c r="C209" s="548">
        <f t="shared" si="6"/>
        <v>9003</v>
      </c>
      <c r="D209" s="552">
        <f>SUM(D210:D215)</f>
        <v>0</v>
      </c>
      <c r="E209" s="552">
        <f>SUM(E210:E215)</f>
        <v>9003</v>
      </c>
      <c r="F209" s="557">
        <f>SUM(F210:F215)</f>
        <v>10626.86</v>
      </c>
      <c r="G209" s="549">
        <f t="shared" si="7"/>
        <v>0.27272052236482197</v>
      </c>
      <c r="H209" s="561">
        <f>SUM(H210:H215)</f>
        <v>0</v>
      </c>
    </row>
    <row r="210" spans="1:8">
      <c r="A210" s="559" t="s">
        <v>77</v>
      </c>
      <c r="B210" s="554">
        <v>2150.3599999999997</v>
      </c>
      <c r="C210" s="548">
        <f t="shared" si="6"/>
        <v>1910</v>
      </c>
      <c r="D210" s="555"/>
      <c r="E210" s="548">
        <v>1910</v>
      </c>
      <c r="F210" s="548">
        <v>2124.09</v>
      </c>
      <c r="G210" s="549">
        <f t="shared" si="7"/>
        <v>-1.2216559087780432E-2</v>
      </c>
      <c r="H210" s="560"/>
    </row>
    <row r="211" spans="1:8">
      <c r="A211" s="559" t="s">
        <v>78</v>
      </c>
      <c r="B211" s="554">
        <v>5367.52</v>
      </c>
      <c r="C211" s="548">
        <f t="shared" si="6"/>
        <v>5784</v>
      </c>
      <c r="D211" s="555"/>
      <c r="E211" s="556">
        <v>5784</v>
      </c>
      <c r="F211" s="557">
        <v>7508.77</v>
      </c>
      <c r="G211" s="549">
        <f t="shared" si="7"/>
        <v>0.39892725131904488</v>
      </c>
      <c r="H211" s="560"/>
    </row>
    <row r="212" spans="1:8">
      <c r="A212" s="547" t="s">
        <v>79</v>
      </c>
      <c r="B212" s="554">
        <v>0</v>
      </c>
      <c r="C212" s="548">
        <f t="shared" si="6"/>
        <v>0</v>
      </c>
      <c r="D212" s="555"/>
      <c r="E212" s="556">
        <v>0</v>
      </c>
      <c r="F212" s="557">
        <v>0</v>
      </c>
      <c r="G212" s="549"/>
      <c r="H212" s="560"/>
    </row>
    <row r="213" spans="1:8">
      <c r="A213" s="551" t="s">
        <v>91</v>
      </c>
      <c r="B213" s="554">
        <v>26</v>
      </c>
      <c r="C213" s="548">
        <f t="shared" si="6"/>
        <v>22</v>
      </c>
      <c r="D213" s="555"/>
      <c r="E213" s="556">
        <v>22</v>
      </c>
      <c r="F213" s="557">
        <v>28</v>
      </c>
      <c r="G213" s="549">
        <f t="shared" si="7"/>
        <v>7.6923076923076927E-2</v>
      </c>
      <c r="H213" s="560"/>
    </row>
    <row r="214" spans="1:8">
      <c r="A214" s="551" t="s">
        <v>86</v>
      </c>
      <c r="B214" s="554">
        <v>0</v>
      </c>
      <c r="C214" s="548">
        <f t="shared" si="6"/>
        <v>0</v>
      </c>
      <c r="D214" s="555"/>
      <c r="E214" s="556">
        <v>0</v>
      </c>
      <c r="F214" s="557">
        <v>0</v>
      </c>
      <c r="G214" s="549"/>
      <c r="H214" s="560"/>
    </row>
    <row r="215" spans="1:8">
      <c r="A215" s="551" t="s">
        <v>217</v>
      </c>
      <c r="B215" s="554">
        <v>805.84</v>
      </c>
      <c r="C215" s="548">
        <f t="shared" si="6"/>
        <v>1287</v>
      </c>
      <c r="D215" s="555"/>
      <c r="E215" s="556">
        <v>1287</v>
      </c>
      <c r="F215" s="557">
        <v>966</v>
      </c>
      <c r="G215" s="549">
        <f t="shared" si="7"/>
        <v>0.19874913134120911</v>
      </c>
      <c r="H215" s="560"/>
    </row>
    <row r="216" spans="1:8">
      <c r="A216" s="559" t="s">
        <v>218</v>
      </c>
      <c r="B216" s="552">
        <f>SUM(B217:B222)</f>
        <v>11652.19</v>
      </c>
      <c r="C216" s="548">
        <f t="shared" si="6"/>
        <v>16248</v>
      </c>
      <c r="D216" s="552">
        <f>SUM(D217:D222)</f>
        <v>0</v>
      </c>
      <c r="E216" s="552">
        <f>SUM(E217:E222)</f>
        <v>16248</v>
      </c>
      <c r="F216" s="557">
        <f>SUM(F217:F222)</f>
        <v>12265</v>
      </c>
      <c r="G216" s="549">
        <f t="shared" si="7"/>
        <v>5.2591830376950553E-2</v>
      </c>
      <c r="H216" s="561">
        <f>SUM(H217:H222)</f>
        <v>0</v>
      </c>
    </row>
    <row r="217" spans="1:8">
      <c r="A217" s="559" t="s">
        <v>77</v>
      </c>
      <c r="B217" s="554">
        <v>3171.71</v>
      </c>
      <c r="C217" s="548">
        <f t="shared" si="6"/>
        <v>3636</v>
      </c>
      <c r="D217" s="555"/>
      <c r="E217" s="556">
        <v>3636</v>
      </c>
      <c r="F217" s="557">
        <v>3218</v>
      </c>
      <c r="G217" s="549">
        <f t="shared" si="7"/>
        <v>1.4594650835038501E-2</v>
      </c>
      <c r="H217" s="560"/>
    </row>
    <row r="218" spans="1:8">
      <c r="A218" s="559" t="s">
        <v>78</v>
      </c>
      <c r="B218" s="554">
        <v>3395.23</v>
      </c>
      <c r="C218" s="548">
        <f t="shared" si="6"/>
        <v>3821</v>
      </c>
      <c r="D218" s="555"/>
      <c r="E218" s="548">
        <v>3821</v>
      </c>
      <c r="F218" s="548">
        <v>3431</v>
      </c>
      <c r="G218" s="549">
        <f t="shared" si="7"/>
        <v>1.0535368737905821E-2</v>
      </c>
      <c r="H218" s="560"/>
    </row>
    <row r="219" spans="1:8">
      <c r="A219" s="551" t="s">
        <v>79</v>
      </c>
      <c r="B219" s="554">
        <v>0</v>
      </c>
      <c r="C219" s="548">
        <f t="shared" si="6"/>
        <v>0</v>
      </c>
      <c r="D219" s="555"/>
      <c r="E219" s="556"/>
      <c r="F219" s="557">
        <v>0</v>
      </c>
      <c r="G219" s="549"/>
      <c r="H219" s="560"/>
    </row>
    <row r="220" spans="1:8">
      <c r="A220" s="551" t="s">
        <v>219</v>
      </c>
      <c r="B220" s="554">
        <v>0</v>
      </c>
      <c r="C220" s="548">
        <f t="shared" si="6"/>
        <v>0</v>
      </c>
      <c r="D220" s="555"/>
      <c r="E220" s="556"/>
      <c r="F220" s="557">
        <v>0</v>
      </c>
      <c r="G220" s="549"/>
      <c r="H220" s="560"/>
    </row>
    <row r="221" spans="1:8">
      <c r="A221" s="559" t="s">
        <v>86</v>
      </c>
      <c r="B221" s="554">
        <v>1017</v>
      </c>
      <c r="C221" s="548">
        <f t="shared" si="6"/>
        <v>381</v>
      </c>
      <c r="D221" s="555"/>
      <c r="E221" s="556">
        <v>381</v>
      </c>
      <c r="F221" s="557">
        <v>1017</v>
      </c>
      <c r="G221" s="549">
        <f t="shared" si="7"/>
        <v>0</v>
      </c>
      <c r="H221" s="560"/>
    </row>
    <row r="222" spans="1:8">
      <c r="A222" s="559" t="s">
        <v>220</v>
      </c>
      <c r="B222" s="554">
        <v>4068.25</v>
      </c>
      <c r="C222" s="548">
        <f t="shared" si="6"/>
        <v>8410</v>
      </c>
      <c r="D222" s="555"/>
      <c r="E222" s="556">
        <v>8410</v>
      </c>
      <c r="F222" s="557">
        <v>4599</v>
      </c>
      <c r="G222" s="549">
        <f t="shared" si="7"/>
        <v>0.13046150064524059</v>
      </c>
      <c r="H222" s="560"/>
    </row>
    <row r="223" spans="1:8" ht="54">
      <c r="A223" s="559" t="s">
        <v>221</v>
      </c>
      <c r="B223" s="552">
        <f>SUM(B224:B229)</f>
        <v>6699.6</v>
      </c>
      <c r="C223" s="548">
        <f t="shared" si="6"/>
        <v>8172.7740000000003</v>
      </c>
      <c r="D223" s="552">
        <f>SUM(D224:D229)</f>
        <v>196.774</v>
      </c>
      <c r="E223" s="552">
        <f>SUM(E224:E229)</f>
        <v>7976</v>
      </c>
      <c r="F223" s="557">
        <f>SUM(F224:F229)</f>
        <v>12519</v>
      </c>
      <c r="G223" s="549">
        <f t="shared" si="7"/>
        <v>0.86861902203116592</v>
      </c>
      <c r="H223" s="563" t="s">
        <v>222</v>
      </c>
    </row>
    <row r="224" spans="1:8">
      <c r="A224" s="559" t="s">
        <v>77</v>
      </c>
      <c r="B224" s="554">
        <v>3155.75</v>
      </c>
      <c r="C224" s="548">
        <f t="shared" si="6"/>
        <v>4801</v>
      </c>
      <c r="D224" s="555"/>
      <c r="E224" s="556">
        <v>4801</v>
      </c>
      <c r="F224" s="557">
        <v>4022</v>
      </c>
      <c r="G224" s="549">
        <f t="shared" si="7"/>
        <v>0.27449893052364732</v>
      </c>
      <c r="H224" s="560"/>
    </row>
    <row r="225" spans="1:8">
      <c r="A225" s="551" t="s">
        <v>78</v>
      </c>
      <c r="B225" s="554">
        <v>393.02</v>
      </c>
      <c r="C225" s="548">
        <f t="shared" si="6"/>
        <v>448.48</v>
      </c>
      <c r="D225" s="555">
        <v>35.479999999999997</v>
      </c>
      <c r="E225" s="548">
        <v>413</v>
      </c>
      <c r="F225" s="548">
        <v>621</v>
      </c>
      <c r="G225" s="549">
        <f t="shared" si="7"/>
        <v>0.58007226095364106</v>
      </c>
      <c r="H225" s="560"/>
    </row>
    <row r="226" spans="1:8">
      <c r="A226" s="551" t="s">
        <v>79</v>
      </c>
      <c r="B226" s="554">
        <v>0</v>
      </c>
      <c r="C226" s="548">
        <f t="shared" si="6"/>
        <v>0</v>
      </c>
      <c r="D226" s="555"/>
      <c r="E226" s="556">
        <v>0</v>
      </c>
      <c r="F226" s="557">
        <v>0</v>
      </c>
      <c r="G226" s="549"/>
      <c r="H226" s="560"/>
    </row>
    <row r="227" spans="1:8">
      <c r="A227" s="551" t="s">
        <v>223</v>
      </c>
      <c r="B227" s="554">
        <v>1592.53</v>
      </c>
      <c r="C227" s="548">
        <f t="shared" si="6"/>
        <v>1484</v>
      </c>
      <c r="D227" s="555">
        <v>50</v>
      </c>
      <c r="E227" s="556">
        <v>1434</v>
      </c>
      <c r="F227" s="557">
        <v>1588</v>
      </c>
      <c r="G227" s="549">
        <f t="shared" si="7"/>
        <v>-2.8445304013111042E-3</v>
      </c>
      <c r="H227" s="560"/>
    </row>
    <row r="228" spans="1:8">
      <c r="A228" s="559" t="s">
        <v>86</v>
      </c>
      <c r="B228" s="554">
        <v>247.3</v>
      </c>
      <c r="C228" s="548">
        <f t="shared" si="6"/>
        <v>328.29399999999998</v>
      </c>
      <c r="D228" s="555">
        <v>111.294</v>
      </c>
      <c r="E228" s="556">
        <v>217</v>
      </c>
      <c r="F228" s="557">
        <v>2561</v>
      </c>
      <c r="G228" s="549">
        <f t="shared" si="7"/>
        <v>9.3558431055398295</v>
      </c>
      <c r="H228" s="560"/>
    </row>
    <row r="229" spans="1:8">
      <c r="A229" s="559" t="s">
        <v>224</v>
      </c>
      <c r="B229" s="554">
        <v>1311</v>
      </c>
      <c r="C229" s="548">
        <f t="shared" si="6"/>
        <v>1111</v>
      </c>
      <c r="D229" s="555"/>
      <c r="E229" s="556">
        <v>1111</v>
      </c>
      <c r="F229" s="557">
        <v>3727</v>
      </c>
      <c r="G229" s="549">
        <f t="shared" si="7"/>
        <v>1.8428680396643784</v>
      </c>
      <c r="H229" s="560"/>
    </row>
    <row r="230" spans="1:8" ht="40.5">
      <c r="A230" s="559" t="s">
        <v>225</v>
      </c>
      <c r="B230" s="552">
        <f>SUM(B231:B236)</f>
        <v>6735.2500000000009</v>
      </c>
      <c r="C230" s="548">
        <f t="shared" si="6"/>
        <v>7167</v>
      </c>
      <c r="D230" s="552">
        <f>SUM(D231:D236)</f>
        <v>0</v>
      </c>
      <c r="E230" s="552">
        <f>SUM(E231:E236)</f>
        <v>7167</v>
      </c>
      <c r="F230" s="557">
        <f>SUM(F231:F236)</f>
        <v>11810.52</v>
      </c>
      <c r="G230" s="549">
        <f t="shared" si="7"/>
        <v>0.75353847295942966</v>
      </c>
      <c r="H230" s="562" t="s">
        <v>226</v>
      </c>
    </row>
    <row r="231" spans="1:8">
      <c r="A231" s="551" t="s">
        <v>77</v>
      </c>
      <c r="B231" s="554">
        <v>3346.53</v>
      </c>
      <c r="C231" s="548">
        <f t="shared" si="6"/>
        <v>4380</v>
      </c>
      <c r="D231" s="555"/>
      <c r="E231" s="548">
        <v>4380</v>
      </c>
      <c r="F231" s="548">
        <v>6856</v>
      </c>
      <c r="G231" s="549">
        <f t="shared" si="7"/>
        <v>1.0486892393016047</v>
      </c>
      <c r="H231" s="560"/>
    </row>
    <row r="232" spans="1:8">
      <c r="A232" s="551" t="s">
        <v>78</v>
      </c>
      <c r="B232" s="554">
        <v>0</v>
      </c>
      <c r="C232" s="548">
        <f t="shared" si="6"/>
        <v>4</v>
      </c>
      <c r="D232" s="524"/>
      <c r="E232" s="556">
        <v>4</v>
      </c>
      <c r="F232" s="557">
        <v>37</v>
      </c>
      <c r="G232" s="549"/>
      <c r="H232" s="560"/>
    </row>
    <row r="233" spans="1:8">
      <c r="A233" s="551" t="s">
        <v>79</v>
      </c>
      <c r="B233" s="554">
        <v>716.4</v>
      </c>
      <c r="C233" s="548">
        <f t="shared" si="6"/>
        <v>714</v>
      </c>
      <c r="D233" s="555"/>
      <c r="E233" s="556">
        <v>714</v>
      </c>
      <c r="F233" s="557">
        <v>691</v>
      </c>
      <c r="G233" s="549">
        <f t="shared" si="7"/>
        <v>-3.5455053042992714E-2</v>
      </c>
      <c r="H233" s="560"/>
    </row>
    <row r="234" spans="1:8">
      <c r="A234" s="551" t="s">
        <v>227</v>
      </c>
      <c r="B234" s="554"/>
      <c r="C234" s="548">
        <f t="shared" si="6"/>
        <v>0</v>
      </c>
      <c r="D234" s="555"/>
      <c r="E234" s="556"/>
      <c r="F234" s="557">
        <v>2423</v>
      </c>
      <c r="G234" s="549"/>
      <c r="H234" s="560"/>
    </row>
    <row r="235" spans="1:8">
      <c r="A235" s="559" t="s">
        <v>86</v>
      </c>
      <c r="B235" s="554">
        <v>2629.77</v>
      </c>
      <c r="C235" s="548">
        <f t="shared" si="6"/>
        <v>2035</v>
      </c>
      <c r="D235" s="555"/>
      <c r="E235" s="556">
        <v>2035</v>
      </c>
      <c r="F235" s="557">
        <v>0</v>
      </c>
      <c r="G235" s="549">
        <f t="shared" si="7"/>
        <v>-1</v>
      </c>
      <c r="H235" s="560"/>
    </row>
    <row r="236" spans="1:8">
      <c r="A236" s="559" t="s">
        <v>228</v>
      </c>
      <c r="B236" s="554">
        <v>42.55</v>
      </c>
      <c r="C236" s="548">
        <f t="shared" si="6"/>
        <v>34</v>
      </c>
      <c r="D236" s="555"/>
      <c r="E236" s="556">
        <v>34</v>
      </c>
      <c r="F236" s="557">
        <v>1803.52</v>
      </c>
      <c r="G236" s="549">
        <f t="shared" si="7"/>
        <v>41.385898942420688</v>
      </c>
      <c r="H236" s="560"/>
    </row>
    <row r="237" spans="1:8" ht="40.5">
      <c r="A237" s="559" t="s">
        <v>229</v>
      </c>
      <c r="B237" s="552">
        <f>SUM(B238:B242)</f>
        <v>5040.7900000000009</v>
      </c>
      <c r="C237" s="548">
        <f t="shared" si="6"/>
        <v>8364</v>
      </c>
      <c r="D237" s="552">
        <f>SUM(D238:D242)</f>
        <v>470</v>
      </c>
      <c r="E237" s="552">
        <f>SUM(E238:E242)</f>
        <v>7894</v>
      </c>
      <c r="F237" s="548">
        <f>SUM(F238:F242)</f>
        <v>9917</v>
      </c>
      <c r="G237" s="549">
        <f t="shared" si="7"/>
        <v>0.96735035579740447</v>
      </c>
      <c r="H237" s="563" t="s">
        <v>230</v>
      </c>
    </row>
    <row r="238" spans="1:8">
      <c r="A238" s="547" t="s">
        <v>77</v>
      </c>
      <c r="B238" s="554">
        <v>2248.89</v>
      </c>
      <c r="C238" s="548">
        <f t="shared" si="6"/>
        <v>2513</v>
      </c>
      <c r="D238" s="555"/>
      <c r="E238" s="556">
        <v>2513</v>
      </c>
      <c r="F238" s="557">
        <v>2847</v>
      </c>
      <c r="G238" s="549">
        <f t="shared" si="7"/>
        <v>0.26595787255045827</v>
      </c>
      <c r="H238" s="560"/>
    </row>
    <row r="239" spans="1:8">
      <c r="A239" s="551" t="s">
        <v>78</v>
      </c>
      <c r="B239" s="554">
        <v>190.8</v>
      </c>
      <c r="C239" s="548">
        <f t="shared" si="6"/>
        <v>1270</v>
      </c>
      <c r="D239" s="555"/>
      <c r="E239" s="556">
        <v>1270</v>
      </c>
      <c r="F239" s="557">
        <v>164</v>
      </c>
      <c r="G239" s="549">
        <f t="shared" si="7"/>
        <v>-0.14046121593291411</v>
      </c>
      <c r="H239" s="560"/>
    </row>
    <row r="240" spans="1:8">
      <c r="A240" s="551" t="s">
        <v>79</v>
      </c>
      <c r="B240" s="554">
        <v>0</v>
      </c>
      <c r="C240" s="548">
        <f t="shared" si="6"/>
        <v>0</v>
      </c>
      <c r="D240" s="555"/>
      <c r="E240" s="556">
        <v>0</v>
      </c>
      <c r="F240" s="557">
        <v>0</v>
      </c>
      <c r="G240" s="549"/>
      <c r="H240" s="560"/>
    </row>
    <row r="241" spans="1:8">
      <c r="A241" s="551" t="s">
        <v>86</v>
      </c>
      <c r="B241" s="554">
        <v>229.3</v>
      </c>
      <c r="C241" s="548">
        <f t="shared" si="6"/>
        <v>330</v>
      </c>
      <c r="D241" s="555"/>
      <c r="E241" s="556">
        <v>330</v>
      </c>
      <c r="F241" s="557">
        <v>393</v>
      </c>
      <c r="G241" s="549">
        <f t="shared" si="7"/>
        <v>0.71391190580026154</v>
      </c>
      <c r="H241" s="560"/>
    </row>
    <row r="242" spans="1:8">
      <c r="A242" s="559" t="s">
        <v>231</v>
      </c>
      <c r="B242" s="554">
        <v>2371.8000000000002</v>
      </c>
      <c r="C242" s="548">
        <f t="shared" si="6"/>
        <v>4251</v>
      </c>
      <c r="D242" s="555">
        <v>470</v>
      </c>
      <c r="E242" s="556">
        <v>3781</v>
      </c>
      <c r="F242" s="557">
        <v>6513</v>
      </c>
      <c r="G242" s="549">
        <f t="shared" si="7"/>
        <v>1.7460156842904122</v>
      </c>
      <c r="H242" s="560"/>
    </row>
    <row r="243" spans="1:8" ht="54">
      <c r="A243" s="559" t="s">
        <v>232</v>
      </c>
      <c r="B243" s="552">
        <f>SUM(B244:B250)</f>
        <v>3306.05</v>
      </c>
      <c r="C243" s="548">
        <f t="shared" si="6"/>
        <v>3767</v>
      </c>
      <c r="D243" s="552">
        <f>SUM(D244:D250)</f>
        <v>0</v>
      </c>
      <c r="E243" s="552">
        <f>SUM(E244:E250)</f>
        <v>3767</v>
      </c>
      <c r="F243" s="548">
        <f>SUM(F244:F250)</f>
        <v>4682</v>
      </c>
      <c r="G243" s="549">
        <f t="shared" si="7"/>
        <v>0.41619152765384665</v>
      </c>
      <c r="H243" s="562" t="s">
        <v>233</v>
      </c>
    </row>
    <row r="244" spans="1:8">
      <c r="A244" s="559" t="s">
        <v>77</v>
      </c>
      <c r="B244" s="554">
        <v>2353.38</v>
      </c>
      <c r="C244" s="548">
        <f t="shared" si="6"/>
        <v>2120</v>
      </c>
      <c r="D244" s="555"/>
      <c r="E244" s="556">
        <v>2120</v>
      </c>
      <c r="F244" s="557">
        <v>2522</v>
      </c>
      <c r="G244" s="549">
        <f t="shared" si="7"/>
        <v>7.1650137249402931E-2</v>
      </c>
      <c r="H244" s="560"/>
    </row>
    <row r="245" spans="1:8">
      <c r="A245" s="551" t="s">
        <v>78</v>
      </c>
      <c r="B245" s="554">
        <v>429.77</v>
      </c>
      <c r="C245" s="548">
        <f t="shared" si="6"/>
        <v>1194</v>
      </c>
      <c r="D245" s="524"/>
      <c r="E245" s="556">
        <v>1194</v>
      </c>
      <c r="F245" s="557">
        <v>499</v>
      </c>
      <c r="G245" s="549">
        <f t="shared" si="7"/>
        <v>0.16108616236591669</v>
      </c>
      <c r="H245" s="560"/>
    </row>
    <row r="246" spans="1:8">
      <c r="A246" s="551" t="s">
        <v>79</v>
      </c>
      <c r="B246" s="554">
        <v>0</v>
      </c>
      <c r="C246" s="548">
        <f t="shared" si="6"/>
        <v>0</v>
      </c>
      <c r="D246" s="555"/>
      <c r="E246" s="556"/>
      <c r="F246" s="557">
        <v>0</v>
      </c>
      <c r="G246" s="549"/>
      <c r="H246" s="560"/>
    </row>
    <row r="247" spans="1:8">
      <c r="A247" s="551" t="s">
        <v>234</v>
      </c>
      <c r="B247" s="554"/>
      <c r="C247" s="548">
        <f t="shared" si="6"/>
        <v>0</v>
      </c>
      <c r="D247" s="555"/>
      <c r="E247" s="556"/>
      <c r="F247" s="557">
        <v>991</v>
      </c>
      <c r="G247" s="549"/>
      <c r="H247" s="560"/>
    </row>
    <row r="248" spans="1:8">
      <c r="A248" s="551" t="s">
        <v>211</v>
      </c>
      <c r="B248" s="554"/>
      <c r="C248" s="548">
        <f t="shared" si="6"/>
        <v>0</v>
      </c>
      <c r="D248" s="555"/>
      <c r="E248" s="556"/>
      <c r="F248" s="557">
        <v>0</v>
      </c>
      <c r="G248" s="549"/>
      <c r="H248" s="560"/>
    </row>
    <row r="249" spans="1:8">
      <c r="A249" s="551" t="s">
        <v>86</v>
      </c>
      <c r="B249" s="554">
        <v>0</v>
      </c>
      <c r="C249" s="548">
        <f t="shared" si="6"/>
        <v>0</v>
      </c>
      <c r="D249" s="555"/>
      <c r="E249" s="548"/>
      <c r="F249" s="548">
        <v>0</v>
      </c>
      <c r="G249" s="549"/>
      <c r="H249" s="560"/>
    </row>
    <row r="250" spans="1:8">
      <c r="A250" s="559" t="s">
        <v>235</v>
      </c>
      <c r="B250" s="554">
        <v>522.9</v>
      </c>
      <c r="C250" s="548">
        <f t="shared" si="6"/>
        <v>453</v>
      </c>
      <c r="D250" s="555"/>
      <c r="E250" s="556">
        <v>453</v>
      </c>
      <c r="F250" s="557">
        <v>670</v>
      </c>
      <c r="G250" s="549">
        <f t="shared" si="7"/>
        <v>0.28131573914706448</v>
      </c>
      <c r="H250" s="560"/>
    </row>
    <row r="251" spans="1:8">
      <c r="A251" s="559" t="s">
        <v>236</v>
      </c>
      <c r="B251" s="552">
        <f>SUM(B252:B256)</f>
        <v>55</v>
      </c>
      <c r="C251" s="548">
        <f t="shared" si="6"/>
        <v>0</v>
      </c>
      <c r="D251" s="552">
        <f>SUM(D252:D256)</f>
        <v>0</v>
      </c>
      <c r="E251" s="552">
        <f>SUM(E252:E256)</f>
        <v>0</v>
      </c>
      <c r="F251" s="557">
        <f>SUM(F252:F256)</f>
        <v>5</v>
      </c>
      <c r="G251" s="549">
        <f t="shared" si="7"/>
        <v>-0.90909090909090906</v>
      </c>
      <c r="H251" s="561">
        <f>SUM(H252:H256)</f>
        <v>0</v>
      </c>
    </row>
    <row r="252" spans="1:8">
      <c r="A252" s="559" t="s">
        <v>77</v>
      </c>
      <c r="B252" s="554">
        <v>0</v>
      </c>
      <c r="C252" s="548">
        <f t="shared" si="6"/>
        <v>0</v>
      </c>
      <c r="D252" s="555"/>
      <c r="E252" s="556">
        <v>0</v>
      </c>
      <c r="F252" s="557">
        <v>0</v>
      </c>
      <c r="G252" s="549"/>
      <c r="H252" s="560"/>
    </row>
    <row r="253" spans="1:8">
      <c r="A253" s="547" t="s">
        <v>78</v>
      </c>
      <c r="B253" s="554">
        <v>0</v>
      </c>
      <c r="C253" s="548">
        <f t="shared" si="6"/>
        <v>0</v>
      </c>
      <c r="D253" s="555"/>
      <c r="E253" s="556">
        <v>0</v>
      </c>
      <c r="F253" s="557">
        <v>0</v>
      </c>
      <c r="G253" s="549"/>
      <c r="H253" s="560"/>
    </row>
    <row r="254" spans="1:8">
      <c r="A254" s="551" t="s">
        <v>79</v>
      </c>
      <c r="B254" s="554">
        <v>0</v>
      </c>
      <c r="C254" s="548">
        <f t="shared" si="6"/>
        <v>0</v>
      </c>
      <c r="D254" s="555"/>
      <c r="E254" s="556">
        <v>0</v>
      </c>
      <c r="F254" s="557">
        <v>0</v>
      </c>
      <c r="G254" s="549"/>
      <c r="H254" s="560"/>
    </row>
    <row r="255" spans="1:8">
      <c r="A255" s="551" t="s">
        <v>86</v>
      </c>
      <c r="B255" s="554">
        <v>55</v>
      </c>
      <c r="C255" s="548">
        <f t="shared" si="6"/>
        <v>0</v>
      </c>
      <c r="D255" s="555"/>
      <c r="E255" s="548"/>
      <c r="F255" s="548">
        <v>5</v>
      </c>
      <c r="G255" s="549">
        <f t="shared" si="7"/>
        <v>-0.90909090909090906</v>
      </c>
      <c r="H255" s="560"/>
    </row>
    <row r="256" spans="1:8">
      <c r="A256" s="551" t="s">
        <v>237</v>
      </c>
      <c r="B256" s="554">
        <v>0</v>
      </c>
      <c r="C256" s="548">
        <f t="shared" si="6"/>
        <v>0</v>
      </c>
      <c r="D256" s="555"/>
      <c r="E256" s="556">
        <v>0</v>
      </c>
      <c r="F256" s="557">
        <v>0</v>
      </c>
      <c r="G256" s="549"/>
      <c r="H256" s="560"/>
    </row>
    <row r="257" spans="1:8">
      <c r="A257" s="559" t="s">
        <v>238</v>
      </c>
      <c r="B257" s="552">
        <f>SUM(B258:B262)</f>
        <v>27020.89</v>
      </c>
      <c r="C257" s="548">
        <f t="shared" si="6"/>
        <v>31669.88</v>
      </c>
      <c r="D257" s="552">
        <f>SUM(D258:D262)</f>
        <v>162.88</v>
      </c>
      <c r="E257" s="552">
        <f>SUM(E258:E262)</f>
        <v>31507</v>
      </c>
      <c r="F257" s="557">
        <f>SUM(F258:F262)</f>
        <v>22777.3662</v>
      </c>
      <c r="G257" s="549">
        <f t="shared" si="7"/>
        <v>-0.15704604104453995</v>
      </c>
      <c r="H257" s="561">
        <f>SUM(H258:H262)</f>
        <v>0</v>
      </c>
    </row>
    <row r="258" spans="1:8">
      <c r="A258" s="559" t="s">
        <v>77</v>
      </c>
      <c r="B258" s="554">
        <v>9752.68</v>
      </c>
      <c r="C258" s="548">
        <f t="shared" si="6"/>
        <v>9222</v>
      </c>
      <c r="D258" s="524"/>
      <c r="E258" s="548">
        <v>9222</v>
      </c>
      <c r="F258" s="557">
        <v>9597</v>
      </c>
      <c r="G258" s="549">
        <f t="shared" si="7"/>
        <v>-1.5962791765955643E-2</v>
      </c>
      <c r="H258" s="560"/>
    </row>
    <row r="259" spans="1:8">
      <c r="A259" s="559" t="s">
        <v>78</v>
      </c>
      <c r="B259" s="554">
        <v>606.51</v>
      </c>
      <c r="C259" s="548">
        <f t="shared" si="6"/>
        <v>611</v>
      </c>
      <c r="D259" s="555"/>
      <c r="E259" s="548">
        <v>611</v>
      </c>
      <c r="F259" s="557">
        <v>701</v>
      </c>
      <c r="G259" s="549">
        <f t="shared" si="7"/>
        <v>0.15579297950569654</v>
      </c>
      <c r="H259" s="560"/>
    </row>
    <row r="260" spans="1:8">
      <c r="A260" s="551" t="s">
        <v>79</v>
      </c>
      <c r="B260" s="554">
        <v>0</v>
      </c>
      <c r="C260" s="548">
        <f t="shared" si="6"/>
        <v>0</v>
      </c>
      <c r="D260" s="555"/>
      <c r="E260" s="548"/>
      <c r="F260" s="557">
        <v>0</v>
      </c>
      <c r="G260" s="549"/>
      <c r="H260" s="560"/>
    </row>
    <row r="261" spans="1:8">
      <c r="A261" s="551" t="s">
        <v>86</v>
      </c>
      <c r="B261" s="554">
        <v>3687.49</v>
      </c>
      <c r="C261" s="548">
        <f t="shared" si="6"/>
        <v>3978</v>
      </c>
      <c r="D261" s="524"/>
      <c r="E261" s="548">
        <v>3978</v>
      </c>
      <c r="F261" s="548">
        <v>0</v>
      </c>
      <c r="G261" s="549">
        <f t="shared" si="7"/>
        <v>-1</v>
      </c>
      <c r="H261" s="560"/>
    </row>
    <row r="262" spans="1:8">
      <c r="A262" s="551" t="s">
        <v>239</v>
      </c>
      <c r="B262" s="554">
        <v>12974.21</v>
      </c>
      <c r="C262" s="548">
        <f t="shared" ref="C262:C325" si="8">D262+E262</f>
        <v>17858.88</v>
      </c>
      <c r="D262" s="555">
        <v>162.88</v>
      </c>
      <c r="E262" s="548">
        <v>17696</v>
      </c>
      <c r="F262" s="548">
        <v>12479.3662</v>
      </c>
      <c r="G262" s="549">
        <f t="shared" si="7"/>
        <v>-3.8140572720805253E-2</v>
      </c>
      <c r="H262" s="560"/>
    </row>
    <row r="263" spans="1:8">
      <c r="A263" s="551" t="s">
        <v>240</v>
      </c>
      <c r="B263" s="554">
        <f>SUM(B264:B268)</f>
        <v>0</v>
      </c>
      <c r="C263" s="548">
        <f t="shared" si="8"/>
        <v>0</v>
      </c>
      <c r="D263" s="554">
        <f>SUM(D264:D268)</f>
        <v>0</v>
      </c>
      <c r="E263" s="554">
        <f>SUM(E264:E268)</f>
        <v>0</v>
      </c>
      <c r="F263" s="557">
        <f>SUM(F264:F268)</f>
        <v>0</v>
      </c>
      <c r="G263" s="549"/>
      <c r="H263" s="561">
        <f>SUM(H264:H268)</f>
        <v>0</v>
      </c>
    </row>
    <row r="264" spans="1:8">
      <c r="A264" s="551" t="s">
        <v>77</v>
      </c>
      <c r="B264" s="554"/>
      <c r="C264" s="548">
        <f t="shared" si="8"/>
        <v>0</v>
      </c>
      <c r="D264" s="555"/>
      <c r="E264" s="565">
        <v>0</v>
      </c>
      <c r="F264" s="557">
        <v>0</v>
      </c>
      <c r="G264" s="549"/>
      <c r="H264" s="560"/>
    </row>
    <row r="265" spans="1:8">
      <c r="A265" s="551" t="s">
        <v>78</v>
      </c>
      <c r="B265" s="554"/>
      <c r="C265" s="548">
        <f t="shared" si="8"/>
        <v>0</v>
      </c>
      <c r="D265" s="555"/>
      <c r="E265" s="565">
        <v>0</v>
      </c>
      <c r="F265" s="557">
        <v>0</v>
      </c>
      <c r="G265" s="549"/>
      <c r="H265" s="560"/>
    </row>
    <row r="266" spans="1:8">
      <c r="A266" s="551" t="s">
        <v>79</v>
      </c>
      <c r="B266" s="554"/>
      <c r="C266" s="548">
        <f t="shared" si="8"/>
        <v>0</v>
      </c>
      <c r="D266" s="555"/>
      <c r="E266" s="565">
        <v>0</v>
      </c>
      <c r="F266" s="557">
        <v>0</v>
      </c>
      <c r="G266" s="549"/>
      <c r="H266" s="560"/>
    </row>
    <row r="267" spans="1:8">
      <c r="A267" s="551" t="s">
        <v>86</v>
      </c>
      <c r="B267" s="554"/>
      <c r="C267" s="548">
        <f t="shared" si="8"/>
        <v>0</v>
      </c>
      <c r="D267" s="555"/>
      <c r="E267" s="565">
        <v>0</v>
      </c>
      <c r="F267" s="557">
        <v>0</v>
      </c>
      <c r="G267" s="549"/>
      <c r="H267" s="560"/>
    </row>
    <row r="268" spans="1:8">
      <c r="A268" s="551" t="s">
        <v>241</v>
      </c>
      <c r="B268" s="554"/>
      <c r="C268" s="548">
        <f t="shared" si="8"/>
        <v>0</v>
      </c>
      <c r="D268" s="555"/>
      <c r="E268" s="565">
        <v>0</v>
      </c>
      <c r="F268" s="557">
        <v>0</v>
      </c>
      <c r="G268" s="549"/>
      <c r="H268" s="560"/>
    </row>
    <row r="269" spans="1:8" ht="94.5">
      <c r="A269" s="551" t="s">
        <v>242</v>
      </c>
      <c r="B269" s="554">
        <f>SUM(B270:B285)</f>
        <v>0</v>
      </c>
      <c r="C269" s="548">
        <f t="shared" si="8"/>
        <v>0</v>
      </c>
      <c r="D269" s="554">
        <f>SUM(D270:D285)</f>
        <v>0</v>
      </c>
      <c r="E269" s="554">
        <f>SUM(E270:E285)</f>
        <v>0</v>
      </c>
      <c r="F269" s="557">
        <f>SUM(F270:F285)</f>
        <v>225604.36144000001</v>
      </c>
      <c r="G269" s="549"/>
      <c r="H269" s="563" t="s">
        <v>243</v>
      </c>
    </row>
    <row r="270" spans="1:8">
      <c r="A270" s="551" t="s">
        <v>77</v>
      </c>
      <c r="B270" s="554"/>
      <c r="C270" s="548">
        <f t="shared" si="8"/>
        <v>0</v>
      </c>
      <c r="D270" s="555"/>
      <c r="E270" s="566"/>
      <c r="F270" s="557">
        <v>78521</v>
      </c>
      <c r="G270" s="549"/>
      <c r="H270" s="560"/>
    </row>
    <row r="271" spans="1:8">
      <c r="A271" s="551" t="s">
        <v>78</v>
      </c>
      <c r="B271" s="554"/>
      <c r="C271" s="548">
        <f t="shared" si="8"/>
        <v>0</v>
      </c>
      <c r="D271" s="555"/>
      <c r="E271" s="548"/>
      <c r="F271" s="557">
        <v>8292.5314400000007</v>
      </c>
      <c r="G271" s="549"/>
      <c r="H271" s="560"/>
    </row>
    <row r="272" spans="1:8">
      <c r="A272" s="551" t="s">
        <v>79</v>
      </c>
      <c r="B272" s="554"/>
      <c r="C272" s="548">
        <f t="shared" si="8"/>
        <v>0</v>
      </c>
      <c r="D272" s="524"/>
      <c r="E272" s="548"/>
      <c r="F272" s="548">
        <v>357</v>
      </c>
      <c r="G272" s="549"/>
      <c r="H272" s="560"/>
    </row>
    <row r="273" spans="1:8">
      <c r="A273" s="551" t="s">
        <v>244</v>
      </c>
      <c r="B273" s="554"/>
      <c r="C273" s="548">
        <f t="shared" si="8"/>
        <v>0</v>
      </c>
      <c r="D273" s="555"/>
      <c r="E273" s="548"/>
      <c r="F273" s="557">
        <v>68624</v>
      </c>
      <c r="G273" s="549"/>
      <c r="H273" s="560"/>
    </row>
    <row r="274" spans="1:8">
      <c r="A274" s="551" t="s">
        <v>245</v>
      </c>
      <c r="B274" s="554"/>
      <c r="C274" s="548">
        <f t="shared" si="8"/>
        <v>0</v>
      </c>
      <c r="D274" s="555"/>
      <c r="E274" s="548"/>
      <c r="F274" s="548">
        <v>3812</v>
      </c>
      <c r="G274" s="549"/>
      <c r="H274" s="560"/>
    </row>
    <row r="275" spans="1:8">
      <c r="A275" s="551" t="s">
        <v>189</v>
      </c>
      <c r="B275" s="554"/>
      <c r="C275" s="548">
        <f t="shared" si="8"/>
        <v>0</v>
      </c>
      <c r="D275" s="555"/>
      <c r="E275" s="548"/>
      <c r="F275" s="548">
        <v>2977</v>
      </c>
      <c r="G275" s="549"/>
      <c r="H275" s="560"/>
    </row>
    <row r="276" spans="1:8">
      <c r="A276" s="551" t="s">
        <v>246</v>
      </c>
      <c r="B276" s="554"/>
      <c r="C276" s="548">
        <f t="shared" si="8"/>
        <v>0</v>
      </c>
      <c r="D276" s="555"/>
      <c r="E276" s="556"/>
      <c r="F276" s="557">
        <v>126</v>
      </c>
      <c r="G276" s="549"/>
      <c r="H276" s="560"/>
    </row>
    <row r="277" spans="1:8">
      <c r="A277" s="551" t="s">
        <v>124</v>
      </c>
      <c r="B277" s="554"/>
      <c r="C277" s="548">
        <f t="shared" si="8"/>
        <v>0</v>
      </c>
      <c r="D277" s="555"/>
      <c r="E277" s="556"/>
      <c r="F277" s="557">
        <v>4345</v>
      </c>
      <c r="G277" s="549"/>
      <c r="H277" s="560"/>
    </row>
    <row r="278" spans="1:8">
      <c r="A278" s="551" t="s">
        <v>247</v>
      </c>
      <c r="B278" s="554"/>
      <c r="C278" s="548">
        <f t="shared" si="8"/>
        <v>0</v>
      </c>
      <c r="D278" s="555"/>
      <c r="E278" s="565"/>
      <c r="F278" s="557">
        <v>0</v>
      </c>
      <c r="G278" s="549"/>
      <c r="H278" s="560"/>
    </row>
    <row r="279" spans="1:8">
      <c r="A279" s="551" t="s">
        <v>197</v>
      </c>
      <c r="B279" s="554"/>
      <c r="C279" s="548">
        <f t="shared" si="8"/>
        <v>0</v>
      </c>
      <c r="D279" s="555"/>
      <c r="E279" s="565"/>
      <c r="F279" s="557">
        <v>160</v>
      </c>
      <c r="G279" s="549"/>
      <c r="H279" s="560"/>
    </row>
    <row r="280" spans="1:8">
      <c r="A280" s="551" t="s">
        <v>198</v>
      </c>
      <c r="B280" s="554"/>
      <c r="C280" s="548">
        <f t="shared" si="8"/>
        <v>0</v>
      </c>
      <c r="D280" s="555"/>
      <c r="E280" s="565"/>
      <c r="F280" s="557">
        <v>14181</v>
      </c>
      <c r="G280" s="549"/>
      <c r="H280" s="560"/>
    </row>
    <row r="281" spans="1:8">
      <c r="A281" s="551" t="s">
        <v>248</v>
      </c>
      <c r="B281" s="554"/>
      <c r="C281" s="548">
        <f t="shared" si="8"/>
        <v>0</v>
      </c>
      <c r="D281" s="555"/>
      <c r="E281" s="565"/>
      <c r="F281" s="557">
        <v>5297</v>
      </c>
      <c r="G281" s="549"/>
      <c r="H281" s="560"/>
    </row>
    <row r="282" spans="1:8">
      <c r="A282" s="551" t="s">
        <v>249</v>
      </c>
      <c r="B282" s="554"/>
      <c r="C282" s="548">
        <f t="shared" si="8"/>
        <v>0</v>
      </c>
      <c r="D282" s="555"/>
      <c r="E282" s="565"/>
      <c r="F282" s="557">
        <v>2629</v>
      </c>
      <c r="G282" s="549"/>
      <c r="H282" s="560"/>
    </row>
    <row r="283" spans="1:8">
      <c r="A283" s="551" t="s">
        <v>250</v>
      </c>
      <c r="B283" s="554"/>
      <c r="C283" s="548">
        <f t="shared" si="8"/>
        <v>0</v>
      </c>
      <c r="D283" s="555"/>
      <c r="E283" s="556"/>
      <c r="F283" s="557">
        <v>167</v>
      </c>
      <c r="G283" s="549"/>
      <c r="H283" s="560"/>
    </row>
    <row r="284" spans="1:8">
      <c r="A284" s="551" t="s">
        <v>86</v>
      </c>
      <c r="B284" s="554"/>
      <c r="C284" s="548">
        <f t="shared" si="8"/>
        <v>0</v>
      </c>
      <c r="D284" s="555"/>
      <c r="E284" s="556"/>
      <c r="F284" s="557">
        <v>16412</v>
      </c>
      <c r="G284" s="549"/>
      <c r="H284" s="560"/>
    </row>
    <row r="285" spans="1:8">
      <c r="A285" s="551" t="s">
        <v>251</v>
      </c>
      <c r="B285" s="554"/>
      <c r="C285" s="548">
        <f t="shared" si="8"/>
        <v>0</v>
      </c>
      <c r="D285" s="524"/>
      <c r="E285" s="548"/>
      <c r="F285" s="548">
        <v>19703.830000000002</v>
      </c>
      <c r="G285" s="549"/>
      <c r="H285" s="560"/>
    </row>
    <row r="286" spans="1:8" ht="54">
      <c r="A286" s="559" t="s">
        <v>252</v>
      </c>
      <c r="B286" s="552">
        <f>SUM(B287:B288)</f>
        <v>281642.53999999998</v>
      </c>
      <c r="C286" s="548">
        <f t="shared" si="8"/>
        <v>223735.23</v>
      </c>
      <c r="D286" s="552">
        <f>SUM(D287:D288)</f>
        <v>4599.2299999999996</v>
      </c>
      <c r="E286" s="552">
        <f>SUM(E287:E288)</f>
        <v>219136</v>
      </c>
      <c r="F286" s="557">
        <f>SUM(F287:F288)</f>
        <v>394189.57680142601</v>
      </c>
      <c r="G286" s="549">
        <f>(F286-B286)/B286</f>
        <v>0.39960950785852889</v>
      </c>
      <c r="H286" s="562" t="s">
        <v>222</v>
      </c>
    </row>
    <row r="287" spans="1:8">
      <c r="A287" s="559" t="s">
        <v>253</v>
      </c>
      <c r="B287" s="554">
        <v>4887.6000000000004</v>
      </c>
      <c r="C287" s="548">
        <f t="shared" si="8"/>
        <v>1681</v>
      </c>
      <c r="D287" s="555"/>
      <c r="E287" s="556">
        <v>1681</v>
      </c>
      <c r="F287" s="557">
        <v>4938</v>
      </c>
      <c r="G287" s="549">
        <f>(F287-B287)/B287</f>
        <v>1.0311809477043873E-2</v>
      </c>
      <c r="H287" s="560"/>
    </row>
    <row r="288" spans="1:8">
      <c r="A288" s="559" t="s">
        <v>254</v>
      </c>
      <c r="B288" s="554">
        <v>276754.94</v>
      </c>
      <c r="C288" s="548">
        <f t="shared" si="8"/>
        <v>222054.23</v>
      </c>
      <c r="D288" s="555">
        <v>4599.2299999999996</v>
      </c>
      <c r="E288" s="556">
        <v>217455</v>
      </c>
      <c r="F288" s="557">
        <v>389251.57680142601</v>
      </c>
      <c r="G288" s="549">
        <f>(F288-B288)/B288</f>
        <v>0.40648465679212809</v>
      </c>
      <c r="H288" s="560"/>
    </row>
    <row r="289" spans="1:8">
      <c r="A289" s="547" t="s">
        <v>255</v>
      </c>
      <c r="B289" s="554">
        <v>0</v>
      </c>
      <c r="C289" s="548">
        <f t="shared" si="8"/>
        <v>0</v>
      </c>
      <c r="D289" s="555"/>
      <c r="E289" s="556">
        <v>0</v>
      </c>
      <c r="F289" s="557">
        <v>0</v>
      </c>
      <c r="G289" s="549"/>
      <c r="H289" s="562"/>
    </row>
    <row r="290" spans="1:8">
      <c r="A290" s="551" t="s">
        <v>256</v>
      </c>
      <c r="B290" s="554">
        <v>0</v>
      </c>
      <c r="C290" s="548">
        <f t="shared" si="8"/>
        <v>0</v>
      </c>
      <c r="D290" s="555"/>
      <c r="E290" s="556">
        <v>0</v>
      </c>
      <c r="F290" s="557">
        <v>0</v>
      </c>
      <c r="G290" s="549"/>
      <c r="H290" s="567"/>
    </row>
    <row r="291" spans="1:8">
      <c r="A291" s="551" t="s">
        <v>257</v>
      </c>
      <c r="B291" s="554">
        <v>0</v>
      </c>
      <c r="C291" s="548">
        <f t="shared" si="8"/>
        <v>0</v>
      </c>
      <c r="D291" s="555"/>
      <c r="E291" s="556">
        <v>0</v>
      </c>
      <c r="F291" s="557">
        <v>0</v>
      </c>
      <c r="G291" s="549"/>
      <c r="H291" s="567"/>
    </row>
    <row r="292" spans="1:8">
      <c r="A292" s="547" t="s">
        <v>258</v>
      </c>
      <c r="B292" s="552">
        <f>B293+B303</f>
        <v>4838.4400000000005</v>
      </c>
      <c r="C292" s="548">
        <f t="shared" si="8"/>
        <v>7049</v>
      </c>
      <c r="D292" s="552">
        <f>D293+D303</f>
        <v>0</v>
      </c>
      <c r="E292" s="552">
        <f>E293+E303</f>
        <v>7049</v>
      </c>
      <c r="F292" s="557">
        <f>F293+F303</f>
        <v>5273.7320101730002</v>
      </c>
      <c r="G292" s="549">
        <f>(F292-B292)/B292</f>
        <v>8.9965362838642121E-2</v>
      </c>
      <c r="H292" s="562"/>
    </row>
    <row r="293" spans="1:8">
      <c r="A293" s="559" t="s">
        <v>259</v>
      </c>
      <c r="B293" s="552">
        <f>SUM(B294:B302)</f>
        <v>1728.44</v>
      </c>
      <c r="C293" s="548">
        <f t="shared" si="8"/>
        <v>1460</v>
      </c>
      <c r="D293" s="552">
        <f>SUM(D294:D302)</f>
        <v>0</v>
      </c>
      <c r="E293" s="552">
        <f>SUM(E294:E302)</f>
        <v>1460</v>
      </c>
      <c r="F293" s="557">
        <f>SUM(F294:F302)</f>
        <v>1603</v>
      </c>
      <c r="G293" s="549">
        <f>(F293-B293)/B293</f>
        <v>-7.2574113073060123E-2</v>
      </c>
      <c r="H293" s="562"/>
    </row>
    <row r="294" spans="1:8">
      <c r="A294" s="559" t="s">
        <v>260</v>
      </c>
      <c r="B294" s="554">
        <v>0</v>
      </c>
      <c r="C294" s="548">
        <f t="shared" si="8"/>
        <v>0</v>
      </c>
      <c r="D294" s="555"/>
      <c r="E294" s="556">
        <v>0</v>
      </c>
      <c r="F294" s="557">
        <v>0</v>
      </c>
      <c r="G294" s="549"/>
      <c r="H294" s="568"/>
    </row>
    <row r="295" spans="1:8">
      <c r="A295" s="551" t="s">
        <v>261</v>
      </c>
      <c r="B295" s="554">
        <v>0</v>
      </c>
      <c r="C295" s="548">
        <f t="shared" si="8"/>
        <v>0</v>
      </c>
      <c r="D295" s="555"/>
      <c r="E295" s="556">
        <v>0</v>
      </c>
      <c r="F295" s="557">
        <v>0</v>
      </c>
      <c r="G295" s="549"/>
      <c r="H295" s="568"/>
    </row>
    <row r="296" spans="1:8">
      <c r="A296" s="551" t="s">
        <v>262</v>
      </c>
      <c r="B296" s="554">
        <v>0</v>
      </c>
      <c r="C296" s="548">
        <f t="shared" si="8"/>
        <v>0</v>
      </c>
      <c r="D296" s="555"/>
      <c r="E296" s="556"/>
      <c r="F296" s="557"/>
      <c r="G296" s="549"/>
      <c r="H296" s="568"/>
    </row>
    <row r="297" spans="1:8">
      <c r="A297" s="551" t="s">
        <v>263</v>
      </c>
      <c r="B297" s="554">
        <v>0</v>
      </c>
      <c r="C297" s="548">
        <f t="shared" si="8"/>
        <v>0</v>
      </c>
      <c r="D297" s="555"/>
      <c r="E297" s="556">
        <v>0</v>
      </c>
      <c r="F297" s="557">
        <v>0</v>
      </c>
      <c r="G297" s="549"/>
      <c r="H297" s="568"/>
    </row>
    <row r="298" spans="1:8">
      <c r="A298" s="559" t="s">
        <v>264</v>
      </c>
      <c r="B298" s="554">
        <v>0</v>
      </c>
      <c r="C298" s="548">
        <f t="shared" si="8"/>
        <v>0</v>
      </c>
      <c r="D298" s="524"/>
      <c r="E298" s="556">
        <v>0</v>
      </c>
      <c r="F298" s="557">
        <v>0</v>
      </c>
      <c r="G298" s="549"/>
      <c r="H298" s="568"/>
    </row>
    <row r="299" spans="1:8">
      <c r="A299" s="559" t="s">
        <v>265</v>
      </c>
      <c r="B299" s="554">
        <v>0</v>
      </c>
      <c r="C299" s="548">
        <f t="shared" si="8"/>
        <v>0</v>
      </c>
      <c r="D299" s="555"/>
      <c r="E299" s="556">
        <v>0</v>
      </c>
      <c r="F299" s="557">
        <v>0</v>
      </c>
      <c r="G299" s="549"/>
      <c r="H299" s="568"/>
    </row>
    <row r="300" spans="1:8">
      <c r="A300" s="559" t="s">
        <v>266</v>
      </c>
      <c r="B300" s="554">
        <v>1728.44</v>
      </c>
      <c r="C300" s="548">
        <f t="shared" si="8"/>
        <v>751</v>
      </c>
      <c r="D300" s="555"/>
      <c r="E300" s="556">
        <v>751</v>
      </c>
      <c r="F300" s="557">
        <v>603</v>
      </c>
      <c r="G300" s="549">
        <f>(F300-B300)/B300</f>
        <v>-0.6511304991784499</v>
      </c>
      <c r="H300" s="568"/>
    </row>
    <row r="301" spans="1:8">
      <c r="A301" s="559" t="s">
        <v>267</v>
      </c>
      <c r="B301" s="554">
        <v>0</v>
      </c>
      <c r="C301" s="548">
        <f t="shared" si="8"/>
        <v>0</v>
      </c>
      <c r="D301" s="555"/>
      <c r="E301" s="556"/>
      <c r="F301" s="557">
        <v>0</v>
      </c>
      <c r="G301" s="549"/>
      <c r="H301" s="568"/>
    </row>
    <row r="302" spans="1:8">
      <c r="A302" s="559" t="s">
        <v>268</v>
      </c>
      <c r="B302" s="554">
        <v>0</v>
      </c>
      <c r="C302" s="548">
        <f t="shared" si="8"/>
        <v>709</v>
      </c>
      <c r="D302" s="555"/>
      <c r="E302" s="556">
        <v>709</v>
      </c>
      <c r="F302" s="557">
        <v>1000</v>
      </c>
      <c r="G302" s="549"/>
      <c r="H302" s="568"/>
    </row>
    <row r="303" spans="1:8">
      <c r="A303" s="547" t="s">
        <v>269</v>
      </c>
      <c r="B303" s="552">
        <f>B304</f>
        <v>3110</v>
      </c>
      <c r="C303" s="548">
        <f t="shared" si="8"/>
        <v>5589</v>
      </c>
      <c r="D303" s="552">
        <f>D304</f>
        <v>0</v>
      </c>
      <c r="E303" s="552">
        <f>E304</f>
        <v>5589</v>
      </c>
      <c r="F303" s="557">
        <f>F304</f>
        <v>3670.7320101730002</v>
      </c>
      <c r="G303" s="549">
        <f t="shared" ref="G303:G311" si="9">(F303-B303)/B303</f>
        <v>0.18029968172765279</v>
      </c>
      <c r="H303" s="562"/>
    </row>
    <row r="304" spans="1:8">
      <c r="A304" s="551" t="s">
        <v>270</v>
      </c>
      <c r="B304" s="554">
        <v>3110</v>
      </c>
      <c r="C304" s="548">
        <f t="shared" si="8"/>
        <v>5589</v>
      </c>
      <c r="D304" s="555"/>
      <c r="E304" s="556">
        <v>5589</v>
      </c>
      <c r="F304" s="557">
        <v>3670.7320101730002</v>
      </c>
      <c r="G304" s="549">
        <f t="shared" si="9"/>
        <v>0.18029968172765279</v>
      </c>
      <c r="H304" s="568"/>
    </row>
    <row r="305" spans="1:8">
      <c r="A305" s="551" t="s">
        <v>271</v>
      </c>
      <c r="B305" s="552">
        <f>B306+B309+B318+B325+B333+B342+B358+B368+B378+B386+B392+B401</f>
        <v>1414788.63</v>
      </c>
      <c r="C305" s="548">
        <f t="shared" si="8"/>
        <v>1187595.8826850001</v>
      </c>
      <c r="D305" s="552">
        <f>D306+D309+D318+D325+D333+D342+D358+D368+D378+D386+D392+D401</f>
        <v>100315.88268499999</v>
      </c>
      <c r="E305" s="552">
        <f>E306+E309+E318+E325+E333+E342+E358+E368+E378+E386+E392+E401</f>
        <v>1087280</v>
      </c>
      <c r="F305" s="557">
        <f>F306+F309+F318+F325+F333+F342+F358+F368+F378+F386+F392+F401</f>
        <v>1450462.1085643489</v>
      </c>
      <c r="G305" s="549">
        <f t="shared" si="9"/>
        <v>2.5214705439319939E-2</v>
      </c>
      <c r="H305" s="562"/>
    </row>
    <row r="306" spans="1:8" ht="67.5">
      <c r="A306" s="551" t="s">
        <v>272</v>
      </c>
      <c r="B306" s="552">
        <f>SUM(B307:B308)</f>
        <v>105479</v>
      </c>
      <c r="C306" s="548">
        <f t="shared" si="8"/>
        <v>62059</v>
      </c>
      <c r="D306" s="552">
        <f>SUM(D307:D308)</f>
        <v>0</v>
      </c>
      <c r="E306" s="552">
        <f>SUM(E307:E308)</f>
        <v>62059</v>
      </c>
      <c r="F306" s="557">
        <f>SUM(F307:F308)</f>
        <v>5915.0447441630004</v>
      </c>
      <c r="G306" s="549">
        <f t="shared" si="9"/>
        <v>-0.94392206274080148</v>
      </c>
      <c r="H306" s="563" t="s">
        <v>273</v>
      </c>
    </row>
    <row r="307" spans="1:8">
      <c r="A307" s="551" t="s">
        <v>274</v>
      </c>
      <c r="B307" s="554">
        <v>101266</v>
      </c>
      <c r="C307" s="548">
        <f t="shared" si="8"/>
        <v>57536</v>
      </c>
      <c r="D307" s="555"/>
      <c r="E307" s="548">
        <v>57536</v>
      </c>
      <c r="F307" s="548">
        <v>0</v>
      </c>
      <c r="G307" s="549">
        <f t="shared" si="9"/>
        <v>-1</v>
      </c>
      <c r="H307" s="560"/>
    </row>
    <row r="308" spans="1:8">
      <c r="A308" s="559" t="s">
        <v>275</v>
      </c>
      <c r="B308" s="554">
        <v>4213</v>
      </c>
      <c r="C308" s="548">
        <f t="shared" si="8"/>
        <v>4523</v>
      </c>
      <c r="D308" s="555"/>
      <c r="E308" s="556">
        <v>4523</v>
      </c>
      <c r="F308" s="557">
        <v>5915.0447441630004</v>
      </c>
      <c r="G308" s="549">
        <f t="shared" si="9"/>
        <v>0.40399827775053415</v>
      </c>
      <c r="H308" s="560"/>
    </row>
    <row r="309" spans="1:8">
      <c r="A309" s="547" t="s">
        <v>276</v>
      </c>
      <c r="B309" s="552">
        <f>SUM(B310:B317)</f>
        <v>709816.11</v>
      </c>
      <c r="C309" s="548">
        <f t="shared" si="8"/>
        <v>610478.70058499998</v>
      </c>
      <c r="D309" s="552">
        <f>SUM(D310:D317)</f>
        <v>32984.700584999999</v>
      </c>
      <c r="E309" s="552">
        <f>SUM(E310:E317)</f>
        <v>577494</v>
      </c>
      <c r="F309" s="557">
        <f>SUM(F310:F317)</f>
        <v>601504.9608333098</v>
      </c>
      <c r="G309" s="549">
        <f t="shared" si="9"/>
        <v>-0.15259043524200963</v>
      </c>
      <c r="H309" s="561">
        <f>SUM(H310:H317)</f>
        <v>0</v>
      </c>
    </row>
    <row r="310" spans="1:8">
      <c r="A310" s="551" t="s">
        <v>77</v>
      </c>
      <c r="B310" s="554">
        <v>217321.97</v>
      </c>
      <c r="C310" s="548">
        <f t="shared" si="8"/>
        <v>200446</v>
      </c>
      <c r="D310" s="555"/>
      <c r="E310" s="556">
        <v>200446</v>
      </c>
      <c r="F310" s="557">
        <v>246100</v>
      </c>
      <c r="G310" s="549">
        <f t="shared" si="9"/>
        <v>0.1324211721438012</v>
      </c>
      <c r="H310" s="560"/>
    </row>
    <row r="311" spans="1:8">
      <c r="A311" s="551" t="s">
        <v>78</v>
      </c>
      <c r="B311" s="554">
        <v>49265.49</v>
      </c>
      <c r="C311" s="548">
        <f t="shared" si="8"/>
        <v>57148</v>
      </c>
      <c r="D311" s="524">
        <v>27305</v>
      </c>
      <c r="E311" s="556">
        <v>29843</v>
      </c>
      <c r="F311" s="557">
        <v>246985.83</v>
      </c>
      <c r="G311" s="549">
        <f t="shared" si="9"/>
        <v>4.0133639186375696</v>
      </c>
      <c r="H311" s="560"/>
    </row>
    <row r="312" spans="1:8">
      <c r="A312" s="551" t="s">
        <v>79</v>
      </c>
      <c r="B312" s="554">
        <v>0</v>
      </c>
      <c r="C312" s="548">
        <f t="shared" si="8"/>
        <v>1089</v>
      </c>
      <c r="D312" s="555"/>
      <c r="E312" s="556">
        <v>1089</v>
      </c>
      <c r="F312" s="557">
        <v>1458.3141552899999</v>
      </c>
      <c r="G312" s="549"/>
      <c r="H312" s="560"/>
    </row>
    <row r="313" spans="1:8">
      <c r="A313" s="559" t="s">
        <v>124</v>
      </c>
      <c r="B313" s="554">
        <v>63551</v>
      </c>
      <c r="C313" s="548">
        <f t="shared" si="8"/>
        <v>30023.68</v>
      </c>
      <c r="D313" s="555">
        <v>561.67999999999995</v>
      </c>
      <c r="E313" s="556">
        <v>29462</v>
      </c>
      <c r="F313" s="557">
        <v>32731.42887697</v>
      </c>
      <c r="G313" s="549">
        <f t="shared" ref="G313:G319" si="10">(F313-B313)/B313</f>
        <v>-0.4849580828473195</v>
      </c>
      <c r="H313" s="560"/>
    </row>
    <row r="314" spans="1:8">
      <c r="A314" s="551" t="s">
        <v>277</v>
      </c>
      <c r="B314" s="554">
        <v>292579.52999999997</v>
      </c>
      <c r="C314" s="548">
        <f t="shared" si="8"/>
        <v>209178</v>
      </c>
      <c r="D314" s="555">
        <v>20</v>
      </c>
      <c r="E314" s="548">
        <v>209158</v>
      </c>
      <c r="F314" s="548">
        <v>37829.212523385002</v>
      </c>
      <c r="G314" s="549">
        <f t="shared" si="10"/>
        <v>-0.87070451400552518</v>
      </c>
      <c r="H314" s="560"/>
    </row>
    <row r="315" spans="1:8">
      <c r="A315" s="551" t="s">
        <v>278</v>
      </c>
      <c r="B315" s="554"/>
      <c r="C315" s="548">
        <f t="shared" si="8"/>
        <v>0</v>
      </c>
      <c r="D315" s="555"/>
      <c r="E315" s="556"/>
      <c r="F315" s="557">
        <v>5716.9203104730004</v>
      </c>
      <c r="G315" s="549"/>
      <c r="H315" s="560"/>
    </row>
    <row r="316" spans="1:8">
      <c r="A316" s="551" t="s">
        <v>86</v>
      </c>
      <c r="B316" s="554">
        <v>0</v>
      </c>
      <c r="C316" s="548">
        <f t="shared" si="8"/>
        <v>0</v>
      </c>
      <c r="D316" s="555"/>
      <c r="E316" s="556"/>
      <c r="F316" s="557">
        <v>0</v>
      </c>
      <c r="G316" s="549"/>
      <c r="H316" s="560"/>
    </row>
    <row r="317" spans="1:8">
      <c r="A317" s="551" t="s">
        <v>279</v>
      </c>
      <c r="B317" s="554">
        <v>87098.12</v>
      </c>
      <c r="C317" s="548">
        <f t="shared" si="8"/>
        <v>112594.02058500001</v>
      </c>
      <c r="D317" s="555">
        <v>5098.0205850000002</v>
      </c>
      <c r="E317" s="556">
        <v>107496</v>
      </c>
      <c r="F317" s="557">
        <v>30683.254967191999</v>
      </c>
      <c r="G317" s="549">
        <f t="shared" si="10"/>
        <v>-0.64771621973939275</v>
      </c>
      <c r="H317" s="560"/>
    </row>
    <row r="318" spans="1:8">
      <c r="A318" s="551" t="s">
        <v>280</v>
      </c>
      <c r="B318" s="552">
        <f>SUM(B319:B324)</f>
        <v>18348.64</v>
      </c>
      <c r="C318" s="548">
        <f t="shared" si="8"/>
        <v>23199</v>
      </c>
      <c r="D318" s="552">
        <f>SUM(D319:D324)</f>
        <v>0</v>
      </c>
      <c r="E318" s="552">
        <f>SUM(E319:E324)</f>
        <v>23199</v>
      </c>
      <c r="F318" s="557">
        <f>SUM(F319:F324)</f>
        <v>18608.792157600001</v>
      </c>
      <c r="G318" s="549">
        <f t="shared" si="10"/>
        <v>1.4178280112313577E-2</v>
      </c>
      <c r="H318" s="561">
        <f>SUM(H319:H324)</f>
        <v>0</v>
      </c>
    </row>
    <row r="319" spans="1:8">
      <c r="A319" s="559" t="s">
        <v>77</v>
      </c>
      <c r="B319" s="554">
        <v>13666.64</v>
      </c>
      <c r="C319" s="548">
        <f t="shared" si="8"/>
        <v>14003</v>
      </c>
      <c r="D319" s="555"/>
      <c r="E319" s="556">
        <v>14003</v>
      </c>
      <c r="F319" s="557">
        <v>14547</v>
      </c>
      <c r="G319" s="549">
        <f t="shared" si="10"/>
        <v>6.4416711056997228E-2</v>
      </c>
      <c r="H319" s="560"/>
    </row>
    <row r="320" spans="1:8">
      <c r="A320" s="559" t="s">
        <v>78</v>
      </c>
      <c r="B320" s="554">
        <v>0</v>
      </c>
      <c r="C320" s="548">
        <f t="shared" si="8"/>
        <v>0</v>
      </c>
      <c r="D320" s="555"/>
      <c r="E320" s="556"/>
      <c r="F320" s="557">
        <v>765</v>
      </c>
      <c r="G320" s="549"/>
      <c r="H320" s="560"/>
    </row>
    <row r="321" spans="1:8">
      <c r="A321" s="559" t="s">
        <v>79</v>
      </c>
      <c r="B321" s="554">
        <v>0</v>
      </c>
      <c r="C321" s="548">
        <f t="shared" si="8"/>
        <v>0</v>
      </c>
      <c r="D321" s="555"/>
      <c r="E321" s="556"/>
      <c r="F321" s="557">
        <v>0</v>
      </c>
      <c r="G321" s="549"/>
      <c r="H321" s="560"/>
    </row>
    <row r="322" spans="1:8">
      <c r="A322" s="547" t="s">
        <v>281</v>
      </c>
      <c r="B322" s="554">
        <v>1950</v>
      </c>
      <c r="C322" s="548">
        <f t="shared" si="8"/>
        <v>1900</v>
      </c>
      <c r="D322" s="555"/>
      <c r="E322" s="556">
        <v>1900</v>
      </c>
      <c r="F322" s="557">
        <v>1950</v>
      </c>
      <c r="G322" s="549">
        <f>(F322-B322)/B322</f>
        <v>0</v>
      </c>
      <c r="H322" s="560"/>
    </row>
    <row r="323" spans="1:8">
      <c r="A323" s="551" t="s">
        <v>86</v>
      </c>
      <c r="B323" s="554">
        <v>0</v>
      </c>
      <c r="C323" s="548">
        <f t="shared" si="8"/>
        <v>0</v>
      </c>
      <c r="D323" s="555"/>
      <c r="E323" s="556"/>
      <c r="F323" s="557">
        <v>0</v>
      </c>
      <c r="G323" s="549"/>
      <c r="H323" s="560"/>
    </row>
    <row r="324" spans="1:8">
      <c r="A324" s="551" t="s">
        <v>282</v>
      </c>
      <c r="B324" s="554">
        <v>2732</v>
      </c>
      <c r="C324" s="548">
        <f t="shared" si="8"/>
        <v>7296</v>
      </c>
      <c r="D324" s="524"/>
      <c r="E324" s="556">
        <v>7296</v>
      </c>
      <c r="F324" s="557">
        <v>1346.7921575999999</v>
      </c>
      <c r="G324" s="549">
        <f>(F324-B324)/B324</f>
        <v>-0.5070306890190337</v>
      </c>
      <c r="H324" s="560"/>
    </row>
    <row r="325" spans="1:8">
      <c r="A325" s="551" t="s">
        <v>283</v>
      </c>
      <c r="B325" s="552">
        <f>SUM(B326:B332)</f>
        <v>102488.42</v>
      </c>
      <c r="C325" s="548">
        <f t="shared" si="8"/>
        <v>120609.41</v>
      </c>
      <c r="D325" s="552">
        <f>SUM(D326:D332)</f>
        <v>1789.4099999999999</v>
      </c>
      <c r="E325" s="552">
        <f>SUM(E326:E332)</f>
        <v>118820</v>
      </c>
      <c r="F325" s="557">
        <f>SUM(F326:F332)</f>
        <v>100475.044479303</v>
      </c>
      <c r="G325" s="549">
        <f>(F325-B325)/B325</f>
        <v>-1.964490740219231E-2</v>
      </c>
      <c r="H325" s="561">
        <f>SUM(H326:H332)</f>
        <v>0</v>
      </c>
    </row>
    <row r="326" spans="1:8">
      <c r="A326" s="559" t="s">
        <v>77</v>
      </c>
      <c r="B326" s="554">
        <v>53468.29</v>
      </c>
      <c r="C326" s="548">
        <f t="shared" ref="C326:C389" si="11">D326+E326</f>
        <v>56341</v>
      </c>
      <c r="D326" s="555"/>
      <c r="E326" s="548">
        <v>56341</v>
      </c>
      <c r="F326" s="548">
        <v>48684</v>
      </c>
      <c r="G326" s="549">
        <f t="shared" ref="G326:G377" si="12">(F326-B326)/B326</f>
        <v>-8.9479016441333742E-2</v>
      </c>
      <c r="H326" s="560"/>
    </row>
    <row r="327" spans="1:8">
      <c r="A327" s="559" t="s">
        <v>78</v>
      </c>
      <c r="B327" s="554">
        <v>18299.88</v>
      </c>
      <c r="C327" s="548">
        <f t="shared" si="11"/>
        <v>14775.06</v>
      </c>
      <c r="D327" s="555">
        <v>154.06</v>
      </c>
      <c r="E327" s="556">
        <v>14621</v>
      </c>
      <c r="F327" s="557">
        <v>23022.180680000001</v>
      </c>
      <c r="G327" s="549">
        <f t="shared" si="12"/>
        <v>0.25805090962345106</v>
      </c>
      <c r="H327" s="560"/>
    </row>
    <row r="328" spans="1:8">
      <c r="A328" s="559" t="s">
        <v>79</v>
      </c>
      <c r="B328" s="554">
        <v>587.44000000000005</v>
      </c>
      <c r="C328" s="548">
        <f t="shared" si="11"/>
        <v>597</v>
      </c>
      <c r="D328" s="555"/>
      <c r="E328" s="556">
        <v>597</v>
      </c>
      <c r="F328" s="557">
        <v>762</v>
      </c>
      <c r="G328" s="549">
        <f t="shared" si="12"/>
        <v>0.29715375187253157</v>
      </c>
      <c r="H328" s="560"/>
    </row>
    <row r="329" spans="1:8">
      <c r="A329" s="559" t="s">
        <v>284</v>
      </c>
      <c r="B329" s="554">
        <v>6496.6</v>
      </c>
      <c r="C329" s="548">
        <f t="shared" si="11"/>
        <v>1776</v>
      </c>
      <c r="D329" s="555"/>
      <c r="E329" s="556">
        <v>1776</v>
      </c>
      <c r="F329" s="557">
        <v>1992</v>
      </c>
      <c r="G329" s="549">
        <f t="shared" si="12"/>
        <v>-0.69337807468521995</v>
      </c>
      <c r="H329" s="560"/>
    </row>
    <row r="330" spans="1:8">
      <c r="A330" s="559" t="s">
        <v>285</v>
      </c>
      <c r="B330" s="554">
        <v>7740.8700000000008</v>
      </c>
      <c r="C330" s="548">
        <f t="shared" si="11"/>
        <v>5202</v>
      </c>
      <c r="D330" s="555">
        <v>280</v>
      </c>
      <c r="E330" s="556">
        <v>4922</v>
      </c>
      <c r="F330" s="557">
        <v>10189</v>
      </c>
      <c r="G330" s="549">
        <f t="shared" si="12"/>
        <v>0.31626031699279267</v>
      </c>
      <c r="H330" s="560"/>
    </row>
    <row r="331" spans="1:8">
      <c r="A331" s="547" t="s">
        <v>86</v>
      </c>
      <c r="B331" s="554">
        <v>0</v>
      </c>
      <c r="C331" s="548">
        <f t="shared" si="11"/>
        <v>0</v>
      </c>
      <c r="D331" s="555"/>
      <c r="E331" s="556"/>
      <c r="F331" s="557">
        <v>0</v>
      </c>
      <c r="G331" s="549"/>
      <c r="H331" s="560"/>
    </row>
    <row r="332" spans="1:8">
      <c r="A332" s="551" t="s">
        <v>286</v>
      </c>
      <c r="B332" s="554">
        <v>15895.34</v>
      </c>
      <c r="C332" s="548">
        <f t="shared" si="11"/>
        <v>41918.35</v>
      </c>
      <c r="D332" s="555">
        <v>1355.35</v>
      </c>
      <c r="E332" s="556">
        <v>40563</v>
      </c>
      <c r="F332" s="557">
        <v>15825.863799302999</v>
      </c>
      <c r="G332" s="549">
        <f t="shared" si="12"/>
        <v>-4.3708533882887268E-3</v>
      </c>
      <c r="H332" s="560"/>
    </row>
    <row r="333" spans="1:8">
      <c r="A333" s="551" t="s">
        <v>287</v>
      </c>
      <c r="B333" s="552">
        <f>SUM(B334:B341)</f>
        <v>193189.71</v>
      </c>
      <c r="C333" s="548">
        <f t="shared" si="11"/>
        <v>215669.82</v>
      </c>
      <c r="D333" s="552">
        <f>SUM(D334:D341)</f>
        <v>13273.82</v>
      </c>
      <c r="E333" s="552">
        <f>SUM(E334:E341)</f>
        <v>202396</v>
      </c>
      <c r="F333" s="557">
        <f>SUM(F334:F341)</f>
        <v>204184.529072045</v>
      </c>
      <c r="G333" s="549">
        <f t="shared" si="12"/>
        <v>5.6912032592445053E-2</v>
      </c>
      <c r="H333" s="561">
        <f>SUM(H334:H341)</f>
        <v>0</v>
      </c>
    </row>
    <row r="334" spans="1:8">
      <c r="A334" s="551" t="s">
        <v>77</v>
      </c>
      <c r="B334" s="554">
        <v>72216.2</v>
      </c>
      <c r="C334" s="548">
        <f t="shared" si="11"/>
        <v>88455</v>
      </c>
      <c r="D334" s="555"/>
      <c r="E334" s="556">
        <v>88455</v>
      </c>
      <c r="F334" s="557">
        <v>74257.7</v>
      </c>
      <c r="G334" s="549">
        <f t="shared" si="12"/>
        <v>2.8269280299988091E-2</v>
      </c>
      <c r="H334" s="560"/>
    </row>
    <row r="335" spans="1:8">
      <c r="A335" s="559" t="s">
        <v>78</v>
      </c>
      <c r="B335" s="554">
        <v>36454.01</v>
      </c>
      <c r="C335" s="548">
        <f t="shared" si="11"/>
        <v>23369</v>
      </c>
      <c r="D335" s="555">
        <v>1688</v>
      </c>
      <c r="E335" s="548">
        <v>21681</v>
      </c>
      <c r="F335" s="548">
        <v>48246</v>
      </c>
      <c r="G335" s="549">
        <f t="shared" si="12"/>
        <v>0.3234757986844245</v>
      </c>
      <c r="H335" s="560"/>
    </row>
    <row r="336" spans="1:8">
      <c r="A336" s="559" t="s">
        <v>79</v>
      </c>
      <c r="B336" s="554">
        <v>6761.75</v>
      </c>
      <c r="C336" s="548">
        <f t="shared" si="11"/>
        <v>3901</v>
      </c>
      <c r="D336" s="555"/>
      <c r="E336" s="556">
        <v>3901</v>
      </c>
      <c r="F336" s="557">
        <v>6356.5519999999997</v>
      </c>
      <c r="G336" s="549">
        <f t="shared" si="12"/>
        <v>-5.9925019410655575E-2</v>
      </c>
      <c r="H336" s="560"/>
    </row>
    <row r="337" spans="1:8">
      <c r="A337" s="559" t="s">
        <v>288</v>
      </c>
      <c r="B337" s="554">
        <v>34865.949999999997</v>
      </c>
      <c r="C337" s="548">
        <f t="shared" si="11"/>
        <v>35132.65</v>
      </c>
      <c r="D337" s="524">
        <v>4122.6499999999996</v>
      </c>
      <c r="E337" s="556">
        <v>31010</v>
      </c>
      <c r="F337" s="557">
        <v>35626.425585707002</v>
      </c>
      <c r="G337" s="549">
        <f t="shared" si="12"/>
        <v>2.1811411583708605E-2</v>
      </c>
      <c r="H337" s="560"/>
    </row>
    <row r="338" spans="1:8">
      <c r="A338" s="551" t="s">
        <v>289</v>
      </c>
      <c r="B338" s="554">
        <v>12967.23</v>
      </c>
      <c r="C338" s="548">
        <f t="shared" si="11"/>
        <v>10911</v>
      </c>
      <c r="D338" s="555"/>
      <c r="E338" s="556">
        <v>10911</v>
      </c>
      <c r="F338" s="557">
        <v>13712</v>
      </c>
      <c r="G338" s="549">
        <f t="shared" si="12"/>
        <v>5.7434779825760819E-2</v>
      </c>
      <c r="H338" s="560"/>
    </row>
    <row r="339" spans="1:8">
      <c r="A339" s="551" t="s">
        <v>290</v>
      </c>
      <c r="B339" s="554">
        <v>21733.759999999998</v>
      </c>
      <c r="C339" s="548">
        <f t="shared" si="11"/>
        <v>19512.21</v>
      </c>
      <c r="D339" s="555">
        <v>5763.21</v>
      </c>
      <c r="E339" s="556">
        <v>13749</v>
      </c>
      <c r="F339" s="557">
        <v>18424.060000000001</v>
      </c>
      <c r="G339" s="549">
        <f t="shared" si="12"/>
        <v>-0.15228382019494083</v>
      </c>
      <c r="H339" s="560"/>
    </row>
    <row r="340" spans="1:8">
      <c r="A340" s="551" t="s">
        <v>86</v>
      </c>
      <c r="B340" s="554">
        <v>0</v>
      </c>
      <c r="C340" s="548">
        <f t="shared" si="11"/>
        <v>0</v>
      </c>
      <c r="D340" s="555"/>
      <c r="E340" s="556">
        <v>0</v>
      </c>
      <c r="F340" s="557">
        <v>0</v>
      </c>
      <c r="G340" s="549"/>
      <c r="H340" s="560"/>
    </row>
    <row r="341" spans="1:8">
      <c r="A341" s="559" t="s">
        <v>291</v>
      </c>
      <c r="B341" s="554">
        <v>8190.81</v>
      </c>
      <c r="C341" s="548">
        <f t="shared" si="11"/>
        <v>34388.959999999999</v>
      </c>
      <c r="D341" s="555">
        <v>1699.96</v>
      </c>
      <c r="E341" s="556">
        <v>32689</v>
      </c>
      <c r="F341" s="557">
        <v>7561.7914863380001</v>
      </c>
      <c r="G341" s="549">
        <f t="shared" si="12"/>
        <v>-7.6795642147968302E-2</v>
      </c>
      <c r="H341" s="560"/>
    </row>
    <row r="342" spans="1:8">
      <c r="A342" s="559" t="s">
        <v>292</v>
      </c>
      <c r="B342" s="552">
        <f>SUM(B343:B357)</f>
        <v>22029.279999999999</v>
      </c>
      <c r="C342" s="548">
        <f t="shared" si="11"/>
        <v>18499</v>
      </c>
      <c r="D342" s="552">
        <f>SUM(D343:D357)</f>
        <v>0</v>
      </c>
      <c r="E342" s="552">
        <f>SUM(E343:E357)</f>
        <v>18499</v>
      </c>
      <c r="F342" s="557">
        <f>SUM(F343:F357)</f>
        <v>23582.872923800001</v>
      </c>
      <c r="G342" s="549">
        <f t="shared" si="12"/>
        <v>7.0523999141143184E-2</v>
      </c>
      <c r="H342" s="563"/>
    </row>
    <row r="343" spans="1:8">
      <c r="A343" s="559" t="s">
        <v>77</v>
      </c>
      <c r="B343" s="554">
        <v>3414.66</v>
      </c>
      <c r="C343" s="548">
        <f t="shared" si="11"/>
        <v>3735</v>
      </c>
      <c r="D343" s="555"/>
      <c r="E343" s="556">
        <v>3735</v>
      </c>
      <c r="F343" s="557">
        <v>11873</v>
      </c>
      <c r="G343" s="549">
        <f t="shared" si="12"/>
        <v>2.4770665307819812</v>
      </c>
      <c r="H343" s="560"/>
    </row>
    <row r="344" spans="1:8">
      <c r="A344" s="547" t="s">
        <v>78</v>
      </c>
      <c r="B344" s="554">
        <v>726.57</v>
      </c>
      <c r="C344" s="548">
        <f t="shared" si="11"/>
        <v>289</v>
      </c>
      <c r="D344" s="555"/>
      <c r="E344" s="556">
        <v>289</v>
      </c>
      <c r="F344" s="557">
        <v>113</v>
      </c>
      <c r="G344" s="549">
        <f t="shared" si="12"/>
        <v>-0.8444747237017769</v>
      </c>
      <c r="H344" s="560"/>
    </row>
    <row r="345" spans="1:8">
      <c r="A345" s="551" t="s">
        <v>79</v>
      </c>
      <c r="B345" s="554">
        <v>247.35</v>
      </c>
      <c r="C345" s="548">
        <f t="shared" si="11"/>
        <v>245</v>
      </c>
      <c r="D345" s="555"/>
      <c r="E345" s="556">
        <v>245</v>
      </c>
      <c r="F345" s="557">
        <v>347</v>
      </c>
      <c r="G345" s="549">
        <f t="shared" si="12"/>
        <v>0.40287042652112393</v>
      </c>
      <c r="H345" s="560"/>
    </row>
    <row r="346" spans="1:8">
      <c r="A346" s="551" t="s">
        <v>293</v>
      </c>
      <c r="B346" s="554">
        <v>262</v>
      </c>
      <c r="C346" s="548">
        <f t="shared" si="11"/>
        <v>260</v>
      </c>
      <c r="D346" s="555"/>
      <c r="E346" s="556">
        <v>260</v>
      </c>
      <c r="F346" s="557">
        <v>144</v>
      </c>
      <c r="G346" s="549">
        <f t="shared" si="12"/>
        <v>-0.45038167938931295</v>
      </c>
      <c r="H346" s="560"/>
    </row>
    <row r="347" spans="1:8">
      <c r="A347" s="551" t="s">
        <v>294</v>
      </c>
      <c r="B347" s="554">
        <v>856</v>
      </c>
      <c r="C347" s="548">
        <f t="shared" si="11"/>
        <v>796</v>
      </c>
      <c r="D347" s="555"/>
      <c r="E347" s="556">
        <v>796</v>
      </c>
      <c r="F347" s="557">
        <v>880</v>
      </c>
      <c r="G347" s="549">
        <f t="shared" si="12"/>
        <v>2.8037383177570093E-2</v>
      </c>
      <c r="H347" s="560"/>
    </row>
    <row r="348" spans="1:8">
      <c r="A348" s="559" t="s">
        <v>295</v>
      </c>
      <c r="B348" s="554">
        <v>633.54999999999995</v>
      </c>
      <c r="C348" s="548">
        <f t="shared" si="11"/>
        <v>624</v>
      </c>
      <c r="D348" s="555"/>
      <c r="E348" s="556">
        <v>624</v>
      </c>
      <c r="F348" s="557">
        <v>449</v>
      </c>
      <c r="G348" s="549">
        <f t="shared" si="12"/>
        <v>-0.29129508326098963</v>
      </c>
      <c r="H348" s="560"/>
    </row>
    <row r="349" spans="1:8">
      <c r="A349" s="559" t="s">
        <v>296</v>
      </c>
      <c r="B349" s="554">
        <v>1860.68</v>
      </c>
      <c r="C349" s="548">
        <f t="shared" si="11"/>
        <v>1934</v>
      </c>
      <c r="D349" s="555"/>
      <c r="E349" s="548">
        <v>1934</v>
      </c>
      <c r="F349" s="548">
        <v>2428</v>
      </c>
      <c r="G349" s="549">
        <f t="shared" si="12"/>
        <v>0.30489928413268264</v>
      </c>
      <c r="H349" s="560"/>
    </row>
    <row r="350" spans="1:8">
      <c r="A350" s="559" t="s">
        <v>297</v>
      </c>
      <c r="B350" s="554">
        <v>324.26</v>
      </c>
      <c r="C350" s="548">
        <f t="shared" si="11"/>
        <v>409</v>
      </c>
      <c r="D350" s="555"/>
      <c r="E350" s="556">
        <v>409</v>
      </c>
      <c r="F350" s="557">
        <v>417</v>
      </c>
      <c r="G350" s="549">
        <f t="shared" si="12"/>
        <v>0.28600505766977119</v>
      </c>
      <c r="H350" s="560"/>
    </row>
    <row r="351" spans="1:8">
      <c r="A351" s="559" t="s">
        <v>298</v>
      </c>
      <c r="B351" s="554">
        <v>9958.18</v>
      </c>
      <c r="C351" s="548">
        <f t="shared" si="11"/>
        <v>8341</v>
      </c>
      <c r="D351" s="555"/>
      <c r="E351" s="556">
        <v>8341</v>
      </c>
      <c r="F351" s="557">
        <v>0</v>
      </c>
      <c r="G351" s="549">
        <f t="shared" si="12"/>
        <v>-1</v>
      </c>
      <c r="H351" s="560"/>
    </row>
    <row r="352" spans="1:8">
      <c r="A352" s="559" t="s">
        <v>299</v>
      </c>
      <c r="B352" s="554">
        <v>0</v>
      </c>
      <c r="C352" s="548">
        <f t="shared" si="11"/>
        <v>0</v>
      </c>
      <c r="D352" s="524"/>
      <c r="E352" s="556"/>
      <c r="F352" s="557">
        <v>0</v>
      </c>
      <c r="G352" s="549"/>
      <c r="H352" s="560"/>
    </row>
    <row r="353" spans="1:8">
      <c r="A353" s="551" t="s">
        <v>300</v>
      </c>
      <c r="B353" s="554">
        <v>0</v>
      </c>
      <c r="C353" s="548">
        <f t="shared" si="11"/>
        <v>0</v>
      </c>
      <c r="D353" s="555"/>
      <c r="E353" s="556"/>
      <c r="F353" s="557">
        <v>0</v>
      </c>
      <c r="G353" s="549"/>
      <c r="H353" s="560"/>
    </row>
    <row r="354" spans="1:8">
      <c r="A354" s="551" t="s">
        <v>301</v>
      </c>
      <c r="B354" s="554"/>
      <c r="C354" s="548">
        <f t="shared" si="11"/>
        <v>0</v>
      </c>
      <c r="D354" s="555"/>
      <c r="E354" s="556"/>
      <c r="F354" s="557">
        <v>0</v>
      </c>
      <c r="G354" s="549"/>
      <c r="H354" s="560"/>
    </row>
    <row r="355" spans="1:8">
      <c r="A355" s="551" t="s">
        <v>302</v>
      </c>
      <c r="B355" s="554"/>
      <c r="C355" s="548">
        <f t="shared" si="11"/>
        <v>0</v>
      </c>
      <c r="D355" s="555"/>
      <c r="E355" s="556"/>
      <c r="F355" s="557">
        <v>0</v>
      </c>
      <c r="G355" s="549"/>
      <c r="H355" s="560"/>
    </row>
    <row r="356" spans="1:8">
      <c r="A356" s="551" t="s">
        <v>86</v>
      </c>
      <c r="B356" s="554">
        <v>0</v>
      </c>
      <c r="C356" s="548">
        <f t="shared" si="11"/>
        <v>0</v>
      </c>
      <c r="D356" s="555"/>
      <c r="E356" s="556"/>
      <c r="F356" s="557">
        <v>0</v>
      </c>
      <c r="G356" s="549"/>
      <c r="H356" s="560"/>
    </row>
    <row r="357" spans="1:8">
      <c r="A357" s="551" t="s">
        <v>303</v>
      </c>
      <c r="B357" s="554">
        <v>3746.03</v>
      </c>
      <c r="C357" s="548">
        <f t="shared" si="11"/>
        <v>1866</v>
      </c>
      <c r="D357" s="555"/>
      <c r="E357" s="556">
        <v>1866</v>
      </c>
      <c r="F357" s="557">
        <v>6931.8729237999996</v>
      </c>
      <c r="G357" s="549">
        <f t="shared" si="12"/>
        <v>0.85045846504165723</v>
      </c>
      <c r="H357" s="560"/>
    </row>
    <row r="358" spans="1:8">
      <c r="A358" s="559" t="s">
        <v>304</v>
      </c>
      <c r="B358" s="552">
        <f>SUM(B359:B367)</f>
        <v>31533.13</v>
      </c>
      <c r="C358" s="548">
        <f t="shared" si="11"/>
        <v>37858.682099999998</v>
      </c>
      <c r="D358" s="552">
        <f>SUM(D359:D367)</f>
        <v>374.68209999999999</v>
      </c>
      <c r="E358" s="552">
        <f>SUM(E359:E367)</f>
        <v>37484</v>
      </c>
      <c r="F358" s="548">
        <f>SUM(F359:F367)</f>
        <v>29740.764482824001</v>
      </c>
      <c r="G358" s="549">
        <f t="shared" si="12"/>
        <v>-5.6840710616928927E-2</v>
      </c>
      <c r="H358" s="561">
        <f>SUM(H359:H367)</f>
        <v>0</v>
      </c>
    </row>
    <row r="359" spans="1:8">
      <c r="A359" s="559" t="s">
        <v>77</v>
      </c>
      <c r="B359" s="554">
        <v>20686.080000000002</v>
      </c>
      <c r="C359" s="548">
        <f t="shared" si="11"/>
        <v>20662</v>
      </c>
      <c r="D359" s="555"/>
      <c r="E359" s="556">
        <v>20662</v>
      </c>
      <c r="F359" s="557">
        <v>18284</v>
      </c>
      <c r="G359" s="549">
        <f t="shared" si="12"/>
        <v>-0.11612059897283591</v>
      </c>
      <c r="H359" s="560"/>
    </row>
    <row r="360" spans="1:8">
      <c r="A360" s="559" t="s">
        <v>78</v>
      </c>
      <c r="B360" s="554">
        <v>36.130000000000003</v>
      </c>
      <c r="C360" s="548">
        <f t="shared" si="11"/>
        <v>34</v>
      </c>
      <c r="D360" s="555"/>
      <c r="E360" s="556">
        <v>34</v>
      </c>
      <c r="F360" s="557">
        <v>36</v>
      </c>
      <c r="G360" s="549">
        <f t="shared" si="12"/>
        <v>-3.598117907556118E-3</v>
      </c>
      <c r="H360" s="560"/>
    </row>
    <row r="361" spans="1:8">
      <c r="A361" s="547" t="s">
        <v>79</v>
      </c>
      <c r="B361" s="554">
        <v>1471.36</v>
      </c>
      <c r="C361" s="548">
        <f t="shared" si="11"/>
        <v>1380</v>
      </c>
      <c r="D361" s="555">
        <v>100</v>
      </c>
      <c r="E361" s="556">
        <v>1280</v>
      </c>
      <c r="F361" s="557">
        <v>1959</v>
      </c>
      <c r="G361" s="549">
        <f t="shared" si="12"/>
        <v>0.33142127011744243</v>
      </c>
      <c r="H361" s="560"/>
    </row>
    <row r="362" spans="1:8">
      <c r="A362" s="551" t="s">
        <v>305</v>
      </c>
      <c r="B362" s="554">
        <v>0</v>
      </c>
      <c r="C362" s="548">
        <f t="shared" si="11"/>
        <v>0</v>
      </c>
      <c r="D362" s="555"/>
      <c r="E362" s="556">
        <v>0</v>
      </c>
      <c r="F362" s="557">
        <v>0</v>
      </c>
      <c r="G362" s="549"/>
      <c r="H362" s="560"/>
    </row>
    <row r="363" spans="1:8">
      <c r="A363" s="551" t="s">
        <v>306</v>
      </c>
      <c r="B363" s="554">
        <v>5512.5</v>
      </c>
      <c r="C363" s="548">
        <f t="shared" si="11"/>
        <v>4156</v>
      </c>
      <c r="D363" s="555"/>
      <c r="E363" s="556">
        <v>4156</v>
      </c>
      <c r="F363" s="557">
        <v>5513</v>
      </c>
      <c r="G363" s="549">
        <f t="shared" si="12"/>
        <v>9.0702947845804991E-5</v>
      </c>
      <c r="H363" s="560"/>
    </row>
    <row r="364" spans="1:8">
      <c r="A364" s="551" t="s">
        <v>307</v>
      </c>
      <c r="B364" s="554">
        <v>3050.8</v>
      </c>
      <c r="C364" s="548">
        <f t="shared" si="11"/>
        <v>2002.6821</v>
      </c>
      <c r="D364" s="555">
        <v>274.68209999999999</v>
      </c>
      <c r="E364" s="556">
        <v>1728</v>
      </c>
      <c r="F364" s="557">
        <v>3444.505780859</v>
      </c>
      <c r="G364" s="549">
        <f t="shared" si="12"/>
        <v>0.12905001339288047</v>
      </c>
      <c r="H364" s="560"/>
    </row>
    <row r="365" spans="1:8">
      <c r="A365" s="551" t="s">
        <v>302</v>
      </c>
      <c r="B365" s="554"/>
      <c r="C365" s="548">
        <f t="shared" si="11"/>
        <v>0</v>
      </c>
      <c r="D365" s="524"/>
      <c r="E365" s="556"/>
      <c r="F365" s="557">
        <v>0</v>
      </c>
      <c r="G365" s="549"/>
      <c r="H365" s="560"/>
    </row>
    <row r="366" spans="1:8">
      <c r="A366" s="559" t="s">
        <v>86</v>
      </c>
      <c r="B366" s="554">
        <v>0</v>
      </c>
      <c r="C366" s="548">
        <f t="shared" si="11"/>
        <v>0</v>
      </c>
      <c r="D366" s="555"/>
      <c r="E366" s="565"/>
      <c r="F366" s="557">
        <v>0</v>
      </c>
      <c r="G366" s="549"/>
      <c r="H366" s="560"/>
    </row>
    <row r="367" spans="1:8">
      <c r="A367" s="559" t="s">
        <v>308</v>
      </c>
      <c r="B367" s="554">
        <v>776.26</v>
      </c>
      <c r="C367" s="548">
        <f t="shared" si="11"/>
        <v>9624</v>
      </c>
      <c r="D367" s="555"/>
      <c r="E367" s="566">
        <v>9624</v>
      </c>
      <c r="F367" s="566">
        <v>504.258701965</v>
      </c>
      <c r="G367" s="549">
        <f t="shared" si="12"/>
        <v>-0.35039973467008478</v>
      </c>
      <c r="H367" s="560"/>
    </row>
    <row r="368" spans="1:8">
      <c r="A368" s="559" t="s">
        <v>309</v>
      </c>
      <c r="B368" s="552">
        <f>SUM(B369:B377)</f>
        <v>27691.140000000003</v>
      </c>
      <c r="C368" s="548">
        <f t="shared" si="11"/>
        <v>27460.27</v>
      </c>
      <c r="D368" s="552">
        <f>SUM(D369:D377)</f>
        <v>1893.27</v>
      </c>
      <c r="E368" s="552">
        <f>SUM(E369:E377)</f>
        <v>25567</v>
      </c>
      <c r="F368" s="557">
        <f>SUM(F369:F377)</f>
        <v>26197.807018887997</v>
      </c>
      <c r="G368" s="549">
        <f t="shared" si="12"/>
        <v>-5.3928187178715122E-2</v>
      </c>
      <c r="H368" s="561">
        <f>SUM(H369:H377)</f>
        <v>0</v>
      </c>
    </row>
    <row r="369" spans="1:8">
      <c r="A369" s="551" t="s">
        <v>77</v>
      </c>
      <c r="B369" s="554">
        <v>14056.25</v>
      </c>
      <c r="C369" s="548">
        <f t="shared" si="11"/>
        <v>13658</v>
      </c>
      <c r="D369" s="555"/>
      <c r="E369" s="565">
        <v>13658</v>
      </c>
      <c r="F369" s="557">
        <v>14637</v>
      </c>
      <c r="G369" s="549">
        <f t="shared" si="12"/>
        <v>4.1316140506891953E-2</v>
      </c>
      <c r="H369" s="560"/>
    </row>
    <row r="370" spans="1:8">
      <c r="A370" s="551" t="s">
        <v>78</v>
      </c>
      <c r="B370" s="554">
        <v>87.72</v>
      </c>
      <c r="C370" s="548">
        <f t="shared" si="11"/>
        <v>87</v>
      </c>
      <c r="D370" s="555"/>
      <c r="E370" s="565">
        <v>87</v>
      </c>
      <c r="F370" s="557">
        <v>458</v>
      </c>
      <c r="G370" s="549">
        <f t="shared" si="12"/>
        <v>4.2211582307341535</v>
      </c>
      <c r="H370" s="560"/>
    </row>
    <row r="371" spans="1:8">
      <c r="A371" s="551" t="s">
        <v>79</v>
      </c>
      <c r="B371" s="554">
        <v>530.92999999999995</v>
      </c>
      <c r="C371" s="548">
        <f t="shared" si="11"/>
        <v>530</v>
      </c>
      <c r="D371" s="555"/>
      <c r="E371" s="565">
        <v>530</v>
      </c>
      <c r="F371" s="557">
        <v>161</v>
      </c>
      <c r="G371" s="549">
        <f t="shared" si="12"/>
        <v>-0.69675851807206224</v>
      </c>
      <c r="H371" s="560"/>
    </row>
    <row r="372" spans="1:8">
      <c r="A372" s="559" t="s">
        <v>310</v>
      </c>
      <c r="B372" s="554">
        <v>3855</v>
      </c>
      <c r="C372" s="548">
        <f t="shared" si="11"/>
        <v>2178</v>
      </c>
      <c r="D372" s="555"/>
      <c r="E372" s="565">
        <v>2178</v>
      </c>
      <c r="F372" s="557">
        <v>3810</v>
      </c>
      <c r="G372" s="549">
        <f t="shared" si="12"/>
        <v>-1.1673151750972763E-2</v>
      </c>
      <c r="H372" s="560"/>
    </row>
    <row r="373" spans="1:8">
      <c r="A373" s="559" t="s">
        <v>311</v>
      </c>
      <c r="B373" s="554">
        <v>0</v>
      </c>
      <c r="C373" s="548">
        <f t="shared" si="11"/>
        <v>0</v>
      </c>
      <c r="D373" s="555"/>
      <c r="E373" s="565">
        <v>0</v>
      </c>
      <c r="F373" s="557">
        <v>0</v>
      </c>
      <c r="G373" s="549"/>
      <c r="H373" s="560"/>
    </row>
    <row r="374" spans="1:8">
      <c r="A374" s="559" t="s">
        <v>312</v>
      </c>
      <c r="B374" s="554">
        <v>3960.7</v>
      </c>
      <c r="C374" s="548">
        <f t="shared" si="11"/>
        <v>3694.27</v>
      </c>
      <c r="D374" s="555">
        <v>1745.27</v>
      </c>
      <c r="E374" s="565">
        <v>1949</v>
      </c>
      <c r="F374" s="557">
        <v>3653.1318099999999</v>
      </c>
      <c r="G374" s="549">
        <f t="shared" si="12"/>
        <v>-7.7655007953139593E-2</v>
      </c>
      <c r="H374" s="560"/>
    </row>
    <row r="375" spans="1:8">
      <c r="A375" s="559" t="s">
        <v>313</v>
      </c>
      <c r="B375" s="554"/>
      <c r="C375" s="548">
        <f t="shared" si="11"/>
        <v>0</v>
      </c>
      <c r="D375" s="555"/>
      <c r="E375" s="566"/>
      <c r="F375" s="566">
        <v>0</v>
      </c>
      <c r="G375" s="549"/>
      <c r="H375" s="560"/>
    </row>
    <row r="376" spans="1:8">
      <c r="A376" s="547" t="s">
        <v>86</v>
      </c>
      <c r="B376" s="554">
        <v>0</v>
      </c>
      <c r="C376" s="548">
        <f t="shared" si="11"/>
        <v>0</v>
      </c>
      <c r="D376" s="555"/>
      <c r="E376" s="565"/>
      <c r="F376" s="557">
        <v>666</v>
      </c>
      <c r="G376" s="549"/>
      <c r="H376" s="560"/>
    </row>
    <row r="377" spans="1:8">
      <c r="A377" s="551" t="s">
        <v>314</v>
      </c>
      <c r="B377" s="554">
        <v>5200.54</v>
      </c>
      <c r="C377" s="548">
        <f t="shared" si="11"/>
        <v>7313</v>
      </c>
      <c r="D377" s="555">
        <v>148</v>
      </c>
      <c r="E377" s="565">
        <v>7165</v>
      </c>
      <c r="F377" s="557">
        <v>2812.6752088879998</v>
      </c>
      <c r="G377" s="549">
        <f t="shared" si="12"/>
        <v>-0.45915708582416442</v>
      </c>
      <c r="H377" s="560"/>
    </row>
    <row r="378" spans="1:8">
      <c r="A378" s="551" t="s">
        <v>315</v>
      </c>
      <c r="B378" s="569">
        <f>SUM(B379:B385)</f>
        <v>0</v>
      </c>
      <c r="C378" s="548">
        <f t="shared" si="11"/>
        <v>0</v>
      </c>
      <c r="D378" s="524"/>
      <c r="E378" s="565">
        <f>SUM(E379:E385)</f>
        <v>0</v>
      </c>
      <c r="F378" s="557">
        <f>SUM(F379:F385)</f>
        <v>0</v>
      </c>
      <c r="G378" s="549"/>
      <c r="H378" s="561">
        <f>SUM(H379:H385)</f>
        <v>0</v>
      </c>
    </row>
    <row r="379" spans="1:8">
      <c r="A379" s="551" t="s">
        <v>77</v>
      </c>
      <c r="B379" s="554">
        <v>0</v>
      </c>
      <c r="C379" s="548">
        <f t="shared" si="11"/>
        <v>0</v>
      </c>
      <c r="D379" s="555"/>
      <c r="E379" s="565">
        <v>0</v>
      </c>
      <c r="F379" s="557">
        <v>0</v>
      </c>
      <c r="G379" s="549"/>
      <c r="H379" s="560"/>
    </row>
    <row r="380" spans="1:8">
      <c r="A380" s="559" t="s">
        <v>78</v>
      </c>
      <c r="B380" s="554">
        <v>0</v>
      </c>
      <c r="C380" s="548">
        <f t="shared" si="11"/>
        <v>0</v>
      </c>
      <c r="D380" s="555"/>
      <c r="E380" s="565">
        <v>0</v>
      </c>
      <c r="F380" s="557">
        <v>0</v>
      </c>
      <c r="G380" s="549"/>
      <c r="H380" s="560"/>
    </row>
    <row r="381" spans="1:8">
      <c r="A381" s="559" t="s">
        <v>79</v>
      </c>
      <c r="B381" s="554">
        <v>0</v>
      </c>
      <c r="C381" s="548">
        <f t="shared" si="11"/>
        <v>0</v>
      </c>
      <c r="D381" s="555"/>
      <c r="E381" s="565">
        <v>0</v>
      </c>
      <c r="F381" s="557">
        <v>0</v>
      </c>
      <c r="G381" s="549"/>
      <c r="H381" s="560"/>
    </row>
    <row r="382" spans="1:8">
      <c r="A382" s="559" t="s">
        <v>316</v>
      </c>
      <c r="B382" s="554">
        <v>0</v>
      </c>
      <c r="C382" s="548">
        <f t="shared" si="11"/>
        <v>0</v>
      </c>
      <c r="D382" s="555"/>
      <c r="E382" s="565">
        <v>0</v>
      </c>
      <c r="F382" s="557">
        <v>0</v>
      </c>
      <c r="G382" s="549"/>
      <c r="H382" s="560"/>
    </row>
    <row r="383" spans="1:8">
      <c r="A383" s="551" t="s">
        <v>317</v>
      </c>
      <c r="B383" s="554">
        <v>0</v>
      </c>
      <c r="C383" s="548">
        <f t="shared" si="11"/>
        <v>0</v>
      </c>
      <c r="D383" s="555"/>
      <c r="E383" s="566">
        <v>0</v>
      </c>
      <c r="F383" s="566">
        <v>0</v>
      </c>
      <c r="G383" s="549"/>
      <c r="H383" s="560"/>
    </row>
    <row r="384" spans="1:8">
      <c r="A384" s="551" t="s">
        <v>86</v>
      </c>
      <c r="B384" s="554">
        <v>0</v>
      </c>
      <c r="C384" s="548">
        <f t="shared" si="11"/>
        <v>0</v>
      </c>
      <c r="D384" s="555"/>
      <c r="E384" s="565">
        <v>0</v>
      </c>
      <c r="F384" s="557">
        <v>0</v>
      </c>
      <c r="G384" s="549"/>
      <c r="H384" s="560"/>
    </row>
    <row r="385" spans="1:8">
      <c r="A385" s="551" t="s">
        <v>318</v>
      </c>
      <c r="B385" s="554">
        <v>0</v>
      </c>
      <c r="C385" s="548">
        <f t="shared" si="11"/>
        <v>0</v>
      </c>
      <c r="D385" s="555"/>
      <c r="E385" s="565">
        <v>0</v>
      </c>
      <c r="F385" s="557">
        <v>0</v>
      </c>
      <c r="G385" s="549"/>
      <c r="H385" s="560"/>
    </row>
    <row r="386" spans="1:8">
      <c r="A386" s="559" t="s">
        <v>319</v>
      </c>
      <c r="B386" s="569">
        <f>SUM(B387:B391)</f>
        <v>0</v>
      </c>
      <c r="C386" s="548">
        <f t="shared" si="11"/>
        <v>0</v>
      </c>
      <c r="D386" s="555"/>
      <c r="E386" s="565">
        <f>SUM(E387:E391)</f>
        <v>0</v>
      </c>
      <c r="F386" s="557">
        <f>SUM(F387:F391)</f>
        <v>0</v>
      </c>
      <c r="G386" s="549"/>
      <c r="H386" s="561">
        <f>SUM(H387:H391)</f>
        <v>0</v>
      </c>
    </row>
    <row r="387" spans="1:8">
      <c r="A387" s="559" t="s">
        <v>77</v>
      </c>
      <c r="B387" s="554">
        <v>0</v>
      </c>
      <c r="C387" s="548">
        <f t="shared" si="11"/>
        <v>0</v>
      </c>
      <c r="D387" s="524"/>
      <c r="E387" s="565">
        <v>0</v>
      </c>
      <c r="F387" s="557">
        <v>0</v>
      </c>
      <c r="G387" s="549"/>
      <c r="H387" s="560"/>
    </row>
    <row r="388" spans="1:8">
      <c r="A388" s="559" t="s">
        <v>78</v>
      </c>
      <c r="B388" s="554">
        <v>0</v>
      </c>
      <c r="C388" s="548">
        <f t="shared" si="11"/>
        <v>0</v>
      </c>
      <c r="D388" s="555"/>
      <c r="E388" s="565">
        <v>0</v>
      </c>
      <c r="F388" s="557">
        <v>0</v>
      </c>
      <c r="G388" s="549"/>
      <c r="H388" s="560"/>
    </row>
    <row r="389" spans="1:8">
      <c r="A389" s="547" t="s">
        <v>313</v>
      </c>
      <c r="B389" s="554">
        <v>0</v>
      </c>
      <c r="C389" s="548">
        <f t="shared" si="11"/>
        <v>0</v>
      </c>
      <c r="D389" s="555"/>
      <c r="E389" s="565">
        <v>0</v>
      </c>
      <c r="F389" s="557">
        <v>0</v>
      </c>
      <c r="G389" s="549"/>
      <c r="H389" s="560"/>
    </row>
    <row r="390" spans="1:8">
      <c r="A390" s="551" t="s">
        <v>320</v>
      </c>
      <c r="B390" s="554">
        <v>0</v>
      </c>
      <c r="C390" s="548">
        <f t="shared" ref="C390:C453" si="13">D390+E390</f>
        <v>0</v>
      </c>
      <c r="D390" s="555"/>
      <c r="E390" s="565">
        <v>0</v>
      </c>
      <c r="F390" s="557">
        <v>0</v>
      </c>
      <c r="G390" s="549"/>
      <c r="H390" s="560"/>
    </row>
    <row r="391" spans="1:8">
      <c r="A391" s="551" t="s">
        <v>321</v>
      </c>
      <c r="B391" s="554">
        <v>0</v>
      </c>
      <c r="C391" s="548">
        <f t="shared" si="13"/>
        <v>0</v>
      </c>
      <c r="D391" s="524"/>
      <c r="E391" s="565">
        <v>0</v>
      </c>
      <c r="F391" s="557">
        <v>0</v>
      </c>
      <c r="G391" s="549"/>
      <c r="H391" s="560"/>
    </row>
    <row r="392" spans="1:8">
      <c r="A392" s="559" t="s">
        <v>322</v>
      </c>
      <c r="B392" s="569">
        <f>SUM(B393:B400)</f>
        <v>0</v>
      </c>
      <c r="C392" s="548">
        <f t="shared" si="13"/>
        <v>0</v>
      </c>
      <c r="D392" s="555"/>
      <c r="E392" s="566">
        <f>SUM(E393:E400)</f>
        <v>0</v>
      </c>
      <c r="F392" s="566">
        <f>SUM(F393:F400)</f>
        <v>0</v>
      </c>
      <c r="G392" s="549"/>
      <c r="H392" s="561">
        <f>SUM(H393:H400)</f>
        <v>0</v>
      </c>
    </row>
    <row r="393" spans="1:8">
      <c r="A393" s="559" t="s">
        <v>323</v>
      </c>
      <c r="B393" s="554">
        <v>0</v>
      </c>
      <c r="C393" s="548">
        <f t="shared" si="13"/>
        <v>0</v>
      </c>
      <c r="D393" s="555"/>
      <c r="E393" s="565">
        <v>0</v>
      </c>
      <c r="F393" s="557">
        <v>0</v>
      </c>
      <c r="G393" s="549"/>
      <c r="H393" s="560"/>
    </row>
    <row r="394" spans="1:8">
      <c r="A394" s="559" t="s">
        <v>77</v>
      </c>
      <c r="B394" s="554">
        <v>0</v>
      </c>
      <c r="C394" s="548">
        <f t="shared" si="13"/>
        <v>0</v>
      </c>
      <c r="D394" s="555"/>
      <c r="E394" s="556">
        <v>0</v>
      </c>
      <c r="F394" s="557">
        <v>0</v>
      </c>
      <c r="G394" s="549"/>
      <c r="H394" s="560"/>
    </row>
    <row r="395" spans="1:8">
      <c r="A395" s="559" t="s">
        <v>324</v>
      </c>
      <c r="B395" s="554">
        <v>0</v>
      </c>
      <c r="C395" s="548">
        <f t="shared" si="13"/>
        <v>0</v>
      </c>
      <c r="D395" s="555"/>
      <c r="E395" s="548">
        <v>0</v>
      </c>
      <c r="F395" s="548">
        <v>0</v>
      </c>
      <c r="G395" s="549"/>
      <c r="H395" s="560"/>
    </row>
    <row r="396" spans="1:8">
      <c r="A396" s="547" t="s">
        <v>325</v>
      </c>
      <c r="B396" s="554">
        <v>0</v>
      </c>
      <c r="C396" s="548">
        <f t="shared" si="13"/>
        <v>0</v>
      </c>
      <c r="D396" s="555"/>
      <c r="E396" s="548">
        <v>0</v>
      </c>
      <c r="F396" s="548">
        <v>0</v>
      </c>
      <c r="G396" s="549"/>
      <c r="H396" s="560"/>
    </row>
    <row r="397" spans="1:8">
      <c r="A397" s="551" t="s">
        <v>326</v>
      </c>
      <c r="B397" s="554">
        <v>0</v>
      </c>
      <c r="C397" s="548">
        <f t="shared" si="13"/>
        <v>0</v>
      </c>
      <c r="D397" s="555"/>
      <c r="E397" s="556">
        <v>0</v>
      </c>
      <c r="F397" s="557">
        <v>0</v>
      </c>
      <c r="G397" s="549"/>
      <c r="H397" s="560"/>
    </row>
    <row r="398" spans="1:8">
      <c r="A398" s="551" t="s">
        <v>327</v>
      </c>
      <c r="B398" s="554">
        <v>0</v>
      </c>
      <c r="C398" s="548">
        <f t="shared" si="13"/>
        <v>0</v>
      </c>
      <c r="D398" s="555"/>
      <c r="E398" s="556">
        <v>0</v>
      </c>
      <c r="F398" s="557">
        <v>0</v>
      </c>
      <c r="G398" s="549"/>
      <c r="H398" s="560"/>
    </row>
    <row r="399" spans="1:8">
      <c r="A399" s="551" t="s">
        <v>328</v>
      </c>
      <c r="B399" s="554">
        <v>0</v>
      </c>
      <c r="C399" s="548">
        <f t="shared" si="13"/>
        <v>0</v>
      </c>
      <c r="D399" s="555"/>
      <c r="E399" s="556">
        <v>0</v>
      </c>
      <c r="F399" s="557">
        <v>0</v>
      </c>
      <c r="G399" s="549"/>
      <c r="H399" s="560"/>
    </row>
    <row r="400" spans="1:8">
      <c r="A400" s="547" t="s">
        <v>329</v>
      </c>
      <c r="B400" s="554">
        <v>0</v>
      </c>
      <c r="C400" s="548">
        <f t="shared" si="13"/>
        <v>0</v>
      </c>
      <c r="D400" s="555"/>
      <c r="E400" s="556">
        <v>0</v>
      </c>
      <c r="F400" s="557">
        <v>0</v>
      </c>
      <c r="G400" s="549"/>
      <c r="H400" s="560"/>
    </row>
    <row r="401" spans="1:8" ht="54">
      <c r="A401" s="559" t="s">
        <v>330</v>
      </c>
      <c r="B401" s="569">
        <f>SUM(B402:B403)</f>
        <v>204213.2</v>
      </c>
      <c r="C401" s="548">
        <f t="shared" si="13"/>
        <v>71762</v>
      </c>
      <c r="D401" s="569">
        <f>SUM(D402:D403)</f>
        <v>50000</v>
      </c>
      <c r="E401" s="569">
        <f>SUM(E402:E403)</f>
        <v>21762</v>
      </c>
      <c r="F401" s="548">
        <f>SUM(F402:F403)</f>
        <v>440252.29285241599</v>
      </c>
      <c r="G401" s="549">
        <f t="shared" ref="G401:G464" si="14">(F401-B401)/B401</f>
        <v>1.155846403917161</v>
      </c>
      <c r="H401" s="563" t="s">
        <v>222</v>
      </c>
    </row>
    <row r="402" spans="1:8">
      <c r="A402" s="551" t="s">
        <v>331</v>
      </c>
      <c r="B402" s="554">
        <v>196247.2</v>
      </c>
      <c r="C402" s="548">
        <f t="shared" si="13"/>
        <v>67796</v>
      </c>
      <c r="D402" s="555">
        <v>50000</v>
      </c>
      <c r="E402" s="556">
        <v>17796</v>
      </c>
      <c r="F402" s="557">
        <v>440252.29285241599</v>
      </c>
      <c r="G402" s="549">
        <f t="shared" si="14"/>
        <v>1.2433557923497303</v>
      </c>
      <c r="H402" s="560"/>
    </row>
    <row r="403" spans="1:8">
      <c r="A403" s="551" t="s">
        <v>332</v>
      </c>
      <c r="B403" s="554">
        <v>7966</v>
      </c>
      <c r="C403" s="548">
        <f t="shared" si="13"/>
        <v>3966</v>
      </c>
      <c r="D403" s="555"/>
      <c r="E403" s="556">
        <v>3966</v>
      </c>
      <c r="F403" s="557"/>
      <c r="G403" s="549">
        <f t="shared" si="14"/>
        <v>-1</v>
      </c>
      <c r="H403" s="560"/>
    </row>
    <row r="404" spans="1:8">
      <c r="A404" s="551" t="s">
        <v>333</v>
      </c>
      <c r="B404" s="552">
        <f>B405+B410+B419+B426+B432+B436+B440+B444+B450+B457</f>
        <v>2585216.8999999994</v>
      </c>
      <c r="C404" s="548">
        <f t="shared" si="13"/>
        <v>2080931.9900730001</v>
      </c>
      <c r="D404" s="552">
        <f>D405+D410+D419+D426+D432+D436+D440+D444+D450+D457</f>
        <v>220649.99007299996</v>
      </c>
      <c r="E404" s="552">
        <f>E405+E410+E419+E426+E432+E436+E440+E444+E450+E457</f>
        <v>1860282</v>
      </c>
      <c r="F404" s="557">
        <f>F405+F410+F419+F426+F432+F436+F440+F444+F450+F457</f>
        <v>2742831.9383955076</v>
      </c>
      <c r="G404" s="549">
        <f t="shared" si="14"/>
        <v>6.0967819913102156E-2</v>
      </c>
      <c r="H404" s="562"/>
    </row>
    <row r="405" spans="1:8">
      <c r="A405" s="559" t="s">
        <v>334</v>
      </c>
      <c r="B405" s="552">
        <f>SUM(B406:B409)</f>
        <v>48786.81</v>
      </c>
      <c r="C405" s="548">
        <f t="shared" si="13"/>
        <v>45562.9</v>
      </c>
      <c r="D405" s="552">
        <f>SUM(D406:D409)</f>
        <v>6447.9</v>
      </c>
      <c r="E405" s="552">
        <f>SUM(E406:E409)</f>
        <v>39115</v>
      </c>
      <c r="F405" s="557">
        <f>SUM(F406:F409)</f>
        <v>47453.549375000002</v>
      </c>
      <c r="G405" s="549">
        <f t="shared" si="14"/>
        <v>-2.7328300928058123E-2</v>
      </c>
      <c r="H405" s="562"/>
    </row>
    <row r="406" spans="1:8">
      <c r="A406" s="551" t="s">
        <v>77</v>
      </c>
      <c r="B406" s="554">
        <v>2270.9</v>
      </c>
      <c r="C406" s="548">
        <f t="shared" si="13"/>
        <v>2460</v>
      </c>
      <c r="D406" s="555"/>
      <c r="E406" s="556">
        <v>2460</v>
      </c>
      <c r="F406" s="557">
        <v>2388.89</v>
      </c>
      <c r="G406" s="549">
        <f t="shared" si="14"/>
        <v>5.1957373728477599E-2</v>
      </c>
      <c r="H406" s="568"/>
    </row>
    <row r="407" spans="1:8">
      <c r="A407" s="551" t="s">
        <v>78</v>
      </c>
      <c r="B407" s="554">
        <v>4513.17</v>
      </c>
      <c r="C407" s="548">
        <f t="shared" si="13"/>
        <v>6305</v>
      </c>
      <c r="D407" s="555"/>
      <c r="E407" s="556">
        <v>6305</v>
      </c>
      <c r="F407" s="557">
        <v>4793.45</v>
      </c>
      <c r="G407" s="549">
        <f t="shared" si="14"/>
        <v>6.210269057004273E-2</v>
      </c>
      <c r="H407" s="568"/>
    </row>
    <row r="408" spans="1:8">
      <c r="A408" s="551" t="s">
        <v>79</v>
      </c>
      <c r="B408" s="554">
        <v>0</v>
      </c>
      <c r="C408" s="548">
        <f t="shared" si="13"/>
        <v>0</v>
      </c>
      <c r="D408" s="555"/>
      <c r="E408" s="556">
        <v>0</v>
      </c>
      <c r="F408" s="557">
        <v>0</v>
      </c>
      <c r="G408" s="549"/>
      <c r="H408" s="568"/>
    </row>
    <row r="409" spans="1:8">
      <c r="A409" s="559" t="s">
        <v>335</v>
      </c>
      <c r="B409" s="554">
        <v>42002.74</v>
      </c>
      <c r="C409" s="548">
        <f t="shared" si="13"/>
        <v>36797.9</v>
      </c>
      <c r="D409" s="555">
        <v>6447.9</v>
      </c>
      <c r="E409" s="556">
        <v>30350</v>
      </c>
      <c r="F409" s="557">
        <v>40271.209374999999</v>
      </c>
      <c r="G409" s="549">
        <f t="shared" si="14"/>
        <v>-4.1224230252597797E-2</v>
      </c>
      <c r="H409" s="568"/>
    </row>
    <row r="410" spans="1:8">
      <c r="A410" s="559" t="s">
        <v>336</v>
      </c>
      <c r="B410" s="552">
        <f>SUM(B411:B418)</f>
        <v>1650785.8899999997</v>
      </c>
      <c r="C410" s="548">
        <f t="shared" si="13"/>
        <v>1620041.38</v>
      </c>
      <c r="D410" s="552">
        <f>SUM(D411:D418)</f>
        <v>196588.38</v>
      </c>
      <c r="E410" s="552">
        <f>SUM(E411:E418)</f>
        <v>1423453</v>
      </c>
      <c r="F410" s="548">
        <f>SUM(F411:F418)</f>
        <v>1932385.3897090557</v>
      </c>
      <c r="G410" s="549">
        <f t="shared" si="14"/>
        <v>0.17058511428702364</v>
      </c>
      <c r="H410" s="562"/>
    </row>
    <row r="411" spans="1:8">
      <c r="A411" s="559" t="s">
        <v>337</v>
      </c>
      <c r="B411" s="554">
        <v>36557.449999999997</v>
      </c>
      <c r="C411" s="548">
        <f t="shared" si="13"/>
        <v>4646</v>
      </c>
      <c r="D411" s="555"/>
      <c r="E411" s="556">
        <v>4646</v>
      </c>
      <c r="F411" s="557">
        <v>49198.725333221999</v>
      </c>
      <c r="G411" s="549">
        <f t="shared" si="14"/>
        <v>0.34579204329683833</v>
      </c>
      <c r="H411" s="568"/>
    </row>
    <row r="412" spans="1:8">
      <c r="A412" s="551" t="s">
        <v>338</v>
      </c>
      <c r="B412" s="554">
        <v>7851.05</v>
      </c>
      <c r="C412" s="548">
        <f t="shared" si="13"/>
        <v>10974</v>
      </c>
      <c r="D412" s="555"/>
      <c r="E412" s="556">
        <v>10974</v>
      </c>
      <c r="F412" s="557">
        <v>8860</v>
      </c>
      <c r="G412" s="549">
        <f t="shared" si="14"/>
        <v>0.12851147298768953</v>
      </c>
      <c r="H412" s="568"/>
    </row>
    <row r="413" spans="1:8">
      <c r="A413" s="551" t="s">
        <v>339</v>
      </c>
      <c r="B413" s="554">
        <v>16620.28</v>
      </c>
      <c r="C413" s="548">
        <f t="shared" si="13"/>
        <v>14930</v>
      </c>
      <c r="D413" s="524"/>
      <c r="E413" s="556">
        <v>14930</v>
      </c>
      <c r="F413" s="557">
        <v>16790.171046399002</v>
      </c>
      <c r="G413" s="549">
        <f t="shared" si="14"/>
        <v>1.0221912410561269E-2</v>
      </c>
      <c r="H413" s="568"/>
    </row>
    <row r="414" spans="1:8">
      <c r="A414" s="551" t="s">
        <v>340</v>
      </c>
      <c r="B414" s="554">
        <v>241172.06</v>
      </c>
      <c r="C414" s="548">
        <f t="shared" si="13"/>
        <v>206156.44</v>
      </c>
      <c r="D414" s="555">
        <v>1412.44</v>
      </c>
      <c r="E414" s="556">
        <v>204744</v>
      </c>
      <c r="F414" s="557">
        <v>241353.87837544299</v>
      </c>
      <c r="G414" s="549">
        <f t="shared" si="14"/>
        <v>7.5389485599199166E-4</v>
      </c>
      <c r="H414" s="568"/>
    </row>
    <row r="415" spans="1:8">
      <c r="A415" s="551" t="s">
        <v>341</v>
      </c>
      <c r="B415" s="554">
        <v>1335244.0499999998</v>
      </c>
      <c r="C415" s="548">
        <f t="shared" si="13"/>
        <v>1378289.94</v>
      </c>
      <c r="D415" s="555">
        <v>195169.94</v>
      </c>
      <c r="E415" s="556">
        <v>1183120</v>
      </c>
      <c r="F415" s="557">
        <v>1588491.9340372698</v>
      </c>
      <c r="G415" s="549">
        <f t="shared" si="14"/>
        <v>0.18966411723554957</v>
      </c>
      <c r="H415" s="568"/>
    </row>
    <row r="416" spans="1:8">
      <c r="A416" s="551" t="s">
        <v>342</v>
      </c>
      <c r="B416" s="554">
        <v>0</v>
      </c>
      <c r="C416" s="548">
        <f t="shared" si="13"/>
        <v>0</v>
      </c>
      <c r="D416" s="555"/>
      <c r="E416" s="556">
        <v>0</v>
      </c>
      <c r="F416" s="557">
        <v>0</v>
      </c>
      <c r="G416" s="549"/>
      <c r="H416" s="568"/>
    </row>
    <row r="417" spans="1:8">
      <c r="A417" s="551" t="s">
        <v>343</v>
      </c>
      <c r="B417" s="554">
        <v>0</v>
      </c>
      <c r="C417" s="548">
        <f t="shared" si="13"/>
        <v>0</v>
      </c>
      <c r="D417" s="555"/>
      <c r="E417" s="548">
        <v>0</v>
      </c>
      <c r="F417" s="548">
        <v>0</v>
      </c>
      <c r="G417" s="549"/>
      <c r="H417" s="568"/>
    </row>
    <row r="418" spans="1:8">
      <c r="A418" s="551" t="s">
        <v>344</v>
      </c>
      <c r="B418" s="554">
        <v>13341</v>
      </c>
      <c r="C418" s="548">
        <f t="shared" si="13"/>
        <v>5045</v>
      </c>
      <c r="D418" s="555">
        <v>6</v>
      </c>
      <c r="E418" s="556">
        <v>5039</v>
      </c>
      <c r="F418" s="557">
        <v>27690.680916722002</v>
      </c>
      <c r="G418" s="549">
        <f t="shared" si="14"/>
        <v>1.0756075943873773</v>
      </c>
      <c r="H418" s="568"/>
    </row>
    <row r="419" spans="1:8">
      <c r="A419" s="559" t="s">
        <v>345</v>
      </c>
      <c r="B419" s="552">
        <f>SUM(B420:B425)</f>
        <v>224752.65000000002</v>
      </c>
      <c r="C419" s="548">
        <f t="shared" si="13"/>
        <v>249519.9</v>
      </c>
      <c r="D419" s="552">
        <f>SUM(D420:D425)</f>
        <v>11203.9</v>
      </c>
      <c r="E419" s="552">
        <f>SUM(E420:E425)</f>
        <v>238316</v>
      </c>
      <c r="F419" s="557">
        <f>SUM(F420:F425)</f>
        <v>241651.421746073</v>
      </c>
      <c r="G419" s="549">
        <f t="shared" si="14"/>
        <v>7.51883092193706E-2</v>
      </c>
      <c r="H419" s="562"/>
    </row>
    <row r="420" spans="1:8">
      <c r="A420" s="559" t="s">
        <v>346</v>
      </c>
      <c r="B420" s="554">
        <v>0</v>
      </c>
      <c r="C420" s="548">
        <f t="shared" si="13"/>
        <v>0</v>
      </c>
      <c r="D420" s="555"/>
      <c r="E420" s="556">
        <v>0</v>
      </c>
      <c r="F420" s="557">
        <v>0</v>
      </c>
      <c r="G420" s="549"/>
      <c r="H420" s="568"/>
    </row>
    <row r="421" spans="1:8">
      <c r="A421" s="559" t="s">
        <v>347</v>
      </c>
      <c r="B421" s="554">
        <v>11700.71</v>
      </c>
      <c r="C421" s="548">
        <f t="shared" si="13"/>
        <v>12971</v>
      </c>
      <c r="D421" s="555"/>
      <c r="E421" s="556">
        <v>12971</v>
      </c>
      <c r="F421" s="557">
        <v>13626.88</v>
      </c>
      <c r="G421" s="549">
        <f t="shared" si="14"/>
        <v>0.16461992477379581</v>
      </c>
      <c r="H421" s="568"/>
    </row>
    <row r="422" spans="1:8">
      <c r="A422" s="547" t="s">
        <v>348</v>
      </c>
      <c r="B422" s="554">
        <v>37206.740000000005</v>
      </c>
      <c r="C422" s="548">
        <f t="shared" si="13"/>
        <v>40608.980000000003</v>
      </c>
      <c r="D422" s="555">
        <v>237.98</v>
      </c>
      <c r="E422" s="556">
        <v>40371</v>
      </c>
      <c r="F422" s="557">
        <v>42238.243521944998</v>
      </c>
      <c r="G422" s="549">
        <f t="shared" si="14"/>
        <v>0.13523096949490851</v>
      </c>
      <c r="H422" s="568"/>
    </row>
    <row r="423" spans="1:8">
      <c r="A423" s="551" t="s">
        <v>349</v>
      </c>
      <c r="B423" s="554">
        <v>35204.03</v>
      </c>
      <c r="C423" s="548">
        <f t="shared" si="13"/>
        <v>33982</v>
      </c>
      <c r="D423" s="555">
        <v>1492</v>
      </c>
      <c r="E423" s="548">
        <v>32490</v>
      </c>
      <c r="F423" s="548">
        <v>34023.769999999997</v>
      </c>
      <c r="G423" s="549">
        <f t="shared" si="14"/>
        <v>-3.3526275258826961E-2</v>
      </c>
      <c r="H423" s="568"/>
    </row>
    <row r="424" spans="1:8">
      <c r="A424" s="551" t="s">
        <v>350</v>
      </c>
      <c r="B424" s="554">
        <v>135583.6</v>
      </c>
      <c r="C424" s="548">
        <f t="shared" si="13"/>
        <v>158695.22</v>
      </c>
      <c r="D424" s="555">
        <v>9153.2199999999993</v>
      </c>
      <c r="E424" s="556">
        <v>149542</v>
      </c>
      <c r="F424" s="557">
        <v>149535.79546086301</v>
      </c>
      <c r="G424" s="549">
        <f t="shared" si="14"/>
        <v>0.10290474261535321</v>
      </c>
      <c r="H424" s="568"/>
    </row>
    <row r="425" spans="1:8">
      <c r="A425" s="551" t="s">
        <v>351</v>
      </c>
      <c r="B425" s="554">
        <v>5057.57</v>
      </c>
      <c r="C425" s="548">
        <f t="shared" si="13"/>
        <v>3262.7</v>
      </c>
      <c r="D425" s="555">
        <v>320.7</v>
      </c>
      <c r="E425" s="556">
        <v>2942</v>
      </c>
      <c r="F425" s="557">
        <v>2226.7327632649999</v>
      </c>
      <c r="G425" s="549">
        <f t="shared" si="14"/>
        <v>-0.55972279903886646</v>
      </c>
      <c r="H425" s="568"/>
    </row>
    <row r="426" spans="1:8" ht="54">
      <c r="A426" s="559" t="s">
        <v>352</v>
      </c>
      <c r="B426" s="552">
        <f>SUM(B427:B431)</f>
        <v>827</v>
      </c>
      <c r="C426" s="548">
        <f t="shared" si="13"/>
        <v>826</v>
      </c>
      <c r="D426" s="552">
        <f>SUM(D427:D431)</f>
        <v>0</v>
      </c>
      <c r="E426" s="552">
        <f>SUM(E427:E431)</f>
        <v>826</v>
      </c>
      <c r="F426" s="557">
        <f>SUM(F427:F431)</f>
        <v>0</v>
      </c>
      <c r="G426" s="549">
        <f t="shared" si="14"/>
        <v>-1</v>
      </c>
      <c r="H426" s="562" t="s">
        <v>353</v>
      </c>
    </row>
    <row r="427" spans="1:8">
      <c r="A427" s="559" t="s">
        <v>354</v>
      </c>
      <c r="B427" s="554">
        <v>0</v>
      </c>
      <c r="C427" s="548">
        <f t="shared" si="13"/>
        <v>0</v>
      </c>
      <c r="D427" s="555"/>
      <c r="E427" s="548">
        <v>0</v>
      </c>
      <c r="F427" s="557">
        <v>0</v>
      </c>
      <c r="G427" s="549"/>
      <c r="H427" s="568"/>
    </row>
    <row r="428" spans="1:8">
      <c r="A428" s="559" t="s">
        <v>355</v>
      </c>
      <c r="B428" s="554">
        <v>0</v>
      </c>
      <c r="C428" s="548">
        <f t="shared" si="13"/>
        <v>0</v>
      </c>
      <c r="D428" s="555"/>
      <c r="E428" s="556">
        <v>0</v>
      </c>
      <c r="F428" s="557">
        <v>0</v>
      </c>
      <c r="G428" s="549"/>
      <c r="H428" s="568"/>
    </row>
    <row r="429" spans="1:8">
      <c r="A429" s="551" t="s">
        <v>356</v>
      </c>
      <c r="B429" s="554">
        <v>549.79999999999995</v>
      </c>
      <c r="C429" s="548">
        <f t="shared" si="13"/>
        <v>549</v>
      </c>
      <c r="D429" s="555"/>
      <c r="E429" s="556">
        <v>549</v>
      </c>
      <c r="F429" s="557">
        <v>0</v>
      </c>
      <c r="G429" s="549">
        <f t="shared" si="14"/>
        <v>-1</v>
      </c>
      <c r="H429" s="568"/>
    </row>
    <row r="430" spans="1:8">
      <c r="A430" s="551" t="s">
        <v>357</v>
      </c>
      <c r="B430" s="554">
        <v>0</v>
      </c>
      <c r="C430" s="548">
        <f t="shared" si="13"/>
        <v>0</v>
      </c>
      <c r="D430" s="555"/>
      <c r="E430" s="556">
        <v>0</v>
      </c>
      <c r="F430" s="557">
        <v>0</v>
      </c>
      <c r="G430" s="549"/>
      <c r="H430" s="568"/>
    </row>
    <row r="431" spans="1:8">
      <c r="A431" s="551" t="s">
        <v>358</v>
      </c>
      <c r="B431" s="554">
        <v>277.2</v>
      </c>
      <c r="C431" s="548">
        <f t="shared" si="13"/>
        <v>277</v>
      </c>
      <c r="D431" s="555"/>
      <c r="E431" s="548">
        <v>277</v>
      </c>
      <c r="F431" s="548">
        <v>0</v>
      </c>
      <c r="G431" s="549">
        <f t="shared" si="14"/>
        <v>-1</v>
      </c>
      <c r="H431" s="568"/>
    </row>
    <row r="432" spans="1:8">
      <c r="A432" s="559" t="s">
        <v>359</v>
      </c>
      <c r="B432" s="552">
        <f>SUM(B433:B435)</f>
        <v>7433.47</v>
      </c>
      <c r="C432" s="548">
        <f t="shared" si="13"/>
        <v>7386.3</v>
      </c>
      <c r="D432" s="552">
        <f>SUM(D433:D435)</f>
        <v>1350.3</v>
      </c>
      <c r="E432" s="552">
        <f>SUM(E433:E435)</f>
        <v>6036</v>
      </c>
      <c r="F432" s="557">
        <f>SUM(F433:F435)</f>
        <v>7278.31</v>
      </c>
      <c r="G432" s="549">
        <f t="shared" si="14"/>
        <v>-2.0873158834299438E-2</v>
      </c>
      <c r="H432" s="562"/>
    </row>
    <row r="433" spans="1:8">
      <c r="A433" s="559" t="s">
        <v>360</v>
      </c>
      <c r="B433" s="554">
        <v>7433.47</v>
      </c>
      <c r="C433" s="548">
        <f t="shared" si="13"/>
        <v>7386.3</v>
      </c>
      <c r="D433" s="555">
        <v>1350.3</v>
      </c>
      <c r="E433" s="556">
        <v>6036</v>
      </c>
      <c r="F433" s="557">
        <v>7278.31</v>
      </c>
      <c r="G433" s="549">
        <f t="shared" si="14"/>
        <v>-2.0873158834299438E-2</v>
      </c>
      <c r="H433" s="568"/>
    </row>
    <row r="434" spans="1:8">
      <c r="A434" s="559" t="s">
        <v>361</v>
      </c>
      <c r="B434" s="554">
        <v>0</v>
      </c>
      <c r="C434" s="548">
        <f t="shared" si="13"/>
        <v>0</v>
      </c>
      <c r="D434" s="555"/>
      <c r="E434" s="556">
        <v>0</v>
      </c>
      <c r="F434" s="557">
        <v>0</v>
      </c>
      <c r="G434" s="549"/>
      <c r="H434" s="568"/>
    </row>
    <row r="435" spans="1:8">
      <c r="A435" s="547" t="s">
        <v>362</v>
      </c>
      <c r="B435" s="554">
        <v>0</v>
      </c>
      <c r="C435" s="548">
        <f t="shared" si="13"/>
        <v>0</v>
      </c>
      <c r="D435" s="555"/>
      <c r="E435" s="548">
        <v>0</v>
      </c>
      <c r="F435" s="548">
        <v>0</v>
      </c>
      <c r="G435" s="549"/>
      <c r="H435" s="568"/>
    </row>
    <row r="436" spans="1:8">
      <c r="A436" s="551" t="s">
        <v>363</v>
      </c>
      <c r="B436" s="554">
        <v>0</v>
      </c>
      <c r="C436" s="548">
        <f t="shared" si="13"/>
        <v>0</v>
      </c>
      <c r="D436" s="555"/>
      <c r="E436" s="556">
        <f>SUM(E437:E439)</f>
        <v>0</v>
      </c>
      <c r="F436" s="557">
        <f>SUM(F437:F439)</f>
        <v>0</v>
      </c>
      <c r="G436" s="549"/>
      <c r="H436" s="562"/>
    </row>
    <row r="437" spans="1:8">
      <c r="A437" s="551" t="s">
        <v>364</v>
      </c>
      <c r="B437" s="554">
        <v>0</v>
      </c>
      <c r="C437" s="548">
        <f t="shared" si="13"/>
        <v>0</v>
      </c>
      <c r="D437" s="555"/>
      <c r="E437" s="556">
        <v>0</v>
      </c>
      <c r="F437" s="557">
        <v>0</v>
      </c>
      <c r="G437" s="549"/>
      <c r="H437" s="568"/>
    </row>
    <row r="438" spans="1:8">
      <c r="A438" s="551" t="s">
        <v>365</v>
      </c>
      <c r="B438" s="554">
        <v>0</v>
      </c>
      <c r="C438" s="548">
        <f t="shared" si="13"/>
        <v>0</v>
      </c>
      <c r="D438" s="555"/>
      <c r="E438" s="556">
        <v>0</v>
      </c>
      <c r="F438" s="557">
        <v>0</v>
      </c>
      <c r="G438" s="549"/>
      <c r="H438" s="568"/>
    </row>
    <row r="439" spans="1:8">
      <c r="A439" s="559" t="s">
        <v>366</v>
      </c>
      <c r="B439" s="554">
        <v>0</v>
      </c>
      <c r="C439" s="548">
        <f t="shared" si="13"/>
        <v>0</v>
      </c>
      <c r="D439" s="555"/>
      <c r="E439" s="556">
        <v>0</v>
      </c>
      <c r="F439" s="557">
        <v>0</v>
      </c>
      <c r="G439" s="549"/>
      <c r="H439" s="568"/>
    </row>
    <row r="440" spans="1:8">
      <c r="A440" s="559" t="s">
        <v>367</v>
      </c>
      <c r="B440" s="552">
        <f>SUM(B441:B443)</f>
        <v>16927.66</v>
      </c>
      <c r="C440" s="548">
        <f t="shared" si="13"/>
        <v>20153.5</v>
      </c>
      <c r="D440" s="552">
        <f>SUM(D441:D443)</f>
        <v>111.5</v>
      </c>
      <c r="E440" s="552">
        <f>SUM(E441:E443)</f>
        <v>20042</v>
      </c>
      <c r="F440" s="557">
        <f>SUM(F441:F443)</f>
        <v>16534.328935499998</v>
      </c>
      <c r="G440" s="549">
        <f t="shared" si="14"/>
        <v>-2.3235997444419485E-2</v>
      </c>
      <c r="H440" s="562"/>
    </row>
    <row r="441" spans="1:8">
      <c r="A441" s="559" t="s">
        <v>368</v>
      </c>
      <c r="B441" s="554">
        <v>10376.959999999999</v>
      </c>
      <c r="C441" s="548">
        <f t="shared" si="13"/>
        <v>13453.5</v>
      </c>
      <c r="D441" s="524">
        <v>111.5</v>
      </c>
      <c r="E441" s="548">
        <v>13342</v>
      </c>
      <c r="F441" s="548">
        <v>10641.388935499999</v>
      </c>
      <c r="G441" s="549">
        <f t="shared" si="14"/>
        <v>2.5482312305337991E-2</v>
      </c>
      <c r="H441" s="568"/>
    </row>
    <row r="442" spans="1:8">
      <c r="A442" s="551" t="s">
        <v>369</v>
      </c>
      <c r="B442" s="554">
        <v>6550.7</v>
      </c>
      <c r="C442" s="548">
        <f t="shared" si="13"/>
        <v>6700</v>
      </c>
      <c r="D442" s="555"/>
      <c r="E442" s="556">
        <v>6700</v>
      </c>
      <c r="F442" s="557">
        <v>5892.94</v>
      </c>
      <c r="G442" s="549">
        <f t="shared" si="14"/>
        <v>-0.10041064313737466</v>
      </c>
      <c r="H442" s="568"/>
    </row>
    <row r="443" spans="1:8">
      <c r="A443" s="551" t="s">
        <v>370</v>
      </c>
      <c r="B443" s="554">
        <v>0</v>
      </c>
      <c r="C443" s="548">
        <f t="shared" si="13"/>
        <v>0</v>
      </c>
      <c r="D443" s="555"/>
      <c r="E443" s="556">
        <v>0</v>
      </c>
      <c r="F443" s="557">
        <v>0</v>
      </c>
      <c r="G443" s="549"/>
      <c r="H443" s="568"/>
    </row>
    <row r="444" spans="1:8">
      <c r="A444" s="551" t="s">
        <v>371</v>
      </c>
      <c r="B444" s="552">
        <f>SUM(B445:B449)</f>
        <v>29989.29</v>
      </c>
      <c r="C444" s="548">
        <f t="shared" si="13"/>
        <v>30687.9</v>
      </c>
      <c r="D444" s="552">
        <f>SUM(D445:D449)</f>
        <v>146.9</v>
      </c>
      <c r="E444" s="552">
        <f>SUM(E445:E449)</f>
        <v>30541</v>
      </c>
      <c r="F444" s="557">
        <f>SUM(F445:F449)</f>
        <v>25900.844175439001</v>
      </c>
      <c r="G444" s="549">
        <f t="shared" si="14"/>
        <v>-0.13633019736582627</v>
      </c>
      <c r="H444" s="562"/>
    </row>
    <row r="445" spans="1:8">
      <c r="A445" s="551" t="s">
        <v>372</v>
      </c>
      <c r="B445" s="554">
        <v>20</v>
      </c>
      <c r="C445" s="548">
        <f t="shared" si="13"/>
        <v>2</v>
      </c>
      <c r="D445" s="524"/>
      <c r="E445" s="556">
        <v>2</v>
      </c>
      <c r="F445" s="557">
        <v>19</v>
      </c>
      <c r="G445" s="549">
        <f t="shared" si="14"/>
        <v>-0.05</v>
      </c>
      <c r="H445" s="568"/>
    </row>
    <row r="446" spans="1:8">
      <c r="A446" s="551" t="s">
        <v>373</v>
      </c>
      <c r="B446" s="554">
        <v>9856.52</v>
      </c>
      <c r="C446" s="548">
        <f t="shared" si="13"/>
        <v>10525.9</v>
      </c>
      <c r="D446" s="555">
        <v>146.9</v>
      </c>
      <c r="E446" s="556">
        <v>10379</v>
      </c>
      <c r="F446" s="557">
        <v>8973.93</v>
      </c>
      <c r="G446" s="549">
        <f t="shared" si="14"/>
        <v>-8.9543774070361556E-2</v>
      </c>
      <c r="H446" s="568"/>
    </row>
    <row r="447" spans="1:8">
      <c r="A447" s="559" t="s">
        <v>374</v>
      </c>
      <c r="B447" s="554">
        <v>20091.77</v>
      </c>
      <c r="C447" s="548">
        <f t="shared" si="13"/>
        <v>16815</v>
      </c>
      <c r="D447" s="555"/>
      <c r="E447" s="556">
        <v>16815</v>
      </c>
      <c r="F447" s="557">
        <v>16907.87</v>
      </c>
      <c r="G447" s="549">
        <f t="shared" si="14"/>
        <v>-0.15846787017768973</v>
      </c>
      <c r="H447" s="568"/>
    </row>
    <row r="448" spans="1:8">
      <c r="A448" s="559" t="s">
        <v>375</v>
      </c>
      <c r="B448" s="554">
        <v>0</v>
      </c>
      <c r="C448" s="548">
        <f t="shared" si="13"/>
        <v>0</v>
      </c>
      <c r="D448" s="555"/>
      <c r="E448" s="548">
        <v>0</v>
      </c>
      <c r="F448" s="548">
        <v>0</v>
      </c>
      <c r="G448" s="549"/>
      <c r="H448" s="568"/>
    </row>
    <row r="449" spans="1:8">
      <c r="A449" s="559" t="s">
        <v>376</v>
      </c>
      <c r="B449" s="554">
        <v>21</v>
      </c>
      <c r="C449" s="548">
        <f t="shared" si="13"/>
        <v>3345</v>
      </c>
      <c r="D449" s="555"/>
      <c r="E449" s="556">
        <v>3345</v>
      </c>
      <c r="F449" s="557">
        <v>4.4175438999999997E-2</v>
      </c>
      <c r="G449" s="549">
        <f t="shared" si="14"/>
        <v>-0.99789640766666665</v>
      </c>
      <c r="H449" s="568"/>
    </row>
    <row r="450" spans="1:8">
      <c r="A450" s="547" t="s">
        <v>377</v>
      </c>
      <c r="B450" s="552">
        <f>SUM(B451:B456)</f>
        <v>256289.08000000002</v>
      </c>
      <c r="C450" s="548">
        <f t="shared" si="13"/>
        <v>81739.110073000003</v>
      </c>
      <c r="D450" s="552">
        <f>SUM(D451:D456)</f>
        <v>4798.1100729999998</v>
      </c>
      <c r="E450" s="552">
        <f>SUM(E451:E456)</f>
        <v>76941</v>
      </c>
      <c r="F450" s="557">
        <f>SUM(F451:F456)</f>
        <v>281074.44007300003</v>
      </c>
      <c r="G450" s="549">
        <f t="shared" si="14"/>
        <v>9.6708607612154274E-2</v>
      </c>
      <c r="H450" s="562"/>
    </row>
    <row r="451" spans="1:8">
      <c r="A451" s="551" t="s">
        <v>378</v>
      </c>
      <c r="B451" s="554">
        <v>0</v>
      </c>
      <c r="C451" s="548">
        <f t="shared" si="13"/>
        <v>0</v>
      </c>
      <c r="D451" s="555"/>
      <c r="E451" s="548">
        <v>0</v>
      </c>
      <c r="F451" s="557">
        <v>0</v>
      </c>
      <c r="G451" s="549"/>
      <c r="H451" s="568"/>
    </row>
    <row r="452" spans="1:8">
      <c r="A452" s="551" t="s">
        <v>379</v>
      </c>
      <c r="B452" s="554">
        <v>0</v>
      </c>
      <c r="C452" s="548">
        <f t="shared" si="13"/>
        <v>0</v>
      </c>
      <c r="D452" s="555"/>
      <c r="E452" s="556">
        <v>0</v>
      </c>
      <c r="F452" s="557">
        <v>0</v>
      </c>
      <c r="G452" s="549"/>
      <c r="H452" s="568"/>
    </row>
    <row r="453" spans="1:8">
      <c r="A453" s="551" t="s">
        <v>380</v>
      </c>
      <c r="B453" s="554">
        <v>4</v>
      </c>
      <c r="C453" s="548">
        <f t="shared" si="13"/>
        <v>5</v>
      </c>
      <c r="D453" s="555"/>
      <c r="E453" s="556">
        <v>5</v>
      </c>
      <c r="F453" s="557">
        <v>0</v>
      </c>
      <c r="G453" s="549">
        <f t="shared" si="14"/>
        <v>-1</v>
      </c>
      <c r="H453" s="568"/>
    </row>
    <row r="454" spans="1:8">
      <c r="A454" s="547" t="s">
        <v>381</v>
      </c>
      <c r="B454" s="554">
        <v>497.11</v>
      </c>
      <c r="C454" s="548">
        <f t="shared" ref="C454:C517" si="15">D454+E454</f>
        <v>489</v>
      </c>
      <c r="D454" s="524"/>
      <c r="E454" s="556">
        <v>489</v>
      </c>
      <c r="F454" s="557">
        <v>812</v>
      </c>
      <c r="G454" s="549">
        <f t="shared" si="14"/>
        <v>0.63344129066001487</v>
      </c>
      <c r="H454" s="568"/>
    </row>
    <row r="455" spans="1:8">
      <c r="A455" s="559" t="s">
        <v>382</v>
      </c>
      <c r="B455" s="554">
        <v>15522.3</v>
      </c>
      <c r="C455" s="548">
        <f t="shared" si="15"/>
        <v>15261.67</v>
      </c>
      <c r="D455" s="555">
        <v>1103.67</v>
      </c>
      <c r="E455" s="556">
        <v>14158</v>
      </c>
      <c r="F455" s="557">
        <v>13103</v>
      </c>
      <c r="G455" s="549">
        <f t="shared" si="14"/>
        <v>-0.155859634203694</v>
      </c>
      <c r="H455" s="568"/>
    </row>
    <row r="456" spans="1:8">
      <c r="A456" s="551" t="s">
        <v>383</v>
      </c>
      <c r="B456" s="554">
        <v>240265.67</v>
      </c>
      <c r="C456" s="548">
        <f t="shared" si="15"/>
        <v>65983.440073000005</v>
      </c>
      <c r="D456" s="555">
        <v>3694.4400729999998</v>
      </c>
      <c r="E456" s="548">
        <v>62289</v>
      </c>
      <c r="F456" s="557">
        <v>267159.44007300003</v>
      </c>
      <c r="G456" s="549">
        <f t="shared" si="14"/>
        <v>0.11193346961719508</v>
      </c>
      <c r="H456" s="568"/>
    </row>
    <row r="457" spans="1:8" ht="67.5">
      <c r="A457" s="551" t="s">
        <v>384</v>
      </c>
      <c r="B457" s="552">
        <f>B458</f>
        <v>349425.05</v>
      </c>
      <c r="C457" s="548">
        <f t="shared" si="15"/>
        <v>25015</v>
      </c>
      <c r="D457" s="552">
        <f>D458</f>
        <v>3</v>
      </c>
      <c r="E457" s="552">
        <f>E458</f>
        <v>25012</v>
      </c>
      <c r="F457" s="557">
        <f>F458</f>
        <v>190553.65438143999</v>
      </c>
      <c r="G457" s="549">
        <f t="shared" si="14"/>
        <v>-0.45466515814638936</v>
      </c>
      <c r="H457" s="570" t="s">
        <v>385</v>
      </c>
    </row>
    <row r="458" spans="1:8">
      <c r="A458" s="551" t="s">
        <v>386</v>
      </c>
      <c r="B458" s="554">
        <f>429425.05-80000</f>
        <v>349425.05</v>
      </c>
      <c r="C458" s="548">
        <f t="shared" si="15"/>
        <v>25015</v>
      </c>
      <c r="D458" s="555">
        <v>3</v>
      </c>
      <c r="E458" s="556">
        <v>25012</v>
      </c>
      <c r="F458" s="557">
        <v>190553.65438143999</v>
      </c>
      <c r="G458" s="549">
        <f t="shared" si="14"/>
        <v>-0.45466515814638936</v>
      </c>
      <c r="H458" s="568"/>
    </row>
    <row r="459" spans="1:8">
      <c r="A459" s="559" t="s">
        <v>387</v>
      </c>
      <c r="B459" s="554">
        <f>B460+B465+B474+B480+B486+B491+B496+B503+B507+B510</f>
        <v>1954407.6800000002</v>
      </c>
      <c r="C459" s="548">
        <f t="shared" si="15"/>
        <v>4140539.1328639998</v>
      </c>
      <c r="D459" s="554">
        <f>D460+D465+D474+D480+D486+D491+D496+D503+D507+D510</f>
        <v>111743.132864</v>
      </c>
      <c r="E459" s="554">
        <f>E460+E465+E474+E480+E486+E491+E496+E503+E507+E510</f>
        <v>4028796</v>
      </c>
      <c r="F459" s="557">
        <f>F460+F465+F474+F480+F486+F491+F496+F503+F507+F510</f>
        <v>2151591.1782343402</v>
      </c>
      <c r="G459" s="549">
        <f t="shared" si="14"/>
        <v>0.10089169227698694</v>
      </c>
      <c r="H459" s="562"/>
    </row>
    <row r="460" spans="1:8" ht="27">
      <c r="A460" s="551" t="s">
        <v>388</v>
      </c>
      <c r="B460" s="554">
        <f>SUM(B461:B464)</f>
        <v>8760.880000000001</v>
      </c>
      <c r="C460" s="548">
        <f t="shared" si="15"/>
        <v>223094.07203700001</v>
      </c>
      <c r="D460" s="554">
        <f>SUM(D461:D464)</f>
        <v>144.07203699999999</v>
      </c>
      <c r="E460" s="554">
        <f>SUM(E461:E464)</f>
        <v>222950</v>
      </c>
      <c r="F460" s="557">
        <f>SUM(F461:F464)</f>
        <v>14389.39</v>
      </c>
      <c r="G460" s="549">
        <f t="shared" si="14"/>
        <v>0.64245943329893773</v>
      </c>
      <c r="H460" s="571" t="s">
        <v>389</v>
      </c>
    </row>
    <row r="461" spans="1:8">
      <c r="A461" s="551" t="s">
        <v>77</v>
      </c>
      <c r="B461" s="554">
        <v>2268.89</v>
      </c>
      <c r="C461" s="548">
        <f t="shared" si="15"/>
        <v>2120</v>
      </c>
      <c r="D461" s="555"/>
      <c r="E461" s="556">
        <v>2120</v>
      </c>
      <c r="F461" s="557">
        <v>2583.39</v>
      </c>
      <c r="G461" s="549">
        <f t="shared" si="14"/>
        <v>0.1386140359382782</v>
      </c>
      <c r="H461" s="560"/>
    </row>
    <row r="462" spans="1:8">
      <c r="A462" s="551" t="s">
        <v>78</v>
      </c>
      <c r="B462" s="554">
        <v>2692.29</v>
      </c>
      <c r="C462" s="548">
        <f t="shared" si="15"/>
        <v>1567.0720369999999</v>
      </c>
      <c r="D462" s="555">
        <v>144.07203699999999</v>
      </c>
      <c r="E462" s="556">
        <v>1423</v>
      </c>
      <c r="F462" s="557">
        <v>1801</v>
      </c>
      <c r="G462" s="549">
        <f t="shared" si="14"/>
        <v>-0.33105274691805114</v>
      </c>
      <c r="H462" s="572"/>
    </row>
    <row r="463" spans="1:8">
      <c r="A463" s="547" t="s">
        <v>79</v>
      </c>
      <c r="B463" s="554">
        <v>0</v>
      </c>
      <c r="C463" s="548">
        <f t="shared" si="15"/>
        <v>0</v>
      </c>
      <c r="D463" s="555"/>
      <c r="E463" s="556">
        <v>0</v>
      </c>
      <c r="F463" s="557">
        <v>0</v>
      </c>
      <c r="G463" s="549"/>
      <c r="H463" s="560"/>
    </row>
    <row r="464" spans="1:8">
      <c r="A464" s="551" t="s">
        <v>390</v>
      </c>
      <c r="B464" s="554">
        <v>3799.7</v>
      </c>
      <c r="C464" s="548">
        <f t="shared" si="15"/>
        <v>219407</v>
      </c>
      <c r="D464" s="555"/>
      <c r="E464" s="556">
        <v>219407</v>
      </c>
      <c r="F464" s="557">
        <v>10005</v>
      </c>
      <c r="G464" s="549">
        <f t="shared" si="14"/>
        <v>1.633102613364213</v>
      </c>
      <c r="H464" s="560"/>
    </row>
    <row r="465" spans="1:8" ht="81">
      <c r="A465" s="551" t="s">
        <v>391</v>
      </c>
      <c r="B465" s="554">
        <f>SUM(B466:B473)</f>
        <v>152.11000000000001</v>
      </c>
      <c r="C465" s="548">
        <f t="shared" si="15"/>
        <v>1476</v>
      </c>
      <c r="D465" s="554">
        <f>SUM(D466:D473)</f>
        <v>24</v>
      </c>
      <c r="E465" s="554">
        <f>SUM(E466:E473)</f>
        <v>1452</v>
      </c>
      <c r="F465" s="557">
        <f>SUM(F466:F473)</f>
        <v>588614</v>
      </c>
      <c r="G465" s="549">
        <f t="shared" ref="G465:G528" si="16">(F465-B465)/B465</f>
        <v>3868.6601143909011</v>
      </c>
      <c r="H465" s="563" t="s">
        <v>392</v>
      </c>
    </row>
    <row r="466" spans="1:8">
      <c r="A466" s="551" t="s">
        <v>393</v>
      </c>
      <c r="B466" s="554">
        <v>0</v>
      </c>
      <c r="C466" s="548">
        <f t="shared" si="15"/>
        <v>0</v>
      </c>
      <c r="D466" s="555"/>
      <c r="E466" s="556"/>
      <c r="F466" s="557">
        <v>0</v>
      </c>
      <c r="G466" s="549"/>
      <c r="H466" s="560"/>
    </row>
    <row r="467" spans="1:8">
      <c r="A467" s="559" t="s">
        <v>394</v>
      </c>
      <c r="B467" s="554">
        <v>0</v>
      </c>
      <c r="C467" s="548">
        <f t="shared" si="15"/>
        <v>0</v>
      </c>
      <c r="D467" s="524"/>
      <c r="E467" s="556"/>
      <c r="F467" s="557">
        <v>0</v>
      </c>
      <c r="G467" s="549"/>
      <c r="H467" s="560"/>
    </row>
    <row r="468" spans="1:8">
      <c r="A468" s="559" t="s">
        <v>395</v>
      </c>
      <c r="B468" s="554">
        <v>0</v>
      </c>
      <c r="C468" s="548">
        <f t="shared" si="15"/>
        <v>764</v>
      </c>
      <c r="D468" s="555">
        <v>24</v>
      </c>
      <c r="E468" s="556">
        <v>740</v>
      </c>
      <c r="F468" s="557">
        <v>110037</v>
      </c>
      <c r="G468" s="549"/>
      <c r="H468" s="572"/>
    </row>
    <row r="469" spans="1:8">
      <c r="A469" s="559" t="s">
        <v>396</v>
      </c>
      <c r="B469" s="554">
        <v>0</v>
      </c>
      <c r="C469" s="548">
        <f t="shared" si="15"/>
        <v>650</v>
      </c>
      <c r="D469" s="555"/>
      <c r="E469" s="556">
        <v>650</v>
      </c>
      <c r="F469" s="557">
        <v>410000</v>
      </c>
      <c r="G469" s="549"/>
      <c r="H469" s="572"/>
    </row>
    <row r="470" spans="1:8">
      <c r="A470" s="551" t="s">
        <v>397</v>
      </c>
      <c r="B470" s="554">
        <v>0</v>
      </c>
      <c r="C470" s="548">
        <f t="shared" si="15"/>
        <v>0</v>
      </c>
      <c r="D470" s="555"/>
      <c r="E470" s="556"/>
      <c r="F470" s="557">
        <v>68561</v>
      </c>
      <c r="G470" s="549"/>
      <c r="H470" s="560"/>
    </row>
    <row r="471" spans="1:8">
      <c r="A471" s="551" t="s">
        <v>398</v>
      </c>
      <c r="B471" s="554">
        <v>0</v>
      </c>
      <c r="C471" s="548">
        <f t="shared" si="15"/>
        <v>0</v>
      </c>
      <c r="D471" s="555"/>
      <c r="E471" s="548"/>
      <c r="F471" s="557">
        <v>0</v>
      </c>
      <c r="G471" s="549"/>
      <c r="H471" s="560"/>
    </row>
    <row r="472" spans="1:8">
      <c r="A472" s="551" t="s">
        <v>399</v>
      </c>
      <c r="B472" s="554">
        <v>0</v>
      </c>
      <c r="C472" s="548">
        <f t="shared" si="15"/>
        <v>0</v>
      </c>
      <c r="D472" s="555"/>
      <c r="E472" s="556"/>
      <c r="F472" s="557">
        <v>0</v>
      </c>
      <c r="G472" s="549"/>
      <c r="H472" s="560"/>
    </row>
    <row r="473" spans="1:8">
      <c r="A473" s="559" t="s">
        <v>400</v>
      </c>
      <c r="B473" s="554">
        <v>152.11000000000001</v>
      </c>
      <c r="C473" s="548">
        <f t="shared" si="15"/>
        <v>62</v>
      </c>
      <c r="D473" s="555"/>
      <c r="E473" s="556">
        <v>62</v>
      </c>
      <c r="F473" s="557">
        <v>16</v>
      </c>
      <c r="G473" s="549">
        <f t="shared" si="16"/>
        <v>-0.89481296430214974</v>
      </c>
      <c r="H473" s="560"/>
    </row>
    <row r="474" spans="1:8" ht="40.5">
      <c r="A474" s="559" t="s">
        <v>401</v>
      </c>
      <c r="B474" s="554">
        <f>SUM(B475:B479)</f>
        <v>1900</v>
      </c>
      <c r="C474" s="548">
        <f t="shared" si="15"/>
        <v>5990</v>
      </c>
      <c r="D474" s="554">
        <f>SUM(D475:D479)</f>
        <v>190</v>
      </c>
      <c r="E474" s="554">
        <f>SUM(E475:E479)</f>
        <v>5800</v>
      </c>
      <c r="F474" s="557">
        <f>SUM(F475:F479)</f>
        <v>207</v>
      </c>
      <c r="G474" s="549">
        <f t="shared" si="16"/>
        <v>-0.89105263157894732</v>
      </c>
      <c r="H474" s="563" t="s">
        <v>402</v>
      </c>
    </row>
    <row r="475" spans="1:8">
      <c r="A475" s="559" t="s">
        <v>393</v>
      </c>
      <c r="B475" s="554">
        <v>0</v>
      </c>
      <c r="C475" s="548">
        <f t="shared" si="15"/>
        <v>0</v>
      </c>
      <c r="D475" s="555"/>
      <c r="E475" s="556"/>
      <c r="F475" s="557">
        <v>0</v>
      </c>
      <c r="G475" s="549"/>
      <c r="H475" s="560"/>
    </row>
    <row r="476" spans="1:8">
      <c r="A476" s="547" t="s">
        <v>403</v>
      </c>
      <c r="B476" s="554">
        <v>0</v>
      </c>
      <c r="C476" s="548">
        <f t="shared" si="15"/>
        <v>462</v>
      </c>
      <c r="D476" s="555">
        <v>10</v>
      </c>
      <c r="E476" s="556">
        <v>452</v>
      </c>
      <c r="F476" s="557">
        <v>27</v>
      </c>
      <c r="G476" s="549"/>
      <c r="H476" s="560"/>
    </row>
    <row r="477" spans="1:8">
      <c r="A477" s="551" t="s">
        <v>404</v>
      </c>
      <c r="B477" s="554">
        <v>0</v>
      </c>
      <c r="C477" s="548">
        <f t="shared" si="15"/>
        <v>0</v>
      </c>
      <c r="D477" s="555"/>
      <c r="E477" s="548"/>
      <c r="F477" s="557">
        <v>0</v>
      </c>
      <c r="G477" s="549"/>
      <c r="H477" s="560"/>
    </row>
    <row r="478" spans="1:8">
      <c r="A478" s="551" t="s">
        <v>405</v>
      </c>
      <c r="B478" s="554">
        <v>0</v>
      </c>
      <c r="C478" s="548">
        <f t="shared" si="15"/>
        <v>0</v>
      </c>
      <c r="D478" s="555"/>
      <c r="E478" s="556"/>
      <c r="F478" s="557">
        <v>0</v>
      </c>
      <c r="G478" s="549"/>
      <c r="H478" s="560"/>
    </row>
    <row r="479" spans="1:8">
      <c r="A479" s="551" t="s">
        <v>406</v>
      </c>
      <c r="B479" s="554">
        <v>1900</v>
      </c>
      <c r="C479" s="548">
        <f t="shared" si="15"/>
        <v>5528</v>
      </c>
      <c r="D479" s="555">
        <v>180</v>
      </c>
      <c r="E479" s="556">
        <v>5348</v>
      </c>
      <c r="F479" s="557">
        <v>180</v>
      </c>
      <c r="G479" s="549">
        <f t="shared" si="16"/>
        <v>-0.90526315789473688</v>
      </c>
      <c r="H479" s="560"/>
    </row>
    <row r="480" spans="1:8" ht="94.5">
      <c r="A480" s="559" t="s">
        <v>407</v>
      </c>
      <c r="B480" s="554">
        <f>SUM(B481:B485)</f>
        <v>783229.42</v>
      </c>
      <c r="C480" s="548">
        <f t="shared" si="15"/>
        <v>690882.22082699998</v>
      </c>
      <c r="D480" s="554">
        <f>SUM(D481:D485)</f>
        <v>22403.220827000001</v>
      </c>
      <c r="E480" s="554">
        <f>SUM(E481:E485)</f>
        <v>668479</v>
      </c>
      <c r="F480" s="557">
        <f>SUM(F481:F485)</f>
        <v>740363.00465999998</v>
      </c>
      <c r="G480" s="549">
        <f t="shared" si="16"/>
        <v>-5.4730343683974565E-2</v>
      </c>
      <c r="H480" s="563" t="s">
        <v>408</v>
      </c>
    </row>
    <row r="481" spans="1:8">
      <c r="A481" s="559" t="s">
        <v>393</v>
      </c>
      <c r="B481" s="554">
        <v>311.17</v>
      </c>
      <c r="C481" s="548">
        <f t="shared" si="15"/>
        <v>387</v>
      </c>
      <c r="D481" s="555"/>
      <c r="E481" s="556">
        <v>387</v>
      </c>
      <c r="F481" s="557">
        <v>398.01</v>
      </c>
      <c r="G481" s="549">
        <f t="shared" si="16"/>
        <v>0.27907574637657862</v>
      </c>
      <c r="H481" s="560"/>
    </row>
    <row r="482" spans="1:8">
      <c r="A482" s="559" t="s">
        <v>409</v>
      </c>
      <c r="B482" s="554">
        <v>460</v>
      </c>
      <c r="C482" s="548">
        <f t="shared" si="15"/>
        <v>460</v>
      </c>
      <c r="D482" s="555"/>
      <c r="E482" s="548">
        <v>460</v>
      </c>
      <c r="F482" s="557">
        <v>300</v>
      </c>
      <c r="G482" s="549">
        <f t="shared" si="16"/>
        <v>-0.34782608695652173</v>
      </c>
      <c r="H482" s="560"/>
    </row>
    <row r="483" spans="1:8">
      <c r="A483" s="551" t="s">
        <v>410</v>
      </c>
      <c r="B483" s="554">
        <v>6731.24</v>
      </c>
      <c r="C483" s="548">
        <f t="shared" si="15"/>
        <v>2587.2208270000001</v>
      </c>
      <c r="D483" s="555">
        <v>202.22082700000001</v>
      </c>
      <c r="E483" s="556">
        <v>2385</v>
      </c>
      <c r="F483" s="557">
        <v>630458.46082699997</v>
      </c>
      <c r="G483" s="549">
        <f t="shared" si="16"/>
        <v>92.66156322267517</v>
      </c>
      <c r="H483" s="560"/>
    </row>
    <row r="484" spans="1:8">
      <c r="A484" s="551" t="s">
        <v>411</v>
      </c>
      <c r="B484" s="554">
        <v>0</v>
      </c>
      <c r="C484" s="548">
        <f t="shared" si="15"/>
        <v>0</v>
      </c>
      <c r="D484" s="555"/>
      <c r="E484" s="556">
        <v>0</v>
      </c>
      <c r="F484" s="557">
        <v>0</v>
      </c>
      <c r="G484" s="549"/>
      <c r="H484" s="560"/>
    </row>
    <row r="485" spans="1:8">
      <c r="A485" s="551" t="s">
        <v>412</v>
      </c>
      <c r="B485" s="554">
        <v>775727.01</v>
      </c>
      <c r="C485" s="548">
        <f t="shared" si="15"/>
        <v>687448</v>
      </c>
      <c r="D485" s="555">
        <v>22201</v>
      </c>
      <c r="E485" s="556">
        <v>665247</v>
      </c>
      <c r="F485" s="557">
        <v>109206.53383300001</v>
      </c>
      <c r="G485" s="549">
        <f t="shared" si="16"/>
        <v>-0.85922040559990298</v>
      </c>
      <c r="H485" s="560"/>
    </row>
    <row r="486" spans="1:8" ht="40.5">
      <c r="A486" s="559" t="s">
        <v>413</v>
      </c>
      <c r="B486" s="554">
        <f>SUM(B487:B490)</f>
        <v>34265.15</v>
      </c>
      <c r="C486" s="548">
        <f t="shared" si="15"/>
        <v>24617.919999999998</v>
      </c>
      <c r="D486" s="554">
        <f>SUM(D487:D490)</f>
        <v>2415.92</v>
      </c>
      <c r="E486" s="554">
        <f>SUM(E487:E490)</f>
        <v>22202</v>
      </c>
      <c r="F486" s="557">
        <f>SUM(F487:F490)</f>
        <v>108992.45</v>
      </c>
      <c r="G486" s="549">
        <f t="shared" si="16"/>
        <v>2.180854308240296</v>
      </c>
      <c r="H486" s="563" t="s">
        <v>414</v>
      </c>
    </row>
    <row r="487" spans="1:8">
      <c r="A487" s="559" t="s">
        <v>393</v>
      </c>
      <c r="B487" s="554">
        <v>4416.0700000000006</v>
      </c>
      <c r="C487" s="548">
        <f t="shared" si="15"/>
        <v>4213</v>
      </c>
      <c r="D487" s="555"/>
      <c r="E487" s="548">
        <v>4213</v>
      </c>
      <c r="F487" s="557">
        <v>2457.5100000000002</v>
      </c>
      <c r="G487" s="549">
        <f t="shared" si="16"/>
        <v>-0.44350746251757789</v>
      </c>
      <c r="H487" s="560"/>
    </row>
    <row r="488" spans="1:8">
      <c r="A488" s="559" t="s">
        <v>415</v>
      </c>
      <c r="B488" s="554">
        <v>3259.34</v>
      </c>
      <c r="C488" s="548">
        <f t="shared" si="15"/>
        <v>2696</v>
      </c>
      <c r="D488" s="555"/>
      <c r="E488" s="556">
        <v>2696</v>
      </c>
      <c r="F488" s="557">
        <v>6288.02</v>
      </c>
      <c r="G488" s="549">
        <f t="shared" si="16"/>
        <v>0.92923107132118776</v>
      </c>
      <c r="H488" s="560"/>
    </row>
    <row r="489" spans="1:8">
      <c r="A489" s="547" t="s">
        <v>416</v>
      </c>
      <c r="B489" s="554">
        <v>0</v>
      </c>
      <c r="C489" s="548">
        <f t="shared" si="15"/>
        <v>0</v>
      </c>
      <c r="D489" s="555"/>
      <c r="E489" s="556">
        <v>0</v>
      </c>
      <c r="F489" s="557">
        <v>0</v>
      </c>
      <c r="G489" s="549"/>
      <c r="H489" s="560"/>
    </row>
    <row r="490" spans="1:8">
      <c r="A490" s="551" t="s">
        <v>417</v>
      </c>
      <c r="B490" s="554">
        <v>26589.74</v>
      </c>
      <c r="C490" s="548">
        <f t="shared" si="15"/>
        <v>17708.919999999998</v>
      </c>
      <c r="D490" s="555">
        <v>2415.92</v>
      </c>
      <c r="E490" s="556">
        <v>15293</v>
      </c>
      <c r="F490" s="557">
        <v>100246.92</v>
      </c>
      <c r="G490" s="549">
        <f t="shared" si="16"/>
        <v>2.7701353980896388</v>
      </c>
      <c r="H490" s="560"/>
    </row>
    <row r="491" spans="1:8" ht="40.5">
      <c r="A491" s="551" t="s">
        <v>418</v>
      </c>
      <c r="B491" s="554">
        <f>SUM(B492:B495)</f>
        <v>6516.51</v>
      </c>
      <c r="C491" s="548">
        <f t="shared" si="15"/>
        <v>32155</v>
      </c>
      <c r="D491" s="554">
        <f>SUM(D492:D495)</f>
        <v>280</v>
      </c>
      <c r="E491" s="554">
        <f>SUM(E492:E495)</f>
        <v>31875</v>
      </c>
      <c r="F491" s="557">
        <f>SUM(F492:F495)</f>
        <v>4723.8599999999997</v>
      </c>
      <c r="G491" s="549">
        <f t="shared" si="16"/>
        <v>-0.27509357002444568</v>
      </c>
      <c r="H491" s="563" t="s">
        <v>419</v>
      </c>
    </row>
    <row r="492" spans="1:8">
      <c r="A492" s="551" t="s">
        <v>420</v>
      </c>
      <c r="B492" s="554">
        <v>1751.39</v>
      </c>
      <c r="C492" s="548">
        <f t="shared" si="15"/>
        <v>2426</v>
      </c>
      <c r="D492" s="555">
        <v>280</v>
      </c>
      <c r="E492" s="556">
        <v>2146</v>
      </c>
      <c r="F492" s="557">
        <v>2005.86</v>
      </c>
      <c r="G492" s="549">
        <f t="shared" si="16"/>
        <v>0.14529602201679798</v>
      </c>
      <c r="H492" s="560"/>
    </row>
    <row r="493" spans="1:8">
      <c r="A493" s="559" t="s">
        <v>421</v>
      </c>
      <c r="B493" s="554">
        <v>1552.28</v>
      </c>
      <c r="C493" s="548">
        <f t="shared" si="15"/>
        <v>1272</v>
      </c>
      <c r="D493" s="524"/>
      <c r="E493" s="556">
        <v>1272</v>
      </c>
      <c r="F493" s="557">
        <v>1221</v>
      </c>
      <c r="G493" s="549">
        <f t="shared" si="16"/>
        <v>-0.21341510552219958</v>
      </c>
      <c r="H493" s="560"/>
    </row>
    <row r="494" spans="1:8">
      <c r="A494" s="559" t="s">
        <v>422</v>
      </c>
      <c r="B494" s="554">
        <v>0</v>
      </c>
      <c r="C494" s="548">
        <f t="shared" si="15"/>
        <v>0</v>
      </c>
      <c r="D494" s="555"/>
      <c r="E494" s="548">
        <v>0</v>
      </c>
      <c r="F494" s="557">
        <v>0</v>
      </c>
      <c r="G494" s="549"/>
      <c r="H494" s="560"/>
    </row>
    <row r="495" spans="1:8">
      <c r="A495" s="559" t="s">
        <v>423</v>
      </c>
      <c r="B495" s="554">
        <v>3212.84</v>
      </c>
      <c r="C495" s="548">
        <f t="shared" si="15"/>
        <v>28457</v>
      </c>
      <c r="D495" s="555"/>
      <c r="E495" s="556">
        <v>28457</v>
      </c>
      <c r="F495" s="557">
        <v>1497</v>
      </c>
      <c r="G495" s="549">
        <f t="shared" si="16"/>
        <v>-0.53405709590269046</v>
      </c>
      <c r="H495" s="560"/>
    </row>
    <row r="496" spans="1:8">
      <c r="A496" s="551" t="s">
        <v>424</v>
      </c>
      <c r="B496" s="554">
        <f>SUM(B497:B502)</f>
        <v>7803.2400000000007</v>
      </c>
      <c r="C496" s="548">
        <f t="shared" si="15"/>
        <v>8559.92</v>
      </c>
      <c r="D496" s="554">
        <f>SUM(D497:D502)</f>
        <v>86.92</v>
      </c>
      <c r="E496" s="554">
        <f>SUM(E497:E502)</f>
        <v>8473</v>
      </c>
      <c r="F496" s="557">
        <f>SUM(F497:F502)</f>
        <v>6997.4555820000005</v>
      </c>
      <c r="G496" s="549">
        <f t="shared" si="16"/>
        <v>-0.10326280083657559</v>
      </c>
      <c r="H496" s="561">
        <f>SUM(H497:H502)</f>
        <v>0</v>
      </c>
    </row>
    <row r="497" spans="1:8">
      <c r="A497" s="551" t="s">
        <v>393</v>
      </c>
      <c r="B497" s="554">
        <v>877.78</v>
      </c>
      <c r="C497" s="548">
        <f t="shared" si="15"/>
        <v>953</v>
      </c>
      <c r="D497" s="555"/>
      <c r="E497" s="556">
        <v>953</v>
      </c>
      <c r="F497" s="557">
        <v>920.86</v>
      </c>
      <c r="G497" s="549">
        <f t="shared" si="16"/>
        <v>4.907835676365381E-2</v>
      </c>
      <c r="H497" s="560"/>
    </row>
    <row r="498" spans="1:8">
      <c r="A498" s="551" t="s">
        <v>425</v>
      </c>
      <c r="B498" s="554">
        <v>4795.43</v>
      </c>
      <c r="C498" s="548">
        <f t="shared" si="15"/>
        <v>4511.92</v>
      </c>
      <c r="D498" s="555">
        <v>61.92</v>
      </c>
      <c r="E498" s="548">
        <v>4450</v>
      </c>
      <c r="F498" s="557">
        <v>3874.88</v>
      </c>
      <c r="G498" s="549">
        <f t="shared" si="16"/>
        <v>-0.19196401573998581</v>
      </c>
      <c r="H498" s="560"/>
    </row>
    <row r="499" spans="1:8">
      <c r="A499" s="559" t="s">
        <v>426</v>
      </c>
      <c r="B499" s="554">
        <v>829.35</v>
      </c>
      <c r="C499" s="548">
        <f t="shared" si="15"/>
        <v>954</v>
      </c>
      <c r="D499" s="555">
        <v>25</v>
      </c>
      <c r="E499" s="556">
        <v>929</v>
      </c>
      <c r="F499" s="557">
        <v>1010.485582</v>
      </c>
      <c r="G499" s="549">
        <f t="shared" si="16"/>
        <v>0.2184066823415928</v>
      </c>
      <c r="H499" s="560"/>
    </row>
    <row r="500" spans="1:8">
      <c r="A500" s="559" t="s">
        <v>427</v>
      </c>
      <c r="B500" s="554">
        <v>165</v>
      </c>
      <c r="C500" s="548">
        <f t="shared" si="15"/>
        <v>165</v>
      </c>
      <c r="D500" s="555"/>
      <c r="E500" s="556">
        <v>165</v>
      </c>
      <c r="F500" s="557">
        <v>165</v>
      </c>
      <c r="G500" s="549">
        <f t="shared" si="16"/>
        <v>0</v>
      </c>
      <c r="H500" s="560"/>
    </row>
    <row r="501" spans="1:8">
      <c r="A501" s="559" t="s">
        <v>428</v>
      </c>
      <c r="B501" s="554">
        <v>925.68</v>
      </c>
      <c r="C501" s="548">
        <f t="shared" si="15"/>
        <v>1590</v>
      </c>
      <c r="D501" s="524"/>
      <c r="E501" s="548">
        <v>1590</v>
      </c>
      <c r="F501" s="557">
        <v>816.23</v>
      </c>
      <c r="G501" s="549">
        <f t="shared" si="16"/>
        <v>-0.11823740385446369</v>
      </c>
      <c r="H501" s="560"/>
    </row>
    <row r="502" spans="1:8">
      <c r="A502" s="547" t="s">
        <v>429</v>
      </c>
      <c r="B502" s="554">
        <v>210</v>
      </c>
      <c r="C502" s="548">
        <f t="shared" si="15"/>
        <v>386</v>
      </c>
      <c r="D502" s="524"/>
      <c r="E502" s="556">
        <v>386</v>
      </c>
      <c r="F502" s="557">
        <v>210</v>
      </c>
      <c r="G502" s="549">
        <f t="shared" si="16"/>
        <v>0</v>
      </c>
      <c r="H502" s="560"/>
    </row>
    <row r="503" spans="1:8">
      <c r="A503" s="559" t="s">
        <v>430</v>
      </c>
      <c r="B503" s="554">
        <f>SUM(B504:B506)</f>
        <v>680.67</v>
      </c>
      <c r="C503" s="548">
        <f t="shared" si="15"/>
        <v>701</v>
      </c>
      <c r="D503" s="554">
        <f>SUM(D504:D506)</f>
        <v>0</v>
      </c>
      <c r="E503" s="554">
        <f>SUM(E504:E506)</f>
        <v>701</v>
      </c>
      <c r="F503" s="557">
        <f>SUM(F504:F506)</f>
        <v>781.43</v>
      </c>
      <c r="G503" s="549">
        <f t="shared" si="16"/>
        <v>0.14803061689217975</v>
      </c>
      <c r="H503" s="561">
        <f>SUM(H504:H506)</f>
        <v>0</v>
      </c>
    </row>
    <row r="504" spans="1:8">
      <c r="A504" s="559" t="s">
        <v>431</v>
      </c>
      <c r="B504" s="554">
        <v>0</v>
      </c>
      <c r="C504" s="548">
        <f t="shared" si="15"/>
        <v>0</v>
      </c>
      <c r="D504" s="524"/>
      <c r="E504" s="556">
        <v>0</v>
      </c>
      <c r="F504" s="557">
        <v>0</v>
      </c>
      <c r="G504" s="549"/>
      <c r="H504" s="560"/>
    </row>
    <row r="505" spans="1:8">
      <c r="A505" s="551" t="s">
        <v>432</v>
      </c>
      <c r="B505" s="554">
        <v>0</v>
      </c>
      <c r="C505" s="548">
        <f t="shared" si="15"/>
        <v>0</v>
      </c>
      <c r="D505" s="524"/>
      <c r="E505" s="556">
        <v>0</v>
      </c>
      <c r="F505" s="557">
        <v>0</v>
      </c>
      <c r="G505" s="549"/>
      <c r="H505" s="560"/>
    </row>
    <row r="506" spans="1:8">
      <c r="A506" s="551" t="s">
        <v>433</v>
      </c>
      <c r="B506" s="554">
        <v>680.67</v>
      </c>
      <c r="C506" s="548">
        <f t="shared" si="15"/>
        <v>701</v>
      </c>
      <c r="D506" s="524"/>
      <c r="E506" s="548">
        <v>701</v>
      </c>
      <c r="F506" s="557">
        <v>781.43</v>
      </c>
      <c r="G506" s="549">
        <f t="shared" si="16"/>
        <v>0.14803061689217975</v>
      </c>
      <c r="H506" s="560"/>
    </row>
    <row r="507" spans="1:8">
      <c r="A507" s="559" t="s">
        <v>434</v>
      </c>
      <c r="B507" s="554">
        <f>SUM(B508:B509)</f>
        <v>179883.36</v>
      </c>
      <c r="C507" s="548">
        <f t="shared" si="15"/>
        <v>201959</v>
      </c>
      <c r="D507" s="554">
        <f>SUM(D508:D509)</f>
        <v>41</v>
      </c>
      <c r="E507" s="554">
        <f>SUM(E508:E509)</f>
        <v>201918</v>
      </c>
      <c r="F507" s="557">
        <f>SUM(F508:F509)</f>
        <v>207391</v>
      </c>
      <c r="G507" s="549">
        <f t="shared" si="16"/>
        <v>0.1529193139376539</v>
      </c>
      <c r="H507" s="561">
        <f>SUM(H508:H509)</f>
        <v>0</v>
      </c>
    </row>
    <row r="508" spans="1:8">
      <c r="A508" s="559" t="s">
        <v>435</v>
      </c>
      <c r="B508" s="554">
        <v>179883.36</v>
      </c>
      <c r="C508" s="548">
        <f t="shared" si="15"/>
        <v>201959</v>
      </c>
      <c r="D508" s="524">
        <v>41</v>
      </c>
      <c r="E508" s="556">
        <v>201918</v>
      </c>
      <c r="F508" s="557">
        <v>207391</v>
      </c>
      <c r="G508" s="549">
        <f t="shared" si="16"/>
        <v>0.1529193139376539</v>
      </c>
      <c r="H508" s="560"/>
    </row>
    <row r="509" spans="1:8">
      <c r="A509" s="559" t="s">
        <v>436</v>
      </c>
      <c r="B509" s="554">
        <v>0</v>
      </c>
      <c r="C509" s="548">
        <f t="shared" si="15"/>
        <v>0</v>
      </c>
      <c r="D509" s="524"/>
      <c r="E509" s="556">
        <v>0</v>
      </c>
      <c r="F509" s="557">
        <v>0</v>
      </c>
      <c r="G509" s="549"/>
      <c r="H509" s="560"/>
    </row>
    <row r="510" spans="1:8" ht="54">
      <c r="A510" s="547" t="s">
        <v>437</v>
      </c>
      <c r="B510" s="554">
        <f>SUM(B511:B514)</f>
        <v>931216.34</v>
      </c>
      <c r="C510" s="548">
        <f t="shared" si="15"/>
        <v>2951104</v>
      </c>
      <c r="D510" s="554">
        <f>SUM(D511:D514)</f>
        <v>86158</v>
      </c>
      <c r="E510" s="554">
        <f>SUM(E511:E514)</f>
        <v>2864946</v>
      </c>
      <c r="F510" s="557">
        <f>SUM(F511:F514)</f>
        <v>479131.58799233998</v>
      </c>
      <c r="G510" s="549">
        <f t="shared" si="16"/>
        <v>-0.48547768395865992</v>
      </c>
      <c r="H510" s="563" t="s">
        <v>438</v>
      </c>
    </row>
    <row r="511" spans="1:8">
      <c r="A511" s="547" t="s">
        <v>439</v>
      </c>
      <c r="B511" s="554">
        <v>9730</v>
      </c>
      <c r="C511" s="548">
        <f t="shared" si="15"/>
        <v>7290</v>
      </c>
      <c r="D511" s="524"/>
      <c r="E511" s="556">
        <v>7290</v>
      </c>
      <c r="F511" s="557">
        <v>9500</v>
      </c>
      <c r="G511" s="549">
        <f t="shared" si="16"/>
        <v>-2.3638232271325797E-2</v>
      </c>
      <c r="H511" s="560"/>
    </row>
    <row r="512" spans="1:8">
      <c r="A512" s="547" t="s">
        <v>440</v>
      </c>
      <c r="B512" s="554">
        <v>0</v>
      </c>
      <c r="C512" s="548">
        <f t="shared" si="15"/>
        <v>0</v>
      </c>
      <c r="D512" s="524"/>
      <c r="E512" s="556">
        <v>0</v>
      </c>
      <c r="F512" s="557">
        <v>0</v>
      </c>
      <c r="G512" s="549"/>
      <c r="H512" s="560"/>
    </row>
    <row r="513" spans="1:8">
      <c r="A513" s="547" t="s">
        <v>441</v>
      </c>
      <c r="B513" s="554">
        <v>0</v>
      </c>
      <c r="C513" s="548">
        <f t="shared" si="15"/>
        <v>0</v>
      </c>
      <c r="D513" s="524"/>
      <c r="E513" s="556">
        <v>0</v>
      </c>
      <c r="F513" s="557">
        <v>0</v>
      </c>
      <c r="G513" s="549"/>
      <c r="H513" s="560"/>
    </row>
    <row r="514" spans="1:8">
      <c r="A514" s="547" t="s">
        <v>442</v>
      </c>
      <c r="B514" s="554">
        <f>621486.34+33000+250000+6000+11000</f>
        <v>921486.34</v>
      </c>
      <c r="C514" s="548">
        <f t="shared" si="15"/>
        <v>2943814</v>
      </c>
      <c r="D514" s="524">
        <v>86158</v>
      </c>
      <c r="E514" s="556">
        <v>2857656</v>
      </c>
      <c r="F514" s="557">
        <v>469631.58799233998</v>
      </c>
      <c r="G514" s="549">
        <f t="shared" si="16"/>
        <v>-0.49035425962761425</v>
      </c>
      <c r="H514" s="560"/>
    </row>
    <row r="515" spans="1:8">
      <c r="A515" s="547" t="s">
        <v>443</v>
      </c>
      <c r="B515" s="554">
        <f>B516+B532+B540+B551+B560+B567</f>
        <v>239502.72999999998</v>
      </c>
      <c r="C515" s="548">
        <f t="shared" si="15"/>
        <v>258979.20749999999</v>
      </c>
      <c r="D515" s="554">
        <f>D516+D532+D540+D551+D560+D567</f>
        <v>8744.2075000000004</v>
      </c>
      <c r="E515" s="554">
        <f>E516+E532+E540+E551+E560+E567</f>
        <v>250235</v>
      </c>
      <c r="F515" s="557">
        <f>F516+F532+F540+F551+F560+F567</f>
        <v>326870.803874921</v>
      </c>
      <c r="G515" s="549">
        <f t="shared" si="16"/>
        <v>0.36478946972721782</v>
      </c>
      <c r="H515" s="562"/>
    </row>
    <row r="516" spans="1:8" ht="54">
      <c r="A516" s="547" t="s">
        <v>444</v>
      </c>
      <c r="B516" s="554">
        <f>SUM(B517:B531)</f>
        <v>67549.399999999994</v>
      </c>
      <c r="C516" s="548">
        <f t="shared" si="15"/>
        <v>66910.077499999999</v>
      </c>
      <c r="D516" s="554">
        <f>SUM(D517:D531)</f>
        <v>3191.0774999999999</v>
      </c>
      <c r="E516" s="554">
        <f>SUM(E517:E531)</f>
        <v>63719</v>
      </c>
      <c r="F516" s="557">
        <f>SUM(F517:F531)</f>
        <v>127763.06846271899</v>
      </c>
      <c r="G516" s="549">
        <f t="shared" si="16"/>
        <v>0.89140197341085192</v>
      </c>
      <c r="H516" s="562" t="s">
        <v>445</v>
      </c>
    </row>
    <row r="517" spans="1:8">
      <c r="A517" s="547" t="s">
        <v>77</v>
      </c>
      <c r="B517" s="554">
        <v>4748.46</v>
      </c>
      <c r="C517" s="548">
        <f t="shared" si="15"/>
        <v>6648</v>
      </c>
      <c r="D517" s="524"/>
      <c r="E517" s="556">
        <v>6648</v>
      </c>
      <c r="F517" s="557">
        <v>6437.09</v>
      </c>
      <c r="G517" s="549">
        <f t="shared" si="16"/>
        <v>0.35561634719466945</v>
      </c>
      <c r="H517" s="568"/>
    </row>
    <row r="518" spans="1:8">
      <c r="A518" s="547" t="s">
        <v>78</v>
      </c>
      <c r="B518" s="554">
        <v>1639.56</v>
      </c>
      <c r="C518" s="548">
        <f t="shared" ref="C518:C581" si="17">D518+E518</f>
        <v>1399</v>
      </c>
      <c r="D518" s="524"/>
      <c r="E518" s="556">
        <v>1399</v>
      </c>
      <c r="F518" s="557">
        <v>1447.9</v>
      </c>
      <c r="G518" s="549">
        <f t="shared" si="16"/>
        <v>-0.11689721632633138</v>
      </c>
      <c r="H518" s="568"/>
    </row>
    <row r="519" spans="1:8">
      <c r="A519" s="547" t="s">
        <v>79</v>
      </c>
      <c r="B519" s="554">
        <v>0</v>
      </c>
      <c r="C519" s="548">
        <f t="shared" si="17"/>
        <v>0</v>
      </c>
      <c r="D519" s="524"/>
      <c r="E519" s="556"/>
      <c r="F519" s="557">
        <v>0</v>
      </c>
      <c r="G519" s="549"/>
      <c r="H519" s="568"/>
    </row>
    <row r="520" spans="1:8">
      <c r="A520" s="547" t="s">
        <v>446</v>
      </c>
      <c r="B520" s="554">
        <v>26241.88</v>
      </c>
      <c r="C520" s="548">
        <f t="shared" si="17"/>
        <v>21870.577499999999</v>
      </c>
      <c r="D520" s="524">
        <v>441.57749999999999</v>
      </c>
      <c r="E520" s="556">
        <v>21429</v>
      </c>
      <c r="F520" s="557">
        <v>43439.828699999998</v>
      </c>
      <c r="G520" s="549">
        <f t="shared" si="16"/>
        <v>0.6553626759972988</v>
      </c>
      <c r="H520" s="568"/>
    </row>
    <row r="521" spans="1:8">
      <c r="A521" s="547" t="s">
        <v>447</v>
      </c>
      <c r="B521" s="554">
        <v>4327.07</v>
      </c>
      <c r="C521" s="548">
        <f t="shared" si="17"/>
        <v>5317.5</v>
      </c>
      <c r="D521" s="524">
        <v>31.5</v>
      </c>
      <c r="E521" s="548">
        <v>5286</v>
      </c>
      <c r="F521" s="557">
        <v>33931.29</v>
      </c>
      <c r="G521" s="549">
        <f t="shared" si="16"/>
        <v>6.8416318663668498</v>
      </c>
      <c r="H521" s="568"/>
    </row>
    <row r="522" spans="1:8">
      <c r="A522" s="547" t="s">
        <v>448</v>
      </c>
      <c r="B522" s="554">
        <v>174</v>
      </c>
      <c r="C522" s="548">
        <f t="shared" si="17"/>
        <v>306</v>
      </c>
      <c r="D522" s="524"/>
      <c r="E522" s="556">
        <v>306</v>
      </c>
      <c r="F522" s="557">
        <v>1368.6298928479998</v>
      </c>
      <c r="G522" s="549">
        <f t="shared" si="16"/>
        <v>6.8656890393563206</v>
      </c>
      <c r="H522" s="568"/>
    </row>
    <row r="523" spans="1:8">
      <c r="A523" s="547" t="s">
        <v>449</v>
      </c>
      <c r="B523" s="554">
        <v>3822.39</v>
      </c>
      <c r="C523" s="548">
        <f t="shared" si="17"/>
        <v>3966</v>
      </c>
      <c r="D523" s="524">
        <v>19</v>
      </c>
      <c r="E523" s="556">
        <v>3947</v>
      </c>
      <c r="F523" s="557">
        <v>4010.4</v>
      </c>
      <c r="G523" s="549">
        <f t="shared" si="16"/>
        <v>4.9186503731958334E-2</v>
      </c>
      <c r="H523" s="568"/>
    </row>
    <row r="524" spans="1:8">
      <c r="A524" s="547" t="s">
        <v>450</v>
      </c>
      <c r="B524" s="554">
        <v>0</v>
      </c>
      <c r="C524" s="548">
        <f t="shared" si="17"/>
        <v>0</v>
      </c>
      <c r="D524" s="524"/>
      <c r="E524" s="556"/>
      <c r="F524" s="557">
        <v>583.91</v>
      </c>
      <c r="G524" s="549"/>
      <c r="H524" s="568"/>
    </row>
    <row r="525" spans="1:8">
      <c r="A525" s="547" t="s">
        <v>451</v>
      </c>
      <c r="B525" s="554">
        <v>2889.76</v>
      </c>
      <c r="C525" s="548">
        <f t="shared" si="17"/>
        <v>3410</v>
      </c>
      <c r="D525" s="524">
        <v>200</v>
      </c>
      <c r="E525" s="556">
        <v>3210</v>
      </c>
      <c r="F525" s="557">
        <v>2990.93</v>
      </c>
      <c r="G525" s="549">
        <f t="shared" si="16"/>
        <v>3.5009827805769202E-2</v>
      </c>
      <c r="H525" s="568"/>
    </row>
    <row r="526" spans="1:8">
      <c r="A526" s="547" t="s">
        <v>452</v>
      </c>
      <c r="B526" s="554">
        <v>196.75</v>
      </c>
      <c r="C526" s="548">
        <f t="shared" si="17"/>
        <v>181</v>
      </c>
      <c r="D526" s="524"/>
      <c r="E526" s="556">
        <v>181</v>
      </c>
      <c r="F526" s="557">
        <v>196.75</v>
      </c>
      <c r="G526" s="549">
        <f t="shared" si="16"/>
        <v>0</v>
      </c>
      <c r="H526" s="568"/>
    </row>
    <row r="527" spans="1:8">
      <c r="A527" s="547" t="s">
        <v>453</v>
      </c>
      <c r="B527" s="554">
        <v>0</v>
      </c>
      <c r="C527" s="548">
        <f t="shared" si="17"/>
        <v>100</v>
      </c>
      <c r="D527" s="524"/>
      <c r="E527" s="556">
        <v>100</v>
      </c>
      <c r="F527" s="557">
        <v>37.10326543</v>
      </c>
      <c r="G527" s="549"/>
      <c r="H527" s="568"/>
    </row>
    <row r="528" spans="1:8">
      <c r="A528" s="547" t="s">
        <v>454</v>
      </c>
      <c r="B528" s="554">
        <v>1129</v>
      </c>
      <c r="C528" s="548">
        <f t="shared" si="17"/>
        <v>956</v>
      </c>
      <c r="D528" s="524"/>
      <c r="E528" s="556">
        <v>956</v>
      </c>
      <c r="F528" s="557">
        <v>777</v>
      </c>
      <c r="G528" s="549">
        <f t="shared" si="16"/>
        <v>-0.31178033658104515</v>
      </c>
      <c r="H528" s="568"/>
    </row>
    <row r="529" spans="1:8">
      <c r="A529" s="547" t="s">
        <v>455</v>
      </c>
      <c r="B529" s="554"/>
      <c r="C529" s="548">
        <f t="shared" si="17"/>
        <v>1000</v>
      </c>
      <c r="D529" s="524">
        <v>1000</v>
      </c>
      <c r="E529" s="548"/>
      <c r="F529" s="557">
        <v>4776</v>
      </c>
      <c r="G529" s="549"/>
      <c r="H529" s="568"/>
    </row>
    <row r="530" spans="1:8">
      <c r="A530" s="547" t="s">
        <v>456</v>
      </c>
      <c r="B530" s="554"/>
      <c r="C530" s="548">
        <f t="shared" si="17"/>
        <v>0</v>
      </c>
      <c r="D530" s="524"/>
      <c r="E530" s="556"/>
      <c r="F530" s="557">
        <v>1224</v>
      </c>
      <c r="G530" s="549"/>
      <c r="H530" s="568"/>
    </row>
    <row r="531" spans="1:8">
      <c r="A531" s="547" t="s">
        <v>457</v>
      </c>
      <c r="B531" s="554">
        <v>22380.53</v>
      </c>
      <c r="C531" s="548">
        <f t="shared" si="17"/>
        <v>21756</v>
      </c>
      <c r="D531" s="524">
        <v>1499</v>
      </c>
      <c r="E531" s="556">
        <v>20257</v>
      </c>
      <c r="F531" s="557">
        <v>26542.236604441001</v>
      </c>
      <c r="G531" s="549">
        <f t="shared" ref="G531:G594" si="18">(F531-B531)/B531</f>
        <v>0.18595210231576295</v>
      </c>
      <c r="H531" s="568"/>
    </row>
    <row r="532" spans="1:8">
      <c r="A532" s="547" t="s">
        <v>458</v>
      </c>
      <c r="B532" s="554">
        <f>SUM(B533:B539)</f>
        <v>18799.72</v>
      </c>
      <c r="C532" s="548">
        <f t="shared" si="17"/>
        <v>35506</v>
      </c>
      <c r="D532" s="554">
        <f>SUM(D533:D539)</f>
        <v>5092</v>
      </c>
      <c r="E532" s="554">
        <f>SUM(E533:E539)</f>
        <v>30414</v>
      </c>
      <c r="F532" s="557">
        <f>SUM(F533:F539)</f>
        <v>19988.836945502</v>
      </c>
      <c r="G532" s="549">
        <f t="shared" si="18"/>
        <v>6.3251843405220873E-2</v>
      </c>
      <c r="H532" s="563"/>
    </row>
    <row r="533" spans="1:8">
      <c r="A533" s="547" t="s">
        <v>77</v>
      </c>
      <c r="B533" s="554">
        <v>187.11</v>
      </c>
      <c r="C533" s="548">
        <f t="shared" si="17"/>
        <v>211</v>
      </c>
      <c r="D533" s="524"/>
      <c r="E533" s="556">
        <v>211</v>
      </c>
      <c r="F533" s="557">
        <v>195.91</v>
      </c>
      <c r="G533" s="549">
        <f t="shared" si="18"/>
        <v>4.7031158142269158E-2</v>
      </c>
      <c r="H533" s="568"/>
    </row>
    <row r="534" spans="1:8">
      <c r="A534" s="547" t="s">
        <v>78</v>
      </c>
      <c r="B534" s="554">
        <v>0</v>
      </c>
      <c r="C534" s="548">
        <f t="shared" si="17"/>
        <v>0</v>
      </c>
      <c r="D534" s="524"/>
      <c r="E534" s="556"/>
      <c r="F534" s="557">
        <v>0</v>
      </c>
      <c r="G534" s="549"/>
      <c r="H534" s="568"/>
    </row>
    <row r="535" spans="1:8">
      <c r="A535" s="547" t="s">
        <v>79</v>
      </c>
      <c r="B535" s="554">
        <v>0</v>
      </c>
      <c r="C535" s="548">
        <f t="shared" si="17"/>
        <v>0</v>
      </c>
      <c r="D535" s="524"/>
      <c r="E535" s="556"/>
      <c r="F535" s="557">
        <v>0</v>
      </c>
      <c r="G535" s="549"/>
      <c r="H535" s="568"/>
    </row>
    <row r="536" spans="1:8">
      <c r="A536" s="547" t="s">
        <v>459</v>
      </c>
      <c r="B536" s="554">
        <v>567.5</v>
      </c>
      <c r="C536" s="548">
        <f t="shared" si="17"/>
        <v>248</v>
      </c>
      <c r="D536" s="524"/>
      <c r="E536" s="556">
        <v>248</v>
      </c>
      <c r="F536" s="557">
        <v>579.5</v>
      </c>
      <c r="G536" s="549">
        <f t="shared" si="18"/>
        <v>2.1145374449339206E-2</v>
      </c>
      <c r="H536" s="568"/>
    </row>
    <row r="537" spans="1:8">
      <c r="A537" s="547" t="s">
        <v>460</v>
      </c>
      <c r="B537" s="554">
        <v>17515.2</v>
      </c>
      <c r="C537" s="548">
        <f t="shared" si="17"/>
        <v>34428</v>
      </c>
      <c r="D537" s="524">
        <v>5092</v>
      </c>
      <c r="E537" s="556">
        <v>29336</v>
      </c>
      <c r="F537" s="557">
        <v>18733.196945502001</v>
      </c>
      <c r="G537" s="549">
        <f t="shared" si="18"/>
        <v>6.9539425499109339E-2</v>
      </c>
      <c r="H537" s="568"/>
    </row>
    <row r="538" spans="1:8">
      <c r="A538" s="547" t="s">
        <v>461</v>
      </c>
      <c r="B538" s="554">
        <v>0</v>
      </c>
      <c r="C538" s="548">
        <f t="shared" si="17"/>
        <v>0</v>
      </c>
      <c r="D538" s="524"/>
      <c r="E538" s="556"/>
      <c r="F538" s="557">
        <v>0</v>
      </c>
      <c r="G538" s="549"/>
      <c r="H538" s="568"/>
    </row>
    <row r="539" spans="1:8">
      <c r="A539" s="547" t="s">
        <v>462</v>
      </c>
      <c r="B539" s="554">
        <v>529.91</v>
      </c>
      <c r="C539" s="548">
        <f t="shared" si="17"/>
        <v>619</v>
      </c>
      <c r="D539" s="524"/>
      <c r="E539" s="556">
        <v>619</v>
      </c>
      <c r="F539" s="557">
        <v>480.23</v>
      </c>
      <c r="G539" s="549">
        <f t="shared" si="18"/>
        <v>-9.375176916834925E-2</v>
      </c>
      <c r="H539" s="568"/>
    </row>
    <row r="540" spans="1:8">
      <c r="A540" s="547" t="s">
        <v>463</v>
      </c>
      <c r="B540" s="554">
        <f>SUM(B541:B550)</f>
        <v>36811.839999999997</v>
      </c>
      <c r="C540" s="548">
        <f t="shared" si="17"/>
        <v>33407.53</v>
      </c>
      <c r="D540" s="554">
        <f>SUM(D541:D550)</f>
        <v>265.52999999999997</v>
      </c>
      <c r="E540" s="554">
        <f>SUM(E541:E550)</f>
        <v>33142</v>
      </c>
      <c r="F540" s="557">
        <f>SUM(F541:F550)</f>
        <v>31743.706752293001</v>
      </c>
      <c r="G540" s="549">
        <f t="shared" si="18"/>
        <v>-0.13767671617900643</v>
      </c>
      <c r="H540" s="562"/>
    </row>
    <row r="541" spans="1:8">
      <c r="A541" s="547" t="s">
        <v>77</v>
      </c>
      <c r="B541" s="554">
        <v>0</v>
      </c>
      <c r="C541" s="548">
        <f t="shared" si="17"/>
        <v>0</v>
      </c>
      <c r="D541" s="524"/>
      <c r="E541" s="556"/>
      <c r="F541" s="557">
        <v>0</v>
      </c>
      <c r="G541" s="549"/>
      <c r="H541" s="568"/>
    </row>
    <row r="542" spans="1:8">
      <c r="A542" s="547" t="s">
        <v>78</v>
      </c>
      <c r="B542" s="554">
        <v>0</v>
      </c>
      <c r="C542" s="548">
        <f t="shared" si="17"/>
        <v>238</v>
      </c>
      <c r="D542" s="524"/>
      <c r="E542" s="556">
        <v>238</v>
      </c>
      <c r="F542" s="557">
        <v>0</v>
      </c>
      <c r="G542" s="549"/>
      <c r="H542" s="568"/>
    </row>
    <row r="543" spans="1:8">
      <c r="A543" s="547" t="s">
        <v>79</v>
      </c>
      <c r="B543" s="554">
        <v>0</v>
      </c>
      <c r="C543" s="548">
        <f t="shared" si="17"/>
        <v>0</v>
      </c>
      <c r="D543" s="524"/>
      <c r="E543" s="556"/>
      <c r="F543" s="557">
        <v>0</v>
      </c>
      <c r="G543" s="549"/>
      <c r="H543" s="568"/>
    </row>
    <row r="544" spans="1:8">
      <c r="A544" s="547" t="s">
        <v>464</v>
      </c>
      <c r="B544" s="554">
        <v>9330.82</v>
      </c>
      <c r="C544" s="548">
        <f t="shared" si="17"/>
        <v>10617.53</v>
      </c>
      <c r="D544" s="524">
        <v>265.52999999999997</v>
      </c>
      <c r="E544" s="556">
        <v>10352</v>
      </c>
      <c r="F544" s="557">
        <v>9127.17</v>
      </c>
      <c r="G544" s="549">
        <f t="shared" si="18"/>
        <v>-2.1825520157928203E-2</v>
      </c>
      <c r="H544" s="568"/>
    </row>
    <row r="545" spans="1:8">
      <c r="A545" s="547" t="s">
        <v>465</v>
      </c>
      <c r="B545" s="554">
        <v>1345.82</v>
      </c>
      <c r="C545" s="548">
        <f t="shared" si="17"/>
        <v>625</v>
      </c>
      <c r="D545" s="524"/>
      <c r="E545" s="556">
        <v>625</v>
      </c>
      <c r="F545" s="557">
        <v>788</v>
      </c>
      <c r="G545" s="549">
        <f t="shared" si="18"/>
        <v>-0.41448336330267044</v>
      </c>
      <c r="H545" s="568"/>
    </row>
    <row r="546" spans="1:8">
      <c r="A546" s="547" t="s">
        <v>466</v>
      </c>
      <c r="B546" s="554">
        <v>986.2</v>
      </c>
      <c r="C546" s="548">
        <f t="shared" si="17"/>
        <v>936</v>
      </c>
      <c r="D546" s="524"/>
      <c r="E546" s="556">
        <v>936</v>
      </c>
      <c r="F546" s="557">
        <v>881.76</v>
      </c>
      <c r="G546" s="549">
        <f t="shared" si="18"/>
        <v>-0.10590143987020893</v>
      </c>
      <c r="H546" s="568"/>
    </row>
    <row r="547" spans="1:8">
      <c r="A547" s="547" t="s">
        <v>467</v>
      </c>
      <c r="B547" s="554">
        <v>590</v>
      </c>
      <c r="C547" s="548">
        <f t="shared" si="17"/>
        <v>510</v>
      </c>
      <c r="D547" s="524"/>
      <c r="E547" s="556">
        <v>510</v>
      </c>
      <c r="F547" s="557">
        <v>332.6098786</v>
      </c>
      <c r="G547" s="549">
        <f t="shared" si="18"/>
        <v>-0.43625444305084743</v>
      </c>
      <c r="H547" s="568"/>
    </row>
    <row r="548" spans="1:8">
      <c r="A548" s="547" t="s">
        <v>468</v>
      </c>
      <c r="B548" s="554">
        <v>3676</v>
      </c>
      <c r="C548" s="548">
        <f t="shared" si="17"/>
        <v>48</v>
      </c>
      <c r="D548" s="524"/>
      <c r="E548" s="556">
        <v>48</v>
      </c>
      <c r="F548" s="557">
        <v>56</v>
      </c>
      <c r="G548" s="549">
        <f t="shared" si="18"/>
        <v>-0.98476605005440698</v>
      </c>
      <c r="H548" s="568"/>
    </row>
    <row r="549" spans="1:8">
      <c r="A549" s="547" t="s">
        <v>469</v>
      </c>
      <c r="B549" s="554">
        <v>0</v>
      </c>
      <c r="C549" s="548">
        <f t="shared" si="17"/>
        <v>0</v>
      </c>
      <c r="D549" s="524"/>
      <c r="E549" s="556"/>
      <c r="F549" s="557">
        <v>0</v>
      </c>
      <c r="G549" s="549"/>
      <c r="H549" s="568"/>
    </row>
    <row r="550" spans="1:8">
      <c r="A550" s="547" t="s">
        <v>470</v>
      </c>
      <c r="B550" s="554">
        <v>20883</v>
      </c>
      <c r="C550" s="548">
        <f t="shared" si="17"/>
        <v>20433</v>
      </c>
      <c r="D550" s="524"/>
      <c r="E550" s="556">
        <v>20433</v>
      </c>
      <c r="F550" s="557">
        <v>20558.166873693001</v>
      </c>
      <c r="G550" s="549">
        <f t="shared" si="18"/>
        <v>-1.5554907164056863E-2</v>
      </c>
      <c r="H550" s="568"/>
    </row>
    <row r="551" spans="1:8" ht="40.5">
      <c r="A551" s="547" t="s">
        <v>471</v>
      </c>
      <c r="B551" s="554">
        <f>SUM(B552:B559)</f>
        <v>0</v>
      </c>
      <c r="C551" s="548">
        <f t="shared" si="17"/>
        <v>190.6</v>
      </c>
      <c r="D551" s="554">
        <f>SUM(D552:D559)</f>
        <v>190.6</v>
      </c>
      <c r="E551" s="554">
        <f>SUM(E552:E559)</f>
        <v>0</v>
      </c>
      <c r="F551" s="557">
        <f>SUM(F552:F559)</f>
        <v>1167.9727144070002</v>
      </c>
      <c r="G551" s="549"/>
      <c r="H551" s="562" t="s">
        <v>472</v>
      </c>
    </row>
    <row r="552" spans="1:8">
      <c r="A552" s="547" t="s">
        <v>77</v>
      </c>
      <c r="B552" s="554">
        <v>0</v>
      </c>
      <c r="C552" s="548">
        <f t="shared" si="17"/>
        <v>0</v>
      </c>
      <c r="D552" s="524"/>
      <c r="E552" s="556">
        <v>0</v>
      </c>
      <c r="F552" s="557">
        <v>0</v>
      </c>
      <c r="G552" s="549"/>
      <c r="H552" s="568"/>
    </row>
    <row r="553" spans="1:8">
      <c r="A553" s="547" t="s">
        <v>78</v>
      </c>
      <c r="B553" s="554">
        <v>0</v>
      </c>
      <c r="C553" s="548">
        <f t="shared" si="17"/>
        <v>0</v>
      </c>
      <c r="D553" s="524"/>
      <c r="E553" s="556">
        <v>0</v>
      </c>
      <c r="F553" s="557">
        <v>0</v>
      </c>
      <c r="G553" s="549"/>
      <c r="H553" s="568"/>
    </row>
    <row r="554" spans="1:8">
      <c r="A554" s="547" t="s">
        <v>79</v>
      </c>
      <c r="B554" s="554">
        <v>0</v>
      </c>
      <c r="C554" s="548">
        <f t="shared" si="17"/>
        <v>0</v>
      </c>
      <c r="D554" s="524"/>
      <c r="E554" s="556">
        <v>0</v>
      </c>
      <c r="F554" s="557">
        <v>0</v>
      </c>
      <c r="G554" s="549"/>
      <c r="H554" s="568"/>
    </row>
    <row r="555" spans="1:8">
      <c r="A555" s="547" t="s">
        <v>473</v>
      </c>
      <c r="B555" s="554"/>
      <c r="C555" s="548">
        <f t="shared" si="17"/>
        <v>0</v>
      </c>
      <c r="D555" s="524"/>
      <c r="E555" s="548">
        <v>0</v>
      </c>
      <c r="F555" s="557">
        <v>0</v>
      </c>
      <c r="G555" s="549"/>
      <c r="H555" s="568"/>
    </row>
    <row r="556" spans="1:8">
      <c r="A556" s="547" t="s">
        <v>474</v>
      </c>
      <c r="B556" s="554"/>
      <c r="C556" s="548">
        <f t="shared" si="17"/>
        <v>0</v>
      </c>
      <c r="D556" s="524"/>
      <c r="E556" s="548">
        <v>0</v>
      </c>
      <c r="F556" s="557">
        <v>0</v>
      </c>
      <c r="G556" s="549"/>
      <c r="H556" s="568"/>
    </row>
    <row r="557" spans="1:8">
      <c r="A557" s="547" t="s">
        <v>475</v>
      </c>
      <c r="B557" s="554"/>
      <c r="C557" s="548">
        <f t="shared" si="17"/>
        <v>0</v>
      </c>
      <c r="D557" s="524"/>
      <c r="E557" s="556">
        <v>0</v>
      </c>
      <c r="F557" s="557">
        <v>0</v>
      </c>
      <c r="G557" s="549"/>
      <c r="H557" s="568"/>
    </row>
    <row r="558" spans="1:8">
      <c r="A558" s="547" t="s">
        <v>476</v>
      </c>
      <c r="B558" s="554"/>
      <c r="C558" s="548">
        <f t="shared" si="17"/>
        <v>0</v>
      </c>
      <c r="D558" s="524"/>
      <c r="E558" s="556">
        <v>0</v>
      </c>
      <c r="F558" s="557">
        <v>0</v>
      </c>
      <c r="G558" s="549"/>
      <c r="H558" s="568"/>
    </row>
    <row r="559" spans="1:8">
      <c r="A559" s="547" t="s">
        <v>477</v>
      </c>
      <c r="B559" s="554"/>
      <c r="C559" s="548">
        <f t="shared" si="17"/>
        <v>190.6</v>
      </c>
      <c r="D559" s="524">
        <v>190.6</v>
      </c>
      <c r="E559" s="556"/>
      <c r="F559" s="557">
        <v>1167.9727144070002</v>
      </c>
      <c r="G559" s="549"/>
      <c r="H559" s="568"/>
    </row>
    <row r="560" spans="1:8" ht="54">
      <c r="A560" s="547" t="s">
        <v>478</v>
      </c>
      <c r="B560" s="554">
        <f>SUM(B561:B566)</f>
        <v>8661.19</v>
      </c>
      <c r="C560" s="548">
        <f t="shared" si="17"/>
        <v>10195</v>
      </c>
      <c r="D560" s="554">
        <f>SUM(D561:D566)</f>
        <v>0</v>
      </c>
      <c r="E560" s="554">
        <f>SUM(E561:E566)</f>
        <v>10195</v>
      </c>
      <c r="F560" s="557">
        <f>SUM(F561:F566)</f>
        <v>4253.1499999999996</v>
      </c>
      <c r="G560" s="549">
        <f t="shared" si="18"/>
        <v>-0.50894161194939735</v>
      </c>
      <c r="H560" s="563" t="s">
        <v>479</v>
      </c>
    </row>
    <row r="561" spans="1:8">
      <c r="A561" s="547" t="s">
        <v>77</v>
      </c>
      <c r="B561" s="554"/>
      <c r="C561" s="548">
        <f t="shared" si="17"/>
        <v>0</v>
      </c>
      <c r="D561" s="524"/>
      <c r="E561" s="556"/>
      <c r="F561" s="557">
        <v>0</v>
      </c>
      <c r="G561" s="549"/>
      <c r="H561" s="568"/>
    </row>
    <row r="562" spans="1:8">
      <c r="A562" s="547" t="s">
        <v>78</v>
      </c>
      <c r="B562" s="554"/>
      <c r="C562" s="548">
        <f t="shared" si="17"/>
        <v>0</v>
      </c>
      <c r="D562" s="524"/>
      <c r="E562" s="556"/>
      <c r="F562" s="557">
        <v>0</v>
      </c>
      <c r="G562" s="549"/>
      <c r="H562" s="568"/>
    </row>
    <row r="563" spans="1:8">
      <c r="A563" s="547" t="s">
        <v>79</v>
      </c>
      <c r="B563" s="554"/>
      <c r="C563" s="548">
        <f t="shared" si="17"/>
        <v>0</v>
      </c>
      <c r="D563" s="524"/>
      <c r="E563" s="556"/>
      <c r="F563" s="557">
        <v>0</v>
      </c>
      <c r="G563" s="549"/>
      <c r="H563" s="568"/>
    </row>
    <row r="564" spans="1:8">
      <c r="A564" s="547" t="s">
        <v>480</v>
      </c>
      <c r="B564" s="554">
        <v>4452.3500000000004</v>
      </c>
      <c r="C564" s="548">
        <f t="shared" si="17"/>
        <v>2380</v>
      </c>
      <c r="D564" s="524"/>
      <c r="E564" s="556">
        <v>2380</v>
      </c>
      <c r="F564" s="557">
        <v>2144.4499999999998</v>
      </c>
      <c r="G564" s="549">
        <f t="shared" si="18"/>
        <v>-0.51835547519849079</v>
      </c>
      <c r="H564" s="568"/>
    </row>
    <row r="565" spans="1:8">
      <c r="A565" s="547" t="s">
        <v>481</v>
      </c>
      <c r="B565" s="554">
        <v>0</v>
      </c>
      <c r="C565" s="548">
        <f t="shared" si="17"/>
        <v>0</v>
      </c>
      <c r="D565" s="524"/>
      <c r="E565" s="556"/>
      <c r="F565" s="557">
        <v>0</v>
      </c>
      <c r="G565" s="549"/>
      <c r="H565" s="568"/>
    </row>
    <row r="566" spans="1:8">
      <c r="A566" s="547" t="s">
        <v>482</v>
      </c>
      <c r="B566" s="554">
        <v>4208.84</v>
      </c>
      <c r="C566" s="548">
        <f t="shared" si="17"/>
        <v>7815</v>
      </c>
      <c r="D566" s="524"/>
      <c r="E566" s="556">
        <v>7815</v>
      </c>
      <c r="F566" s="557">
        <v>2108.6999999999998</v>
      </c>
      <c r="G566" s="549">
        <f t="shared" si="18"/>
        <v>-0.49898309272863789</v>
      </c>
      <c r="H566" s="568"/>
    </row>
    <row r="567" spans="1:8" ht="40.5">
      <c r="A567" s="547" t="s">
        <v>483</v>
      </c>
      <c r="B567" s="554">
        <f>SUM(B568:B570)</f>
        <v>107680.58</v>
      </c>
      <c r="C567" s="548">
        <f t="shared" si="17"/>
        <v>112770</v>
      </c>
      <c r="D567" s="554">
        <f>SUM(D568:D570)</f>
        <v>5</v>
      </c>
      <c r="E567" s="554">
        <f>SUM(E568:E570)</f>
        <v>112765</v>
      </c>
      <c r="F567" s="557">
        <f>SUM(F568:F570)</f>
        <v>141954.06900000002</v>
      </c>
      <c r="G567" s="549">
        <f t="shared" si="18"/>
        <v>0.31828848804491966</v>
      </c>
      <c r="H567" s="570" t="s">
        <v>484</v>
      </c>
    </row>
    <row r="568" spans="1:8">
      <c r="A568" s="547" t="s">
        <v>485</v>
      </c>
      <c r="B568" s="554">
        <v>52030</v>
      </c>
      <c r="C568" s="548">
        <f t="shared" si="17"/>
        <v>48214</v>
      </c>
      <c r="D568" s="524">
        <v>5</v>
      </c>
      <c r="E568" s="556">
        <v>48209</v>
      </c>
      <c r="F568" s="557">
        <v>56455</v>
      </c>
      <c r="G568" s="549">
        <f t="shared" si="18"/>
        <v>8.5047088218335579E-2</v>
      </c>
      <c r="H568" s="568"/>
    </row>
    <row r="569" spans="1:8">
      <c r="A569" s="547" t="s">
        <v>486</v>
      </c>
      <c r="B569" s="554">
        <v>26440.1</v>
      </c>
      <c r="C569" s="548">
        <f t="shared" si="17"/>
        <v>21234</v>
      </c>
      <c r="D569" s="524"/>
      <c r="E569" s="556">
        <v>21234</v>
      </c>
      <c r="F569" s="557">
        <v>23172</v>
      </c>
      <c r="G569" s="549">
        <f t="shared" si="18"/>
        <v>-0.12360391980363156</v>
      </c>
      <c r="H569" s="568"/>
    </row>
    <row r="570" spans="1:8">
      <c r="A570" s="547" t="s">
        <v>487</v>
      </c>
      <c r="B570" s="554">
        <v>29210.48</v>
      </c>
      <c r="C570" s="548">
        <f t="shared" si="17"/>
        <v>43322</v>
      </c>
      <c r="D570" s="524"/>
      <c r="E570" s="548">
        <v>43322</v>
      </c>
      <c r="F570" s="557">
        <v>62327.069000000003</v>
      </c>
      <c r="G570" s="549">
        <f t="shared" si="18"/>
        <v>1.1337228624794939</v>
      </c>
      <c r="H570" s="560"/>
    </row>
    <row r="571" spans="1:8">
      <c r="A571" s="547" t="s">
        <v>488</v>
      </c>
      <c r="B571" s="554">
        <f>B572+B586+B597+B599+B608+B612+B623+B631+B638+B645+B654+B659+B664+B667+B670+B673+B676+B679+B681+B691</f>
        <v>588736.96</v>
      </c>
      <c r="C571" s="548">
        <f t="shared" si="17"/>
        <v>744297.13019299996</v>
      </c>
      <c r="D571" s="554">
        <f>D572+D586+D597+D599+D608+D612+D623+D631+D638+D645+D654+D659+D664+D667+D670+D673+D676+D679+D681+D691</f>
        <v>10177.130192999999</v>
      </c>
      <c r="E571" s="554">
        <f>E572+E586+E597+E599+E608+E612+E623+E631+E638+E645+E654+E659+E664+E667+E670+E673+E676+E679+E681+E691</f>
        <v>734120</v>
      </c>
      <c r="F571" s="557">
        <f>F572+F586+F597+F599+F608+F612+F623+F631+F638+F645+F654+F659+F664+F667+F670+F673+F676+F679+F681+F683+F691</f>
        <v>618805.73139277799</v>
      </c>
      <c r="G571" s="549">
        <f t="shared" si="18"/>
        <v>5.107335437676281E-2</v>
      </c>
      <c r="H571" s="562"/>
    </row>
    <row r="572" spans="1:8">
      <c r="A572" s="547" t="s">
        <v>489</v>
      </c>
      <c r="B572" s="554">
        <f>SUM(B573:B585)</f>
        <v>83451.01999999999</v>
      </c>
      <c r="C572" s="548">
        <f t="shared" si="17"/>
        <v>171376.99</v>
      </c>
      <c r="D572" s="554">
        <f>SUM(D573:D585)</f>
        <v>4596.99</v>
      </c>
      <c r="E572" s="554">
        <f>SUM(E573:E585)</f>
        <v>166780</v>
      </c>
      <c r="F572" s="557">
        <f>SUM(F573:F585)</f>
        <v>78585.104890000002</v>
      </c>
      <c r="G572" s="549">
        <f t="shared" si="18"/>
        <v>-5.8308635532555358E-2</v>
      </c>
      <c r="H572" s="562"/>
    </row>
    <row r="573" spans="1:8">
      <c r="A573" s="547" t="s">
        <v>77</v>
      </c>
      <c r="B573" s="554">
        <v>9260.2099999999991</v>
      </c>
      <c r="C573" s="548">
        <f t="shared" si="17"/>
        <v>8638</v>
      </c>
      <c r="D573" s="524"/>
      <c r="E573" s="556">
        <v>8638</v>
      </c>
      <c r="F573" s="557">
        <v>8743</v>
      </c>
      <c r="G573" s="549">
        <f t="shared" si="18"/>
        <v>-5.5852945019605298E-2</v>
      </c>
      <c r="H573" s="568"/>
    </row>
    <row r="574" spans="1:8">
      <c r="A574" s="547" t="s">
        <v>78</v>
      </c>
      <c r="B574" s="554">
        <v>571.65</v>
      </c>
      <c r="C574" s="548">
        <f t="shared" si="17"/>
        <v>3595</v>
      </c>
      <c r="D574" s="524"/>
      <c r="E574" s="556">
        <v>3595</v>
      </c>
      <c r="F574" s="557">
        <v>712</v>
      </c>
      <c r="G574" s="549">
        <f t="shared" si="18"/>
        <v>0.24551736202221644</v>
      </c>
      <c r="H574" s="568"/>
    </row>
    <row r="575" spans="1:8">
      <c r="A575" s="547" t="s">
        <v>79</v>
      </c>
      <c r="B575" s="554">
        <v>0</v>
      </c>
      <c r="C575" s="548">
        <f t="shared" si="17"/>
        <v>0</v>
      </c>
      <c r="D575" s="524"/>
      <c r="E575" s="556"/>
      <c r="F575" s="557">
        <v>0</v>
      </c>
      <c r="G575" s="549"/>
      <c r="H575" s="568"/>
    </row>
    <row r="576" spans="1:8">
      <c r="A576" s="547" t="s">
        <v>490</v>
      </c>
      <c r="B576" s="554">
        <v>97.64</v>
      </c>
      <c r="C576" s="548">
        <f t="shared" si="17"/>
        <v>96</v>
      </c>
      <c r="D576" s="524"/>
      <c r="E576" s="556">
        <v>96</v>
      </c>
      <c r="F576" s="557">
        <v>98</v>
      </c>
      <c r="G576" s="549">
        <f t="shared" si="18"/>
        <v>3.687013519049564E-3</v>
      </c>
      <c r="H576" s="568"/>
    </row>
    <row r="577" spans="1:8">
      <c r="A577" s="547" t="s">
        <v>491</v>
      </c>
      <c r="B577" s="554">
        <v>39.28</v>
      </c>
      <c r="C577" s="548">
        <f t="shared" si="17"/>
        <v>37</v>
      </c>
      <c r="D577" s="524"/>
      <c r="E577" s="556">
        <v>37</v>
      </c>
      <c r="F577" s="557">
        <v>51</v>
      </c>
      <c r="G577" s="549">
        <f t="shared" si="18"/>
        <v>0.29837067209775964</v>
      </c>
      <c r="H577" s="568"/>
    </row>
    <row r="578" spans="1:8">
      <c r="A578" s="547" t="s">
        <v>492</v>
      </c>
      <c r="B578" s="554">
        <v>3088.99</v>
      </c>
      <c r="C578" s="548">
        <f t="shared" si="17"/>
        <v>3458</v>
      </c>
      <c r="D578" s="524"/>
      <c r="E578" s="556">
        <v>3458</v>
      </c>
      <c r="F578" s="557">
        <v>3183</v>
      </c>
      <c r="G578" s="549">
        <f t="shared" si="18"/>
        <v>3.0433895868876307E-2</v>
      </c>
      <c r="H578" s="568"/>
    </row>
    <row r="579" spans="1:8">
      <c r="A579" s="547" t="s">
        <v>493</v>
      </c>
      <c r="B579" s="554">
        <v>1077.5999999999999</v>
      </c>
      <c r="C579" s="548">
        <f t="shared" si="17"/>
        <v>1039</v>
      </c>
      <c r="D579" s="524"/>
      <c r="E579" s="556">
        <v>1039</v>
      </c>
      <c r="F579" s="557">
        <v>581</v>
      </c>
      <c r="G579" s="549">
        <f t="shared" si="18"/>
        <v>-0.46083890126206378</v>
      </c>
      <c r="H579" s="568"/>
    </row>
    <row r="580" spans="1:8">
      <c r="A580" s="547" t="s">
        <v>124</v>
      </c>
      <c r="B580" s="554">
        <v>0</v>
      </c>
      <c r="C580" s="548">
        <f t="shared" si="17"/>
        <v>0</v>
      </c>
      <c r="D580" s="524"/>
      <c r="E580" s="556"/>
      <c r="F580" s="557">
        <v>0</v>
      </c>
      <c r="G580" s="549"/>
      <c r="H580" s="568"/>
    </row>
    <row r="581" spans="1:8">
      <c r="A581" s="547" t="s">
        <v>494</v>
      </c>
      <c r="B581" s="554">
        <v>49624.45</v>
      </c>
      <c r="C581" s="548">
        <f t="shared" si="17"/>
        <v>55550.49</v>
      </c>
      <c r="D581" s="524">
        <v>4252.49</v>
      </c>
      <c r="E581" s="548">
        <v>51298</v>
      </c>
      <c r="F581" s="557">
        <v>47411</v>
      </c>
      <c r="G581" s="549">
        <f t="shared" si="18"/>
        <v>-4.4604020800230473E-2</v>
      </c>
      <c r="H581" s="568"/>
    </row>
    <row r="582" spans="1:8">
      <c r="A582" s="547" t="s">
        <v>495</v>
      </c>
      <c r="B582" s="554">
        <v>2253.31</v>
      </c>
      <c r="C582" s="548">
        <f t="shared" ref="C582:C645" si="19">D582+E582</f>
        <v>82200</v>
      </c>
      <c r="D582" s="524"/>
      <c r="E582" s="548">
        <v>82200</v>
      </c>
      <c r="F582" s="557">
        <v>382</v>
      </c>
      <c r="G582" s="549">
        <f t="shared" si="18"/>
        <v>-0.83047161730964669</v>
      </c>
      <c r="H582" s="568"/>
    </row>
    <row r="583" spans="1:8">
      <c r="A583" s="547" t="s">
        <v>496</v>
      </c>
      <c r="B583" s="554">
        <v>2609.81</v>
      </c>
      <c r="C583" s="548">
        <f t="shared" si="19"/>
        <v>2455</v>
      </c>
      <c r="D583" s="524"/>
      <c r="E583" s="548">
        <v>2455</v>
      </c>
      <c r="F583" s="557">
        <v>3023</v>
      </c>
      <c r="G583" s="549">
        <f t="shared" si="18"/>
        <v>0.15832187017445717</v>
      </c>
      <c r="H583" s="568"/>
    </row>
    <row r="584" spans="1:8">
      <c r="A584" s="547" t="s">
        <v>497</v>
      </c>
      <c r="B584" s="554">
        <v>1024</v>
      </c>
      <c r="C584" s="548">
        <f t="shared" si="19"/>
        <v>1021</v>
      </c>
      <c r="D584" s="524"/>
      <c r="E584" s="556">
        <v>1021</v>
      </c>
      <c r="F584" s="557">
        <v>1261</v>
      </c>
      <c r="G584" s="549">
        <f t="shared" si="18"/>
        <v>0.2314453125</v>
      </c>
      <c r="H584" s="568"/>
    </row>
    <row r="585" spans="1:8">
      <c r="A585" s="547" t="s">
        <v>498</v>
      </c>
      <c r="B585" s="554">
        <v>13804.08</v>
      </c>
      <c r="C585" s="548">
        <f t="shared" si="19"/>
        <v>13287.5</v>
      </c>
      <c r="D585" s="524">
        <v>344.5</v>
      </c>
      <c r="E585" s="556">
        <v>12943</v>
      </c>
      <c r="F585" s="557">
        <v>13140.104890000001</v>
      </c>
      <c r="G585" s="549">
        <f t="shared" si="18"/>
        <v>-4.8099917560605228E-2</v>
      </c>
      <c r="H585" s="568"/>
    </row>
    <row r="586" spans="1:8">
      <c r="A586" s="547" t="s">
        <v>499</v>
      </c>
      <c r="B586" s="554">
        <f>SUM(B587:B596)</f>
        <v>19377.28</v>
      </c>
      <c r="C586" s="548">
        <f t="shared" si="19"/>
        <v>19827.368983</v>
      </c>
      <c r="D586" s="554">
        <f>SUM(D587:D596)</f>
        <v>523.36898300000007</v>
      </c>
      <c r="E586" s="554">
        <f>SUM(E587:E596)</f>
        <v>19304</v>
      </c>
      <c r="F586" s="557">
        <f>SUM(F587:F596)</f>
        <v>19005.922734997999</v>
      </c>
      <c r="G586" s="549">
        <f t="shared" si="18"/>
        <v>-1.9164571343449628E-2</v>
      </c>
      <c r="H586" s="562"/>
    </row>
    <row r="587" spans="1:8">
      <c r="A587" s="547" t="s">
        <v>77</v>
      </c>
      <c r="B587" s="554">
        <v>1478.15</v>
      </c>
      <c r="C587" s="548">
        <f t="shared" si="19"/>
        <v>2247</v>
      </c>
      <c r="D587" s="524"/>
      <c r="E587" s="556">
        <v>2247</v>
      </c>
      <c r="F587" s="557">
        <v>2114</v>
      </c>
      <c r="G587" s="549">
        <f t="shared" si="18"/>
        <v>0.43016608598586059</v>
      </c>
      <c r="H587" s="568"/>
    </row>
    <row r="588" spans="1:8">
      <c r="A588" s="547" t="s">
        <v>78</v>
      </c>
      <c r="B588" s="554">
        <v>0</v>
      </c>
      <c r="C588" s="548">
        <f t="shared" si="19"/>
        <v>0</v>
      </c>
      <c r="D588" s="524"/>
      <c r="E588" s="556"/>
      <c r="F588" s="557">
        <v>0</v>
      </c>
      <c r="G588" s="549"/>
      <c r="H588" s="568"/>
    </row>
    <row r="589" spans="1:8">
      <c r="A589" s="547" t="s">
        <v>79</v>
      </c>
      <c r="B589" s="554">
        <v>296.29000000000002</v>
      </c>
      <c r="C589" s="548">
        <f t="shared" si="19"/>
        <v>311</v>
      </c>
      <c r="D589" s="524"/>
      <c r="E589" s="556">
        <v>311</v>
      </c>
      <c r="F589" s="557">
        <v>3</v>
      </c>
      <c r="G589" s="549">
        <f t="shared" si="18"/>
        <v>-0.98987478483917779</v>
      </c>
      <c r="H589" s="568"/>
    </row>
    <row r="590" spans="1:8">
      <c r="A590" s="547" t="s">
        <v>500</v>
      </c>
      <c r="B590" s="554">
        <v>1568</v>
      </c>
      <c r="C590" s="548">
        <f t="shared" si="19"/>
        <v>1719</v>
      </c>
      <c r="D590" s="524"/>
      <c r="E590" s="556">
        <v>1719</v>
      </c>
      <c r="F590" s="557">
        <v>0</v>
      </c>
      <c r="G590" s="549">
        <f t="shared" si="18"/>
        <v>-1</v>
      </c>
      <c r="H590" s="568"/>
    </row>
    <row r="591" spans="1:8">
      <c r="A591" s="547" t="s">
        <v>501</v>
      </c>
      <c r="B591" s="554">
        <v>397.8</v>
      </c>
      <c r="C591" s="548">
        <f t="shared" si="19"/>
        <v>429</v>
      </c>
      <c r="D591" s="524"/>
      <c r="E591" s="556">
        <v>429</v>
      </c>
      <c r="F591" s="557">
        <v>0</v>
      </c>
      <c r="G591" s="549">
        <f t="shared" si="18"/>
        <v>-1</v>
      </c>
      <c r="H591" s="568"/>
    </row>
    <row r="592" spans="1:8">
      <c r="A592" s="547" t="s">
        <v>502</v>
      </c>
      <c r="B592" s="554">
        <v>2965.1</v>
      </c>
      <c r="C592" s="548">
        <f t="shared" si="19"/>
        <v>3380.32</v>
      </c>
      <c r="D592" s="524">
        <v>202.32</v>
      </c>
      <c r="E592" s="548">
        <v>3178</v>
      </c>
      <c r="F592" s="557">
        <v>3615</v>
      </c>
      <c r="G592" s="549">
        <f t="shared" si="18"/>
        <v>0.21918316414286199</v>
      </c>
      <c r="H592" s="568"/>
    </row>
    <row r="593" spans="1:8">
      <c r="A593" s="547" t="s">
        <v>503</v>
      </c>
      <c r="B593" s="554">
        <v>0</v>
      </c>
      <c r="C593" s="548">
        <f t="shared" si="19"/>
        <v>58</v>
      </c>
      <c r="D593" s="524"/>
      <c r="E593" s="556">
        <v>58</v>
      </c>
      <c r="F593" s="557">
        <v>0</v>
      </c>
      <c r="G593" s="549"/>
      <c r="H593" s="568"/>
    </row>
    <row r="594" spans="1:8">
      <c r="A594" s="547" t="s">
        <v>504</v>
      </c>
      <c r="B594" s="554">
        <v>870.55</v>
      </c>
      <c r="C594" s="548">
        <f t="shared" si="19"/>
        <v>614</v>
      </c>
      <c r="D594" s="524"/>
      <c r="E594" s="556">
        <v>614</v>
      </c>
      <c r="F594" s="557">
        <v>361</v>
      </c>
      <c r="G594" s="549">
        <f t="shared" si="18"/>
        <v>-0.58531962552409389</v>
      </c>
      <c r="H594" s="568"/>
    </row>
    <row r="595" spans="1:8">
      <c r="A595" s="547" t="s">
        <v>505</v>
      </c>
      <c r="B595" s="554">
        <v>1056.1600000000001</v>
      </c>
      <c r="C595" s="548">
        <f t="shared" si="19"/>
        <v>1113</v>
      </c>
      <c r="D595" s="524"/>
      <c r="E595" s="556">
        <v>1113</v>
      </c>
      <c r="F595" s="557">
        <v>0</v>
      </c>
      <c r="G595" s="549">
        <f t="shared" ref="G595:G653" si="20">(F595-B595)/B595</f>
        <v>-1</v>
      </c>
      <c r="H595" s="568"/>
    </row>
    <row r="596" spans="1:8">
      <c r="A596" s="547" t="s">
        <v>506</v>
      </c>
      <c r="B596" s="554">
        <v>10745.23</v>
      </c>
      <c r="C596" s="548">
        <f t="shared" si="19"/>
        <v>9956.0489830000006</v>
      </c>
      <c r="D596" s="524">
        <v>321.04898300000002</v>
      </c>
      <c r="E596" s="548">
        <v>9635</v>
      </c>
      <c r="F596" s="557">
        <v>12912.922734997999</v>
      </c>
      <c r="G596" s="549">
        <f t="shared" si="20"/>
        <v>0.20173535001093507</v>
      </c>
      <c r="H596" s="568"/>
    </row>
    <row r="597" spans="1:8">
      <c r="A597" s="547" t="s">
        <v>507</v>
      </c>
      <c r="B597" s="554">
        <v>0</v>
      </c>
      <c r="C597" s="548">
        <f t="shared" si="19"/>
        <v>0</v>
      </c>
      <c r="D597" s="524"/>
      <c r="E597" s="556">
        <f>E598</f>
        <v>0</v>
      </c>
      <c r="F597" s="557">
        <f>F598</f>
        <v>0</v>
      </c>
      <c r="G597" s="549"/>
      <c r="H597" s="562"/>
    </row>
    <row r="598" spans="1:8">
      <c r="A598" s="547" t="s">
        <v>508</v>
      </c>
      <c r="B598" s="554">
        <v>0</v>
      </c>
      <c r="C598" s="548">
        <f t="shared" si="19"/>
        <v>0</v>
      </c>
      <c r="D598" s="524"/>
      <c r="E598" s="556">
        <v>0</v>
      </c>
      <c r="F598" s="557">
        <v>0</v>
      </c>
      <c r="G598" s="549"/>
      <c r="H598" s="568"/>
    </row>
    <row r="599" spans="1:8">
      <c r="A599" s="547" t="s">
        <v>509</v>
      </c>
      <c r="B599" s="554">
        <f>SUM(B600:B607)</f>
        <v>312006.89</v>
      </c>
      <c r="C599" s="548">
        <f t="shared" si="19"/>
        <v>400085</v>
      </c>
      <c r="D599" s="554">
        <f>SUM(D600:D607)</f>
        <v>0</v>
      </c>
      <c r="E599" s="554">
        <f>SUM(E600:E607)</f>
        <v>400085</v>
      </c>
      <c r="F599" s="557">
        <f>SUM(F600:F607)</f>
        <v>310638.01999999996</v>
      </c>
      <c r="G599" s="549">
        <f t="shared" si="20"/>
        <v>-4.3873069597919886E-3</v>
      </c>
      <c r="H599" s="563"/>
    </row>
    <row r="600" spans="1:8">
      <c r="A600" s="547" t="s">
        <v>510</v>
      </c>
      <c r="B600" s="554">
        <v>15305.79</v>
      </c>
      <c r="C600" s="548">
        <f t="shared" si="19"/>
        <v>65399</v>
      </c>
      <c r="D600" s="524"/>
      <c r="E600" s="556">
        <v>65399</v>
      </c>
      <c r="F600" s="557">
        <v>50842.7</v>
      </c>
      <c r="G600" s="549">
        <f t="shared" si="20"/>
        <v>2.3217952160587592</v>
      </c>
      <c r="H600" s="568"/>
    </row>
    <row r="601" spans="1:8">
      <c r="A601" s="547" t="s">
        <v>511</v>
      </c>
      <c r="B601" s="554">
        <v>41625.990000000005</v>
      </c>
      <c r="C601" s="548">
        <f t="shared" si="19"/>
        <v>117110</v>
      </c>
      <c r="D601" s="524"/>
      <c r="E601" s="556">
        <v>117110</v>
      </c>
      <c r="F601" s="557">
        <v>72875.709999999992</v>
      </c>
      <c r="G601" s="549">
        <f t="shared" si="20"/>
        <v>0.75072616891514132</v>
      </c>
      <c r="H601" s="568"/>
    </row>
    <row r="602" spans="1:8">
      <c r="A602" s="547" t="s">
        <v>512</v>
      </c>
      <c r="B602" s="554">
        <v>0</v>
      </c>
      <c r="C602" s="548">
        <f t="shared" si="19"/>
        <v>0</v>
      </c>
      <c r="D602" s="524"/>
      <c r="E602" s="548"/>
      <c r="F602" s="557">
        <v>0</v>
      </c>
      <c r="G602" s="549"/>
      <c r="H602" s="568"/>
    </row>
    <row r="603" spans="1:8">
      <c r="A603" s="547" t="s">
        <v>513</v>
      </c>
      <c r="B603" s="554">
        <v>0</v>
      </c>
      <c r="C603" s="548">
        <f t="shared" si="19"/>
        <v>0</v>
      </c>
      <c r="D603" s="524"/>
      <c r="E603" s="556"/>
      <c r="F603" s="557">
        <v>0</v>
      </c>
      <c r="G603" s="549"/>
      <c r="H603" s="568"/>
    </row>
    <row r="604" spans="1:8">
      <c r="A604" s="547" t="s">
        <v>514</v>
      </c>
      <c r="B604" s="554">
        <v>198545.35</v>
      </c>
      <c r="C604" s="548">
        <f t="shared" si="19"/>
        <v>160364</v>
      </c>
      <c r="D604" s="524"/>
      <c r="E604" s="556">
        <v>160364</v>
      </c>
      <c r="F604" s="557">
        <v>135387.27000000002</v>
      </c>
      <c r="G604" s="549">
        <f t="shared" si="20"/>
        <v>-0.31810405028372601</v>
      </c>
      <c r="H604" s="568"/>
    </row>
    <row r="605" spans="1:8">
      <c r="A605" s="547" t="s">
        <v>515</v>
      </c>
      <c r="B605" s="554">
        <v>56306.2</v>
      </c>
      <c r="C605" s="548">
        <f t="shared" si="19"/>
        <v>54312</v>
      </c>
      <c r="D605" s="524"/>
      <c r="E605" s="556">
        <v>54312</v>
      </c>
      <c r="F605" s="557">
        <v>50104.17</v>
      </c>
      <c r="G605" s="549">
        <f t="shared" si="20"/>
        <v>-0.11014826075991629</v>
      </c>
      <c r="H605" s="568"/>
    </row>
    <row r="606" spans="1:8">
      <c r="A606" s="547" t="s">
        <v>516</v>
      </c>
      <c r="B606" s="554">
        <v>0</v>
      </c>
      <c r="C606" s="548">
        <f t="shared" si="19"/>
        <v>0</v>
      </c>
      <c r="D606" s="524"/>
      <c r="E606" s="556"/>
      <c r="F606" s="557">
        <v>260.43</v>
      </c>
      <c r="G606" s="549"/>
      <c r="H606" s="568"/>
    </row>
    <row r="607" spans="1:8">
      <c r="A607" s="547" t="s">
        <v>517</v>
      </c>
      <c r="B607" s="554">
        <v>223.56</v>
      </c>
      <c r="C607" s="548">
        <f t="shared" si="19"/>
        <v>2900</v>
      </c>
      <c r="D607" s="524"/>
      <c r="E607" s="548">
        <v>2900</v>
      </c>
      <c r="F607" s="557">
        <v>1167.74</v>
      </c>
      <c r="G607" s="549">
        <f t="shared" si="20"/>
        <v>4.223385220969762</v>
      </c>
      <c r="H607" s="568"/>
    </row>
    <row r="608" spans="1:8">
      <c r="A608" s="547" t="s">
        <v>518</v>
      </c>
      <c r="B608" s="554">
        <v>0</v>
      </c>
      <c r="C608" s="548">
        <f t="shared" si="19"/>
        <v>0</v>
      </c>
      <c r="D608" s="524"/>
      <c r="E608" s="556">
        <f>SUM(E609:E611)</f>
        <v>0</v>
      </c>
      <c r="F608" s="557">
        <f>SUM(F609:F611)</f>
        <v>0</v>
      </c>
      <c r="G608" s="549"/>
      <c r="H608" s="562"/>
    </row>
    <row r="609" spans="1:8">
      <c r="A609" s="547" t="s">
        <v>519</v>
      </c>
      <c r="B609" s="554">
        <v>0</v>
      </c>
      <c r="C609" s="548">
        <f t="shared" si="19"/>
        <v>0</v>
      </c>
      <c r="D609" s="524"/>
      <c r="E609" s="556">
        <v>0</v>
      </c>
      <c r="F609" s="557">
        <v>0</v>
      </c>
      <c r="G609" s="549"/>
      <c r="H609" s="568"/>
    </row>
    <row r="610" spans="1:8">
      <c r="A610" s="547" t="s">
        <v>520</v>
      </c>
      <c r="B610" s="554">
        <v>0</v>
      </c>
      <c r="C610" s="548">
        <f t="shared" si="19"/>
        <v>0</v>
      </c>
      <c r="D610" s="524"/>
      <c r="E610" s="556">
        <v>0</v>
      </c>
      <c r="F610" s="557">
        <v>0</v>
      </c>
      <c r="G610" s="549"/>
      <c r="H610" s="568"/>
    </row>
    <row r="611" spans="1:8">
      <c r="A611" s="547" t="s">
        <v>521</v>
      </c>
      <c r="B611" s="554">
        <v>0</v>
      </c>
      <c r="C611" s="548">
        <f t="shared" si="19"/>
        <v>0</v>
      </c>
      <c r="D611" s="524"/>
      <c r="E611" s="556">
        <v>0</v>
      </c>
      <c r="F611" s="557">
        <v>0</v>
      </c>
      <c r="G611" s="549"/>
      <c r="H611" s="568"/>
    </row>
    <row r="612" spans="1:8">
      <c r="A612" s="547" t="s">
        <v>522</v>
      </c>
      <c r="B612" s="554">
        <f>SUM(B613:B622)</f>
        <v>12763.07</v>
      </c>
      <c r="C612" s="548">
        <f t="shared" si="19"/>
        <v>11338.830319000001</v>
      </c>
      <c r="D612" s="554">
        <f>SUM(D613:D622)</f>
        <v>315.83031899999997</v>
      </c>
      <c r="E612" s="554">
        <f>SUM(E613:E622)</f>
        <v>11023</v>
      </c>
      <c r="F612" s="557">
        <f>SUM(F613:F622)</f>
        <v>10580.830319000001</v>
      </c>
      <c r="G612" s="549">
        <f t="shared" si="20"/>
        <v>-0.17098078134806119</v>
      </c>
      <c r="H612" s="562"/>
    </row>
    <row r="613" spans="1:8">
      <c r="A613" s="547" t="s">
        <v>523</v>
      </c>
      <c r="B613" s="554">
        <v>0</v>
      </c>
      <c r="C613" s="548">
        <f t="shared" si="19"/>
        <v>67</v>
      </c>
      <c r="D613" s="524"/>
      <c r="E613" s="556">
        <v>67</v>
      </c>
      <c r="F613" s="557">
        <v>0</v>
      </c>
      <c r="G613" s="549"/>
      <c r="H613" s="568"/>
    </row>
    <row r="614" spans="1:8">
      <c r="A614" s="547" t="s">
        <v>524</v>
      </c>
      <c r="B614" s="554">
        <v>9603.76</v>
      </c>
      <c r="C614" s="548">
        <f t="shared" si="19"/>
        <v>7974</v>
      </c>
      <c r="D614" s="524"/>
      <c r="E614" s="556">
        <v>7974</v>
      </c>
      <c r="F614" s="557">
        <v>7967</v>
      </c>
      <c r="G614" s="549">
        <f t="shared" si="20"/>
        <v>-0.17042908194290571</v>
      </c>
      <c r="H614" s="568"/>
    </row>
    <row r="615" spans="1:8">
      <c r="A615" s="547" t="s">
        <v>525</v>
      </c>
      <c r="B615" s="554">
        <v>0</v>
      </c>
      <c r="C615" s="548">
        <f t="shared" si="19"/>
        <v>0</v>
      </c>
      <c r="D615" s="524"/>
      <c r="E615" s="548">
        <v>0</v>
      </c>
      <c r="F615" s="557">
        <v>0</v>
      </c>
      <c r="G615" s="549"/>
      <c r="H615" s="568"/>
    </row>
    <row r="616" spans="1:8">
      <c r="A616" s="547" t="s">
        <v>526</v>
      </c>
      <c r="B616" s="554">
        <v>0</v>
      </c>
      <c r="C616" s="548">
        <f t="shared" si="19"/>
        <v>0</v>
      </c>
      <c r="D616" s="524"/>
      <c r="E616" s="556">
        <v>0</v>
      </c>
      <c r="F616" s="557">
        <v>0</v>
      </c>
      <c r="G616" s="549"/>
      <c r="H616" s="568"/>
    </row>
    <row r="617" spans="1:8">
      <c r="A617" s="547" t="s">
        <v>527</v>
      </c>
      <c r="B617" s="554">
        <v>0</v>
      </c>
      <c r="C617" s="548">
        <f t="shared" si="19"/>
        <v>0</v>
      </c>
      <c r="D617" s="524"/>
      <c r="E617" s="556">
        <v>0</v>
      </c>
      <c r="F617" s="557">
        <v>0</v>
      </c>
      <c r="G617" s="549"/>
      <c r="H617" s="568"/>
    </row>
    <row r="618" spans="1:8">
      <c r="A618" s="547" t="s">
        <v>528</v>
      </c>
      <c r="B618" s="554">
        <v>0</v>
      </c>
      <c r="C618" s="548">
        <f t="shared" si="19"/>
        <v>0</v>
      </c>
      <c r="D618" s="524"/>
      <c r="E618" s="556">
        <v>0</v>
      </c>
      <c r="F618" s="557">
        <v>0</v>
      </c>
      <c r="G618" s="549"/>
      <c r="H618" s="568"/>
    </row>
    <row r="619" spans="1:8">
      <c r="A619" s="547" t="s">
        <v>529</v>
      </c>
      <c r="B619" s="554">
        <v>0</v>
      </c>
      <c r="C619" s="548">
        <f t="shared" si="19"/>
        <v>0</v>
      </c>
      <c r="D619" s="524"/>
      <c r="E619" s="556">
        <v>0</v>
      </c>
      <c r="F619" s="557">
        <v>0</v>
      </c>
      <c r="G619" s="549"/>
      <c r="H619" s="568"/>
    </row>
    <row r="620" spans="1:8">
      <c r="A620" s="547" t="s">
        <v>530</v>
      </c>
      <c r="B620" s="554">
        <v>1820</v>
      </c>
      <c r="C620" s="548">
        <f t="shared" si="19"/>
        <v>1830</v>
      </c>
      <c r="D620" s="524"/>
      <c r="E620" s="556">
        <v>1830</v>
      </c>
      <c r="F620" s="557">
        <v>1820</v>
      </c>
      <c r="G620" s="549">
        <f t="shared" si="20"/>
        <v>0</v>
      </c>
      <c r="H620" s="568"/>
    </row>
    <row r="621" spans="1:8">
      <c r="A621" s="547" t="s">
        <v>531</v>
      </c>
      <c r="B621" s="554">
        <v>105</v>
      </c>
      <c r="C621" s="548">
        <f t="shared" si="19"/>
        <v>95</v>
      </c>
      <c r="D621" s="524"/>
      <c r="E621" s="548">
        <v>95</v>
      </c>
      <c r="F621" s="557">
        <v>98</v>
      </c>
      <c r="G621" s="549">
        <f t="shared" si="20"/>
        <v>-6.6666666666666666E-2</v>
      </c>
      <c r="H621" s="568"/>
    </row>
    <row r="622" spans="1:8">
      <c r="A622" s="547" t="s">
        <v>532</v>
      </c>
      <c r="B622" s="554">
        <v>1234.31</v>
      </c>
      <c r="C622" s="548">
        <f t="shared" si="19"/>
        <v>1372.8303189999999</v>
      </c>
      <c r="D622" s="524">
        <v>315.83031899999997</v>
      </c>
      <c r="E622" s="556">
        <v>1057</v>
      </c>
      <c r="F622" s="557">
        <v>695.83031899999992</v>
      </c>
      <c r="G622" s="549">
        <f t="shared" si="20"/>
        <v>-0.43625967625637002</v>
      </c>
      <c r="H622" s="568"/>
    </row>
    <row r="623" spans="1:8">
      <c r="A623" s="547" t="s">
        <v>533</v>
      </c>
      <c r="B623" s="554">
        <f>SUM(B624:B630)</f>
        <v>344.37</v>
      </c>
      <c r="C623" s="548">
        <f t="shared" si="19"/>
        <v>723</v>
      </c>
      <c r="D623" s="554">
        <f>SUM(D624:D630)</f>
        <v>0</v>
      </c>
      <c r="E623" s="554">
        <f>SUM(E624:E630)</f>
        <v>723</v>
      </c>
      <c r="F623" s="557">
        <f>SUM(F624:F630)</f>
        <v>395</v>
      </c>
      <c r="G623" s="549">
        <f t="shared" si="20"/>
        <v>0.14702209832447657</v>
      </c>
      <c r="H623" s="562"/>
    </row>
    <row r="624" spans="1:8">
      <c r="A624" s="547" t="s">
        <v>534</v>
      </c>
      <c r="B624" s="554">
        <v>15.7</v>
      </c>
      <c r="C624" s="548">
        <f t="shared" si="19"/>
        <v>310</v>
      </c>
      <c r="D624" s="524"/>
      <c r="E624" s="556">
        <v>310</v>
      </c>
      <c r="F624" s="557">
        <v>0</v>
      </c>
      <c r="G624" s="549">
        <f t="shared" si="20"/>
        <v>-1</v>
      </c>
      <c r="H624" s="568"/>
    </row>
    <row r="625" spans="1:8">
      <c r="A625" s="547" t="s">
        <v>535</v>
      </c>
      <c r="B625" s="554">
        <v>0</v>
      </c>
      <c r="C625" s="548">
        <f t="shared" si="19"/>
        <v>0</v>
      </c>
      <c r="D625" s="524"/>
      <c r="E625" s="556">
        <v>0</v>
      </c>
      <c r="F625" s="557">
        <v>0</v>
      </c>
      <c r="G625" s="549"/>
      <c r="H625" s="568"/>
    </row>
    <row r="626" spans="1:8">
      <c r="A626" s="547" t="s">
        <v>536</v>
      </c>
      <c r="B626" s="554">
        <v>0</v>
      </c>
      <c r="C626" s="548">
        <f t="shared" si="19"/>
        <v>0</v>
      </c>
      <c r="D626" s="524"/>
      <c r="E626" s="556">
        <v>0</v>
      </c>
      <c r="F626" s="557">
        <v>0</v>
      </c>
      <c r="G626" s="549"/>
      <c r="H626" s="568"/>
    </row>
    <row r="627" spans="1:8">
      <c r="A627" s="547" t="s">
        <v>537</v>
      </c>
      <c r="B627" s="554">
        <v>276.72000000000003</v>
      </c>
      <c r="C627" s="548">
        <f t="shared" si="19"/>
        <v>362</v>
      </c>
      <c r="D627" s="524"/>
      <c r="E627" s="556">
        <v>362</v>
      </c>
      <c r="F627" s="557">
        <v>395</v>
      </c>
      <c r="G627" s="549">
        <f t="shared" si="20"/>
        <v>0.42743567505059249</v>
      </c>
      <c r="H627" s="568"/>
    </row>
    <row r="628" spans="1:8">
      <c r="A628" s="547" t="s">
        <v>538</v>
      </c>
      <c r="B628" s="554">
        <v>0</v>
      </c>
      <c r="C628" s="548">
        <f t="shared" si="19"/>
        <v>0</v>
      </c>
      <c r="D628" s="524"/>
      <c r="E628" s="548">
        <v>0</v>
      </c>
      <c r="F628" s="557">
        <v>0</v>
      </c>
      <c r="G628" s="549"/>
      <c r="H628" s="568"/>
    </row>
    <row r="629" spans="1:8">
      <c r="A629" s="547" t="s">
        <v>539</v>
      </c>
      <c r="B629" s="554">
        <v>0</v>
      </c>
      <c r="C629" s="548">
        <f t="shared" si="19"/>
        <v>0</v>
      </c>
      <c r="D629" s="524"/>
      <c r="E629" s="556">
        <v>0</v>
      </c>
      <c r="F629" s="557">
        <v>0</v>
      </c>
      <c r="G629" s="549"/>
      <c r="H629" s="568"/>
    </row>
    <row r="630" spans="1:8">
      <c r="A630" s="547" t="s">
        <v>540</v>
      </c>
      <c r="B630" s="554">
        <v>51.95</v>
      </c>
      <c r="C630" s="548">
        <f t="shared" si="19"/>
        <v>51</v>
      </c>
      <c r="D630" s="524"/>
      <c r="E630" s="556">
        <v>51</v>
      </c>
      <c r="F630" s="557">
        <v>0</v>
      </c>
      <c r="G630" s="549">
        <f t="shared" si="20"/>
        <v>-1</v>
      </c>
      <c r="H630" s="568"/>
    </row>
    <row r="631" spans="1:8" ht="54">
      <c r="A631" s="547" t="s">
        <v>541</v>
      </c>
      <c r="B631" s="554">
        <f>SUM(B632:B637)</f>
        <v>33124.339999999997</v>
      </c>
      <c r="C631" s="548">
        <f t="shared" si="19"/>
        <v>44431.25</v>
      </c>
      <c r="D631" s="554">
        <f>SUM(D632:D637)</f>
        <v>3710.25</v>
      </c>
      <c r="E631" s="554">
        <f>SUM(E632:E637)</f>
        <v>40721</v>
      </c>
      <c r="F631" s="557">
        <f>SUM(F632:F637)</f>
        <v>51698</v>
      </c>
      <c r="G631" s="549">
        <f t="shared" si="20"/>
        <v>0.56072543634076955</v>
      </c>
      <c r="H631" s="563" t="s">
        <v>542</v>
      </c>
    </row>
    <row r="632" spans="1:8">
      <c r="A632" s="547" t="s">
        <v>543</v>
      </c>
      <c r="B632" s="554">
        <v>0</v>
      </c>
      <c r="C632" s="548">
        <f t="shared" si="19"/>
        <v>0</v>
      </c>
      <c r="D632" s="524"/>
      <c r="E632" s="556"/>
      <c r="F632" s="557">
        <v>0</v>
      </c>
      <c r="G632" s="549"/>
      <c r="H632" s="568"/>
    </row>
    <row r="633" spans="1:8">
      <c r="A633" s="547" t="s">
        <v>544</v>
      </c>
      <c r="B633" s="554">
        <v>15603.56</v>
      </c>
      <c r="C633" s="548">
        <f t="shared" si="19"/>
        <v>19532</v>
      </c>
      <c r="D633" s="524">
        <v>2013</v>
      </c>
      <c r="E633" s="556">
        <v>17519</v>
      </c>
      <c r="F633" s="557">
        <v>15987</v>
      </c>
      <c r="G633" s="549">
        <f t="shared" si="20"/>
        <v>2.457387929421238E-2</v>
      </c>
      <c r="H633" s="568"/>
    </row>
    <row r="634" spans="1:8">
      <c r="A634" s="547" t="s">
        <v>545</v>
      </c>
      <c r="B634" s="554">
        <v>4647.6100000000006</v>
      </c>
      <c r="C634" s="548">
        <f t="shared" si="19"/>
        <v>4343.25</v>
      </c>
      <c r="D634" s="524">
        <v>1697.25</v>
      </c>
      <c r="E634" s="556">
        <v>2646</v>
      </c>
      <c r="F634" s="557">
        <v>4142</v>
      </c>
      <c r="G634" s="549">
        <f t="shared" si="20"/>
        <v>-0.10878924866759486</v>
      </c>
      <c r="H634" s="568"/>
    </row>
    <row r="635" spans="1:8">
      <c r="A635" s="547" t="s">
        <v>546</v>
      </c>
      <c r="B635" s="554">
        <v>0</v>
      </c>
      <c r="C635" s="548">
        <f t="shared" si="19"/>
        <v>26</v>
      </c>
      <c r="D635" s="524"/>
      <c r="E635" s="556">
        <v>26</v>
      </c>
      <c r="F635" s="557">
        <v>0</v>
      </c>
      <c r="G635" s="549"/>
      <c r="H635" s="568"/>
    </row>
    <row r="636" spans="1:8">
      <c r="A636" s="547" t="s">
        <v>547</v>
      </c>
      <c r="B636" s="554"/>
      <c r="C636" s="548">
        <f t="shared" si="19"/>
        <v>0</v>
      </c>
      <c r="D636" s="524"/>
      <c r="E636" s="565"/>
      <c r="F636" s="557">
        <v>4597</v>
      </c>
      <c r="G636" s="549"/>
      <c r="H636" s="568"/>
    </row>
    <row r="637" spans="1:8">
      <c r="A637" s="547" t="s">
        <v>548</v>
      </c>
      <c r="B637" s="554">
        <v>12873.17</v>
      </c>
      <c r="C637" s="548">
        <f t="shared" si="19"/>
        <v>20530</v>
      </c>
      <c r="D637" s="524"/>
      <c r="E637" s="566">
        <v>20530</v>
      </c>
      <c r="F637" s="557">
        <v>26972</v>
      </c>
      <c r="G637" s="549">
        <f t="shared" si="20"/>
        <v>1.0952104260256021</v>
      </c>
      <c r="H637" s="562"/>
    </row>
    <row r="638" spans="1:8">
      <c r="A638" s="547" t="s">
        <v>549</v>
      </c>
      <c r="B638" s="554">
        <f>SUM(B639:B644)</f>
        <v>18122.75</v>
      </c>
      <c r="C638" s="548">
        <f t="shared" si="19"/>
        <v>22669.194691000001</v>
      </c>
      <c r="D638" s="554">
        <f>SUM(D639:D644)</f>
        <v>94.194691000000006</v>
      </c>
      <c r="E638" s="554">
        <f>SUM(E639:E644)</f>
        <v>22575</v>
      </c>
      <c r="F638" s="557">
        <f>SUM(F639:F644)</f>
        <v>16141.597431234999</v>
      </c>
      <c r="G638" s="549">
        <f t="shared" si="20"/>
        <v>-0.10931853988853794</v>
      </c>
      <c r="H638" s="562"/>
    </row>
    <row r="639" spans="1:8">
      <c r="A639" s="547" t="s">
        <v>550</v>
      </c>
      <c r="B639" s="554">
        <v>5809.12</v>
      </c>
      <c r="C639" s="548">
        <f t="shared" si="19"/>
        <v>6237.6</v>
      </c>
      <c r="D639" s="524">
        <v>0.6</v>
      </c>
      <c r="E639" s="565">
        <v>6237</v>
      </c>
      <c r="F639" s="557">
        <v>5726</v>
      </c>
      <c r="G639" s="549">
        <f t="shared" si="20"/>
        <v>-1.4308535544109933E-2</v>
      </c>
      <c r="H639" s="568"/>
    </row>
    <row r="640" spans="1:8">
      <c r="A640" s="547" t="s">
        <v>551</v>
      </c>
      <c r="B640" s="554">
        <v>2352.7800000000002</v>
      </c>
      <c r="C640" s="548">
        <f t="shared" si="19"/>
        <v>6416.76</v>
      </c>
      <c r="D640" s="524">
        <v>49.76</v>
      </c>
      <c r="E640" s="565">
        <v>6367</v>
      </c>
      <c r="F640" s="557">
        <v>2239.551719389</v>
      </c>
      <c r="G640" s="549">
        <f t="shared" si="20"/>
        <v>-4.8125315843810371E-2</v>
      </c>
      <c r="H640" s="568"/>
    </row>
    <row r="641" spans="1:8">
      <c r="A641" s="547" t="s">
        <v>552</v>
      </c>
      <c r="B641" s="554">
        <v>0</v>
      </c>
      <c r="C641" s="548">
        <f t="shared" si="19"/>
        <v>0</v>
      </c>
      <c r="D641" s="524"/>
      <c r="E641" s="556"/>
      <c r="F641" s="557">
        <v>0</v>
      </c>
      <c r="G641" s="549"/>
      <c r="H641" s="568"/>
    </row>
    <row r="642" spans="1:8">
      <c r="A642" s="547" t="s">
        <v>553</v>
      </c>
      <c r="B642" s="554">
        <v>5498.64</v>
      </c>
      <c r="C642" s="548">
        <f t="shared" si="19"/>
        <v>4892.834691</v>
      </c>
      <c r="D642" s="524">
        <v>43.834690999999999</v>
      </c>
      <c r="E642" s="548">
        <v>4849</v>
      </c>
      <c r="F642" s="557">
        <v>4098.1916895859995</v>
      </c>
      <c r="G642" s="549">
        <f t="shared" si="20"/>
        <v>-0.25468994340673345</v>
      </c>
      <c r="H642" s="568"/>
    </row>
    <row r="643" spans="1:8">
      <c r="A643" s="547" t="s">
        <v>554</v>
      </c>
      <c r="B643" s="554">
        <v>3918.21</v>
      </c>
      <c r="C643" s="548">
        <f t="shared" si="19"/>
        <v>4875</v>
      </c>
      <c r="D643" s="524"/>
      <c r="E643" s="556">
        <v>4875</v>
      </c>
      <c r="F643" s="557">
        <v>3895</v>
      </c>
      <c r="G643" s="549">
        <f t="shared" si="20"/>
        <v>-5.9236232871643013E-3</v>
      </c>
      <c r="H643" s="568"/>
    </row>
    <row r="644" spans="1:8">
      <c r="A644" s="547" t="s">
        <v>555</v>
      </c>
      <c r="B644" s="554">
        <v>544</v>
      </c>
      <c r="C644" s="548">
        <f t="shared" si="19"/>
        <v>247</v>
      </c>
      <c r="D644" s="524"/>
      <c r="E644" s="565">
        <v>247</v>
      </c>
      <c r="F644" s="557">
        <v>182.85402225999999</v>
      </c>
      <c r="G644" s="549">
        <f t="shared" si="20"/>
        <v>-0.66387128261029416</v>
      </c>
      <c r="H644" s="568"/>
    </row>
    <row r="645" spans="1:8">
      <c r="A645" s="547" t="s">
        <v>556</v>
      </c>
      <c r="B645" s="554">
        <f>SUM(B646:B653)</f>
        <v>15866.980000000001</v>
      </c>
      <c r="C645" s="548">
        <f t="shared" si="19"/>
        <v>13725</v>
      </c>
      <c r="D645" s="554">
        <f>SUM(D646:D653)</f>
        <v>324</v>
      </c>
      <c r="E645" s="554">
        <f>SUM(E646:E653)</f>
        <v>13401</v>
      </c>
      <c r="F645" s="557">
        <f>SUM(F646:F653)</f>
        <v>17381.266154017001</v>
      </c>
      <c r="G645" s="549">
        <f t="shared" si="20"/>
        <v>9.5436318317474372E-2</v>
      </c>
      <c r="H645" s="562"/>
    </row>
    <row r="646" spans="1:8">
      <c r="A646" s="547" t="s">
        <v>77</v>
      </c>
      <c r="B646" s="554">
        <v>743.06</v>
      </c>
      <c r="C646" s="548">
        <f t="shared" ref="C646:C709" si="21">D646+E646</f>
        <v>728</v>
      </c>
      <c r="D646" s="524"/>
      <c r="E646" s="565">
        <v>728</v>
      </c>
      <c r="F646" s="557">
        <v>1470</v>
      </c>
      <c r="G646" s="549">
        <f t="shared" si="20"/>
        <v>0.97830592415148188</v>
      </c>
      <c r="H646" s="568"/>
    </row>
    <row r="647" spans="1:8">
      <c r="A647" s="547" t="s">
        <v>78</v>
      </c>
      <c r="B647" s="554">
        <v>0</v>
      </c>
      <c r="C647" s="548">
        <f t="shared" si="21"/>
        <v>0</v>
      </c>
      <c r="D647" s="524"/>
      <c r="E647" s="566"/>
      <c r="F647" s="557">
        <v>0</v>
      </c>
      <c r="G647" s="549"/>
      <c r="H647" s="568"/>
    </row>
    <row r="648" spans="1:8">
      <c r="A648" s="547" t="s">
        <v>79</v>
      </c>
      <c r="B648" s="554">
        <v>0</v>
      </c>
      <c r="C648" s="548">
        <f t="shared" si="21"/>
        <v>0</v>
      </c>
      <c r="D648" s="524"/>
      <c r="E648" s="565"/>
      <c r="F648" s="557">
        <v>0</v>
      </c>
      <c r="G648" s="549"/>
      <c r="H648" s="568"/>
    </row>
    <row r="649" spans="1:8">
      <c r="A649" s="547" t="s">
        <v>557</v>
      </c>
      <c r="B649" s="554">
        <v>6523.3</v>
      </c>
      <c r="C649" s="548">
        <f t="shared" si="21"/>
        <v>5708</v>
      </c>
      <c r="D649" s="524"/>
      <c r="E649" s="565">
        <v>5708</v>
      </c>
      <c r="F649" s="557">
        <v>7354</v>
      </c>
      <c r="G649" s="549">
        <f t="shared" si="20"/>
        <v>0.12734352245029354</v>
      </c>
      <c r="H649" s="568"/>
    </row>
    <row r="650" spans="1:8">
      <c r="A650" s="547" t="s">
        <v>558</v>
      </c>
      <c r="B650" s="554">
        <v>5285.52</v>
      </c>
      <c r="C650" s="548">
        <f t="shared" si="21"/>
        <v>4903</v>
      </c>
      <c r="D650" s="524"/>
      <c r="E650" s="566">
        <v>4903</v>
      </c>
      <c r="F650" s="557">
        <v>4736</v>
      </c>
      <c r="G650" s="549">
        <f t="shared" si="20"/>
        <v>-0.10396706473535251</v>
      </c>
      <c r="H650" s="568"/>
    </row>
    <row r="651" spans="1:8">
      <c r="A651" s="547" t="s">
        <v>559</v>
      </c>
      <c r="B651" s="554">
        <v>478.52</v>
      </c>
      <c r="C651" s="548">
        <f t="shared" si="21"/>
        <v>471</v>
      </c>
      <c r="D651" s="524"/>
      <c r="E651" s="565">
        <v>471</v>
      </c>
      <c r="F651" s="557">
        <v>132</v>
      </c>
      <c r="G651" s="549">
        <f t="shared" si="20"/>
        <v>-0.72414946083758258</v>
      </c>
      <c r="H651" s="568"/>
    </row>
    <row r="652" spans="1:8">
      <c r="A652" s="547" t="s">
        <v>560</v>
      </c>
      <c r="B652" s="554">
        <v>0</v>
      </c>
      <c r="C652" s="548">
        <f t="shared" si="21"/>
        <v>0</v>
      </c>
      <c r="D652" s="524"/>
      <c r="E652" s="565"/>
      <c r="F652" s="557">
        <v>0</v>
      </c>
      <c r="G652" s="549"/>
      <c r="H652" s="568"/>
    </row>
    <row r="653" spans="1:8">
      <c r="A653" s="547" t="s">
        <v>561</v>
      </c>
      <c r="B653" s="554">
        <v>2836.58</v>
      </c>
      <c r="C653" s="548">
        <f t="shared" si="21"/>
        <v>1915</v>
      </c>
      <c r="D653" s="524">
        <v>324</v>
      </c>
      <c r="E653" s="566">
        <v>1591</v>
      </c>
      <c r="F653" s="557">
        <v>3689.2661540170002</v>
      </c>
      <c r="G653" s="549">
        <f t="shared" si="20"/>
        <v>0.30060359800076158</v>
      </c>
      <c r="H653" s="568"/>
    </row>
    <row r="654" spans="1:8">
      <c r="A654" s="547" t="s">
        <v>562</v>
      </c>
      <c r="B654" s="554">
        <v>0</v>
      </c>
      <c r="C654" s="548">
        <f t="shared" si="21"/>
        <v>304</v>
      </c>
      <c r="D654" s="524"/>
      <c r="E654" s="566">
        <f>SUM(E655:E658)</f>
        <v>304</v>
      </c>
      <c r="F654" s="557">
        <f>SUM(F655:F658)</f>
        <v>0</v>
      </c>
      <c r="G654" s="549"/>
      <c r="H654" s="562"/>
    </row>
    <row r="655" spans="1:8">
      <c r="A655" s="547" t="s">
        <v>563</v>
      </c>
      <c r="B655" s="554">
        <v>0</v>
      </c>
      <c r="C655" s="548">
        <f t="shared" si="21"/>
        <v>0</v>
      </c>
      <c r="D655" s="524"/>
      <c r="E655" s="566">
        <v>0</v>
      </c>
      <c r="F655" s="557">
        <v>0</v>
      </c>
      <c r="G655" s="549"/>
      <c r="H655" s="568"/>
    </row>
    <row r="656" spans="1:8">
      <c r="A656" s="547" t="s">
        <v>564</v>
      </c>
      <c r="B656" s="554">
        <v>0</v>
      </c>
      <c r="C656" s="548">
        <f t="shared" si="21"/>
        <v>0</v>
      </c>
      <c r="D656" s="524"/>
      <c r="E656" s="566">
        <v>0</v>
      </c>
      <c r="F656" s="557">
        <v>0</v>
      </c>
      <c r="G656" s="549"/>
      <c r="H656" s="568"/>
    </row>
    <row r="657" spans="1:8">
      <c r="A657" s="547" t="s">
        <v>565</v>
      </c>
      <c r="B657" s="554">
        <v>0</v>
      </c>
      <c r="C657" s="548">
        <f t="shared" si="21"/>
        <v>0</v>
      </c>
      <c r="D657" s="524"/>
      <c r="E657" s="565">
        <v>0</v>
      </c>
      <c r="F657" s="557">
        <v>0</v>
      </c>
      <c r="G657" s="549"/>
      <c r="H657" s="568"/>
    </row>
    <row r="658" spans="1:8">
      <c r="A658" s="547" t="s">
        <v>566</v>
      </c>
      <c r="B658" s="554">
        <v>0</v>
      </c>
      <c r="C658" s="548">
        <f t="shared" si="21"/>
        <v>304</v>
      </c>
      <c r="D658" s="524"/>
      <c r="E658" s="565">
        <v>304</v>
      </c>
      <c r="F658" s="557">
        <v>0</v>
      </c>
      <c r="G658" s="549"/>
      <c r="H658" s="568"/>
    </row>
    <row r="659" spans="1:8">
      <c r="A659" s="547" t="s">
        <v>567</v>
      </c>
      <c r="B659" s="554">
        <f>SUM(B660:B663)</f>
        <v>840.03</v>
      </c>
      <c r="C659" s="548">
        <f t="shared" si="21"/>
        <v>810.4</v>
      </c>
      <c r="D659" s="554">
        <f>SUM(D660:D663)</f>
        <v>326.39999999999998</v>
      </c>
      <c r="E659" s="554">
        <f>SUM(E660:E663)</f>
        <v>484</v>
      </c>
      <c r="F659" s="557">
        <f>SUM(F660:F663)</f>
        <v>857</v>
      </c>
      <c r="G659" s="549">
        <f t="shared" ref="G659:G707" si="22">(F659-B659)/B659</f>
        <v>2.0201659464542967E-2</v>
      </c>
      <c r="H659" s="562"/>
    </row>
    <row r="660" spans="1:8">
      <c r="A660" s="547" t="s">
        <v>77</v>
      </c>
      <c r="B660" s="554">
        <v>250.38</v>
      </c>
      <c r="C660" s="548">
        <f t="shared" si="21"/>
        <v>194</v>
      </c>
      <c r="D660" s="524"/>
      <c r="E660" s="565">
        <v>194</v>
      </c>
      <c r="F660" s="557">
        <v>229</v>
      </c>
      <c r="G660" s="549">
        <f t="shared" si="22"/>
        <v>-8.5390206885533976E-2</v>
      </c>
      <c r="H660" s="568"/>
    </row>
    <row r="661" spans="1:8">
      <c r="A661" s="547" t="s">
        <v>78</v>
      </c>
      <c r="B661" s="554">
        <v>589.65</v>
      </c>
      <c r="C661" s="548">
        <f t="shared" si="21"/>
        <v>616.4</v>
      </c>
      <c r="D661" s="524">
        <v>326.39999999999998</v>
      </c>
      <c r="E661" s="565">
        <v>290</v>
      </c>
      <c r="F661" s="557">
        <v>628</v>
      </c>
      <c r="G661" s="549">
        <f t="shared" si="22"/>
        <v>6.5038582209785506E-2</v>
      </c>
      <c r="H661" s="568"/>
    </row>
    <row r="662" spans="1:8">
      <c r="A662" s="547" t="s">
        <v>79</v>
      </c>
      <c r="B662" s="554">
        <v>0</v>
      </c>
      <c r="C662" s="548">
        <f t="shared" si="21"/>
        <v>0</v>
      </c>
      <c r="D662" s="524"/>
      <c r="E662" s="548">
        <v>0</v>
      </c>
      <c r="F662" s="557">
        <v>0</v>
      </c>
      <c r="G662" s="549"/>
      <c r="H662" s="568"/>
    </row>
    <row r="663" spans="1:8">
      <c r="A663" s="547" t="s">
        <v>568</v>
      </c>
      <c r="B663" s="554">
        <v>0</v>
      </c>
      <c r="C663" s="548">
        <f t="shared" si="21"/>
        <v>0</v>
      </c>
      <c r="D663" s="524"/>
      <c r="E663" s="566">
        <v>0</v>
      </c>
      <c r="F663" s="557">
        <v>0</v>
      </c>
      <c r="G663" s="549"/>
      <c r="H663" s="568"/>
    </row>
    <row r="664" spans="1:8">
      <c r="A664" s="547" t="s">
        <v>569</v>
      </c>
      <c r="B664" s="554">
        <v>0</v>
      </c>
      <c r="C664" s="548">
        <f t="shared" si="21"/>
        <v>0</v>
      </c>
      <c r="D664" s="524"/>
      <c r="E664" s="566">
        <f>SUM(E665:E666)</f>
        <v>0</v>
      </c>
      <c r="F664" s="557">
        <f>SUM(F665:F666)</f>
        <v>0</v>
      </c>
      <c r="G664" s="549"/>
      <c r="H664" s="562"/>
    </row>
    <row r="665" spans="1:8">
      <c r="A665" s="547" t="s">
        <v>570</v>
      </c>
      <c r="B665" s="554">
        <v>0</v>
      </c>
      <c r="C665" s="548">
        <f t="shared" si="21"/>
        <v>0</v>
      </c>
      <c r="D665" s="524"/>
      <c r="E665" s="548">
        <v>0</v>
      </c>
      <c r="F665" s="557">
        <v>0</v>
      </c>
      <c r="G665" s="549"/>
      <c r="H665" s="568"/>
    </row>
    <row r="666" spans="1:8">
      <c r="A666" s="547" t="s">
        <v>571</v>
      </c>
      <c r="B666" s="554">
        <v>0</v>
      </c>
      <c r="C666" s="548">
        <f t="shared" si="21"/>
        <v>0</v>
      </c>
      <c r="D666" s="524"/>
      <c r="E666" s="548">
        <v>0</v>
      </c>
      <c r="F666" s="557">
        <v>0</v>
      </c>
      <c r="G666" s="549"/>
      <c r="H666" s="568"/>
    </row>
    <row r="667" spans="1:8">
      <c r="A667" s="547" t="s">
        <v>572</v>
      </c>
      <c r="B667" s="554">
        <f>SUM(B668:B669)</f>
        <v>14070.94</v>
      </c>
      <c r="C667" s="548">
        <f t="shared" si="21"/>
        <v>41486.9</v>
      </c>
      <c r="D667" s="554">
        <f>SUM(D668:D669)</f>
        <v>274.89999999999998</v>
      </c>
      <c r="E667" s="554">
        <f>SUM(E668:E669)</f>
        <v>41212</v>
      </c>
      <c r="F667" s="557">
        <f>SUM(F668:F669)</f>
        <v>14756</v>
      </c>
      <c r="G667" s="549">
        <f t="shared" si="22"/>
        <v>4.8686157428004063E-2</v>
      </c>
      <c r="H667" s="562"/>
    </row>
    <row r="668" spans="1:8">
      <c r="A668" s="547" t="s">
        <v>573</v>
      </c>
      <c r="B668" s="554">
        <v>0</v>
      </c>
      <c r="C668" s="548">
        <f t="shared" si="21"/>
        <v>26200</v>
      </c>
      <c r="D668" s="524"/>
      <c r="E668" s="548">
        <v>26200</v>
      </c>
      <c r="F668" s="557">
        <v>0</v>
      </c>
      <c r="G668" s="549"/>
      <c r="H668" s="568"/>
    </row>
    <row r="669" spans="1:8">
      <c r="A669" s="547" t="s">
        <v>574</v>
      </c>
      <c r="B669" s="554">
        <v>14070.94</v>
      </c>
      <c r="C669" s="548">
        <f t="shared" si="21"/>
        <v>15286.9</v>
      </c>
      <c r="D669" s="524">
        <v>274.89999999999998</v>
      </c>
      <c r="E669" s="548">
        <v>15012</v>
      </c>
      <c r="F669" s="557">
        <v>14756</v>
      </c>
      <c r="G669" s="549">
        <f t="shared" si="22"/>
        <v>4.8686157428004063E-2</v>
      </c>
      <c r="H669" s="568"/>
    </row>
    <row r="670" spans="1:8">
      <c r="A670" s="547" t="s">
        <v>575</v>
      </c>
      <c r="B670" s="554">
        <v>0</v>
      </c>
      <c r="C670" s="548">
        <f t="shared" si="21"/>
        <v>0</v>
      </c>
      <c r="D670" s="524"/>
      <c r="E670" s="556">
        <f>SUM(E671:E672)</f>
        <v>0</v>
      </c>
      <c r="F670" s="557">
        <f>SUM(F671:F672)</f>
        <v>0</v>
      </c>
      <c r="G670" s="549"/>
      <c r="H670" s="562"/>
    </row>
    <row r="671" spans="1:8">
      <c r="A671" s="547" t="s">
        <v>576</v>
      </c>
      <c r="B671" s="554">
        <v>0</v>
      </c>
      <c r="C671" s="548">
        <f t="shared" si="21"/>
        <v>0</v>
      </c>
      <c r="D671" s="524"/>
      <c r="E671" s="556">
        <v>0</v>
      </c>
      <c r="F671" s="557">
        <v>0</v>
      </c>
      <c r="G671" s="549"/>
      <c r="H671" s="568"/>
    </row>
    <row r="672" spans="1:8">
      <c r="A672" s="547" t="s">
        <v>577</v>
      </c>
      <c r="B672" s="554">
        <v>0</v>
      </c>
      <c r="C672" s="548">
        <f t="shared" si="21"/>
        <v>0</v>
      </c>
      <c r="D672" s="524"/>
      <c r="E672" s="556">
        <v>0</v>
      </c>
      <c r="F672" s="557">
        <v>0</v>
      </c>
      <c r="G672" s="549"/>
      <c r="H672" s="568"/>
    </row>
    <row r="673" spans="1:8">
      <c r="A673" s="547" t="s">
        <v>578</v>
      </c>
      <c r="B673" s="554">
        <v>0</v>
      </c>
      <c r="C673" s="548">
        <f t="shared" si="21"/>
        <v>0</v>
      </c>
      <c r="D673" s="524"/>
      <c r="E673" s="556">
        <f>SUM(E674:E675)</f>
        <v>0</v>
      </c>
      <c r="F673" s="557">
        <f>SUM(F674:F675)</f>
        <v>0</v>
      </c>
      <c r="G673" s="549"/>
      <c r="H673" s="562"/>
    </row>
    <row r="674" spans="1:8">
      <c r="A674" s="547" t="s">
        <v>579</v>
      </c>
      <c r="B674" s="554">
        <v>0</v>
      </c>
      <c r="C674" s="548">
        <f t="shared" si="21"/>
        <v>0</v>
      </c>
      <c r="D674" s="524"/>
      <c r="E674" s="548">
        <v>0</v>
      </c>
      <c r="F674" s="557">
        <v>0</v>
      </c>
      <c r="G674" s="549"/>
      <c r="H674" s="568"/>
    </row>
    <row r="675" spans="1:8">
      <c r="A675" s="547" t="s">
        <v>580</v>
      </c>
      <c r="B675" s="554">
        <v>0</v>
      </c>
      <c r="C675" s="548">
        <f t="shared" si="21"/>
        <v>0</v>
      </c>
      <c r="D675" s="524"/>
      <c r="E675" s="556">
        <v>0</v>
      </c>
      <c r="F675" s="557">
        <v>0</v>
      </c>
      <c r="G675" s="549"/>
      <c r="H675" s="568"/>
    </row>
    <row r="676" spans="1:8">
      <c r="A676" s="547" t="s">
        <v>581</v>
      </c>
      <c r="B676" s="554">
        <v>0</v>
      </c>
      <c r="C676" s="548">
        <f t="shared" si="21"/>
        <v>0</v>
      </c>
      <c r="D676" s="524"/>
      <c r="E676" s="556">
        <f>SUM(E677:E678)</f>
        <v>0</v>
      </c>
      <c r="F676" s="557">
        <f>SUM(F677:F678)</f>
        <v>863</v>
      </c>
      <c r="G676" s="549"/>
      <c r="H676" s="562"/>
    </row>
    <row r="677" spans="1:8">
      <c r="A677" s="547" t="s">
        <v>582</v>
      </c>
      <c r="B677" s="554">
        <v>0</v>
      </c>
      <c r="C677" s="548">
        <f t="shared" si="21"/>
        <v>0</v>
      </c>
      <c r="D677" s="524"/>
      <c r="E677" s="556"/>
      <c r="F677" s="557">
        <v>863</v>
      </c>
      <c r="G677" s="549"/>
      <c r="H677" s="568"/>
    </row>
    <row r="678" spans="1:8">
      <c r="A678" s="547" t="s">
        <v>583</v>
      </c>
      <c r="B678" s="554">
        <v>0</v>
      </c>
      <c r="C678" s="548">
        <f t="shared" si="21"/>
        <v>0</v>
      </c>
      <c r="D678" s="524"/>
      <c r="E678" s="556">
        <v>0</v>
      </c>
      <c r="F678" s="557">
        <v>0</v>
      </c>
      <c r="G678" s="549"/>
      <c r="H678" s="568"/>
    </row>
    <row r="679" spans="1:8" ht="54">
      <c r="A679" s="547" t="s">
        <v>584</v>
      </c>
      <c r="B679" s="554">
        <f>B680</f>
        <v>2459</v>
      </c>
      <c r="C679" s="548">
        <f t="shared" si="21"/>
        <v>2841</v>
      </c>
      <c r="D679" s="554">
        <f>D680</f>
        <v>0</v>
      </c>
      <c r="E679" s="554">
        <f>E680</f>
        <v>2841</v>
      </c>
      <c r="F679" s="557">
        <f>F680</f>
        <v>3627</v>
      </c>
      <c r="G679" s="549">
        <f t="shared" si="22"/>
        <v>0.47498983326555511</v>
      </c>
      <c r="H679" s="563" t="s">
        <v>585</v>
      </c>
    </row>
    <row r="680" spans="1:8">
      <c r="A680" s="547" t="s">
        <v>586</v>
      </c>
      <c r="B680" s="554">
        <v>2459</v>
      </c>
      <c r="C680" s="548">
        <f t="shared" si="21"/>
        <v>2841</v>
      </c>
      <c r="D680" s="524"/>
      <c r="E680" s="556">
        <v>2841</v>
      </c>
      <c r="F680" s="557">
        <v>3627</v>
      </c>
      <c r="G680" s="549">
        <f t="shared" si="22"/>
        <v>0.47498983326555511</v>
      </c>
      <c r="H680" s="568"/>
    </row>
    <row r="681" spans="1:8" ht="54">
      <c r="A681" s="547" t="s">
        <v>587</v>
      </c>
      <c r="B681" s="554">
        <f>SUM(B682)</f>
        <v>4974.29</v>
      </c>
      <c r="C681" s="548">
        <f t="shared" si="21"/>
        <v>4048</v>
      </c>
      <c r="D681" s="554">
        <f>SUM(D682)</f>
        <v>0</v>
      </c>
      <c r="E681" s="554">
        <f>SUM(E682)</f>
        <v>4048</v>
      </c>
      <c r="F681" s="557">
        <f>F682</f>
        <v>469.25</v>
      </c>
      <c r="G681" s="549">
        <f t="shared" si="22"/>
        <v>-0.90566492906525353</v>
      </c>
      <c r="H681" s="562" t="s">
        <v>588</v>
      </c>
    </row>
    <row r="682" spans="1:8">
      <c r="A682" s="547" t="s">
        <v>589</v>
      </c>
      <c r="B682" s="554">
        <v>4974.29</v>
      </c>
      <c r="C682" s="548">
        <f t="shared" si="21"/>
        <v>4048</v>
      </c>
      <c r="D682" s="524"/>
      <c r="E682" s="556">
        <v>4048</v>
      </c>
      <c r="F682" s="557">
        <v>469.25</v>
      </c>
      <c r="G682" s="549">
        <f t="shared" si="22"/>
        <v>-0.90566492906525353</v>
      </c>
      <c r="H682" s="568"/>
    </row>
    <row r="683" spans="1:8">
      <c r="A683" s="547" t="s">
        <v>590</v>
      </c>
      <c r="B683" s="554"/>
      <c r="C683" s="548">
        <f t="shared" si="21"/>
        <v>0</v>
      </c>
      <c r="D683" s="524"/>
      <c r="E683" s="556">
        <f>SUM(E684:E690)</f>
        <v>0</v>
      </c>
      <c r="F683" s="557">
        <f>SUM(F684:F690)</f>
        <v>2684</v>
      </c>
      <c r="G683" s="549"/>
      <c r="H683" s="562"/>
    </row>
    <row r="684" spans="1:8">
      <c r="A684" s="547" t="s">
        <v>591</v>
      </c>
      <c r="B684" s="554"/>
      <c r="C684" s="548">
        <f t="shared" si="21"/>
        <v>0</v>
      </c>
      <c r="D684" s="524"/>
      <c r="E684" s="556">
        <v>0</v>
      </c>
      <c r="F684" s="557">
        <v>0</v>
      </c>
      <c r="G684" s="549"/>
      <c r="H684" s="568"/>
    </row>
    <row r="685" spans="1:8">
      <c r="A685" s="547" t="s">
        <v>592</v>
      </c>
      <c r="B685" s="554"/>
      <c r="C685" s="548">
        <f t="shared" si="21"/>
        <v>0</v>
      </c>
      <c r="D685" s="524"/>
      <c r="E685" s="556">
        <v>0</v>
      </c>
      <c r="F685" s="557">
        <v>0</v>
      </c>
      <c r="G685" s="549"/>
      <c r="H685" s="568"/>
    </row>
    <row r="686" spans="1:8">
      <c r="A686" s="547" t="s">
        <v>593</v>
      </c>
      <c r="B686" s="554"/>
      <c r="C686" s="548">
        <f t="shared" si="21"/>
        <v>0</v>
      </c>
      <c r="D686" s="524"/>
      <c r="E686" s="556">
        <v>0</v>
      </c>
      <c r="F686" s="557">
        <v>0</v>
      </c>
      <c r="G686" s="549"/>
      <c r="H686" s="568"/>
    </row>
    <row r="687" spans="1:8">
      <c r="A687" s="547" t="s">
        <v>594</v>
      </c>
      <c r="B687" s="554"/>
      <c r="C687" s="548">
        <f t="shared" si="21"/>
        <v>0</v>
      </c>
      <c r="D687" s="524"/>
      <c r="E687" s="548"/>
      <c r="F687" s="557">
        <v>1559</v>
      </c>
      <c r="G687" s="549"/>
      <c r="H687" s="568"/>
    </row>
    <row r="688" spans="1:8">
      <c r="A688" s="547" t="s">
        <v>595</v>
      </c>
      <c r="B688" s="554"/>
      <c r="C688" s="548">
        <f t="shared" si="21"/>
        <v>0</v>
      </c>
      <c r="D688" s="524"/>
      <c r="E688" s="556"/>
      <c r="F688" s="557">
        <v>1125</v>
      </c>
      <c r="G688" s="549"/>
      <c r="H688" s="568"/>
    </row>
    <row r="689" spans="1:8">
      <c r="A689" s="547" t="s">
        <v>596</v>
      </c>
      <c r="B689" s="554"/>
      <c r="C689" s="548">
        <f t="shared" si="21"/>
        <v>0</v>
      </c>
      <c r="D689" s="524"/>
      <c r="E689" s="556">
        <v>0</v>
      </c>
      <c r="F689" s="557">
        <v>0</v>
      </c>
      <c r="G689" s="549"/>
      <c r="H689" s="568"/>
    </row>
    <row r="690" spans="1:8">
      <c r="A690" s="547" t="s">
        <v>597</v>
      </c>
      <c r="B690" s="554"/>
      <c r="C690" s="548">
        <f t="shared" si="21"/>
        <v>0</v>
      </c>
      <c r="D690" s="524"/>
      <c r="E690" s="556">
        <v>0</v>
      </c>
      <c r="F690" s="557">
        <v>0</v>
      </c>
      <c r="G690" s="549"/>
      <c r="H690" s="568"/>
    </row>
    <row r="691" spans="1:8">
      <c r="A691" s="547" t="s">
        <v>598</v>
      </c>
      <c r="B691" s="554">
        <f>SUM(B692)</f>
        <v>71336</v>
      </c>
      <c r="C691" s="548">
        <f t="shared" si="21"/>
        <v>10630.1962</v>
      </c>
      <c r="D691" s="554">
        <f>SUM(D692)</f>
        <v>11.196199999999999</v>
      </c>
      <c r="E691" s="554">
        <f>SUM(E692)</f>
        <v>10619</v>
      </c>
      <c r="F691" s="557">
        <f>F692</f>
        <v>91123.739863527997</v>
      </c>
      <c r="G691" s="549">
        <f t="shared" si="22"/>
        <v>0.27738785274655148</v>
      </c>
      <c r="H691" s="562"/>
    </row>
    <row r="692" spans="1:8">
      <c r="A692" s="547" t="s">
        <v>599</v>
      </c>
      <c r="B692" s="554">
        <v>71336</v>
      </c>
      <c r="C692" s="548">
        <f t="shared" si="21"/>
        <v>10630.1962</v>
      </c>
      <c r="D692" s="524">
        <v>11.196199999999999</v>
      </c>
      <c r="E692" s="556">
        <v>10619</v>
      </c>
      <c r="F692" s="557">
        <v>91123.739863527997</v>
      </c>
      <c r="G692" s="549">
        <f t="shared" si="22"/>
        <v>0.27738785274655148</v>
      </c>
      <c r="H692" s="563"/>
    </row>
    <row r="693" spans="1:8">
      <c r="A693" s="547" t="s">
        <v>600</v>
      </c>
      <c r="B693" s="554">
        <f>B694+B699+B712+B716+B728+B731+B735+B745+B750+B756+B760+B763</f>
        <v>1261175.9500000002</v>
      </c>
      <c r="C693" s="548">
        <f t="shared" si="21"/>
        <v>1178569.7680510001</v>
      </c>
      <c r="D693" s="554">
        <f>D694+D699+D712+D716+D728+D731+D735+D745+D750+D756+D760+D763</f>
        <v>48438.768050999992</v>
      </c>
      <c r="E693" s="556">
        <f>E694+E699+E712+E716+E728+E731+E735+E745+E750+E756+E760+E763</f>
        <v>1130131</v>
      </c>
      <c r="F693" s="557">
        <f>F694+F699+F712+F716+F728+F731+F735+F745+F750+F756+F760+F763</f>
        <v>1540345.2752492686</v>
      </c>
      <c r="G693" s="549">
        <f t="shared" si="22"/>
        <v>0.22135636605603556</v>
      </c>
      <c r="H693" s="562"/>
    </row>
    <row r="694" spans="1:8" ht="94.5">
      <c r="A694" s="547" t="s">
        <v>601</v>
      </c>
      <c r="B694" s="554">
        <f>SUM(B695:B698)</f>
        <v>20413.18</v>
      </c>
      <c r="C694" s="548">
        <f t="shared" si="21"/>
        <v>29162.6</v>
      </c>
      <c r="D694" s="554">
        <f>SUM(D695:D698)</f>
        <v>43.6</v>
      </c>
      <c r="E694" s="554">
        <f>SUM(E695:E698)</f>
        <v>29119</v>
      </c>
      <c r="F694" s="557">
        <f>SUM(F695:F698)</f>
        <v>64602.670272094998</v>
      </c>
      <c r="G694" s="549">
        <f t="shared" si="22"/>
        <v>2.1647528837787644</v>
      </c>
      <c r="H694" s="563" t="s">
        <v>602</v>
      </c>
    </row>
    <row r="695" spans="1:8">
      <c r="A695" s="547" t="s">
        <v>77</v>
      </c>
      <c r="B695" s="554">
        <v>3851.74</v>
      </c>
      <c r="C695" s="548">
        <f t="shared" si="21"/>
        <v>4622</v>
      </c>
      <c r="D695" s="524"/>
      <c r="E695" s="556">
        <v>4622</v>
      </c>
      <c r="F695" s="557">
        <v>2826</v>
      </c>
      <c r="G695" s="549">
        <f t="shared" si="22"/>
        <v>-0.26630561772082223</v>
      </c>
      <c r="H695" s="568"/>
    </row>
    <row r="696" spans="1:8">
      <c r="A696" s="547" t="s">
        <v>78</v>
      </c>
      <c r="B696" s="554">
        <v>4792.1899999999996</v>
      </c>
      <c r="C696" s="548">
        <f t="shared" si="21"/>
        <v>4335</v>
      </c>
      <c r="D696" s="524"/>
      <c r="E696" s="556">
        <v>4335</v>
      </c>
      <c r="F696" s="557">
        <v>16731</v>
      </c>
      <c r="G696" s="549">
        <f t="shared" si="22"/>
        <v>2.4913056452269218</v>
      </c>
      <c r="H696" s="568"/>
    </row>
    <row r="697" spans="1:8">
      <c r="A697" s="547" t="s">
        <v>79</v>
      </c>
      <c r="B697" s="554">
        <v>0</v>
      </c>
      <c r="C697" s="548">
        <f t="shared" si="21"/>
        <v>0</v>
      </c>
      <c r="D697" s="524"/>
      <c r="E697" s="556">
        <v>0</v>
      </c>
      <c r="F697" s="557">
        <v>0</v>
      </c>
      <c r="G697" s="549"/>
      <c r="H697" s="568"/>
    </row>
    <row r="698" spans="1:8">
      <c r="A698" s="547" t="s">
        <v>603</v>
      </c>
      <c r="B698" s="554">
        <v>11769.25</v>
      </c>
      <c r="C698" s="548">
        <f t="shared" si="21"/>
        <v>20205.599999999999</v>
      </c>
      <c r="D698" s="524">
        <v>43.6</v>
      </c>
      <c r="E698" s="556">
        <v>20162</v>
      </c>
      <c r="F698" s="557">
        <v>45045.670272094998</v>
      </c>
      <c r="G698" s="549">
        <f t="shared" si="22"/>
        <v>2.8274036384727146</v>
      </c>
      <c r="H698" s="568"/>
    </row>
    <row r="699" spans="1:8" ht="108">
      <c r="A699" s="547" t="s">
        <v>604</v>
      </c>
      <c r="B699" s="554">
        <f>SUM(B700:B711)</f>
        <v>681070.86</v>
      </c>
      <c r="C699" s="548">
        <f t="shared" si="21"/>
        <v>678635.26787800004</v>
      </c>
      <c r="D699" s="554">
        <f>SUM(D700:D711)</f>
        <v>39234.267877999999</v>
      </c>
      <c r="E699" s="554">
        <f>SUM(E700:E711)</f>
        <v>639401</v>
      </c>
      <c r="F699" s="557">
        <f>SUM(F700:F711)</f>
        <v>1047731.140354665</v>
      </c>
      <c r="G699" s="549">
        <f t="shared" si="22"/>
        <v>0.53835849085463006</v>
      </c>
      <c r="H699" s="563" t="s">
        <v>605</v>
      </c>
    </row>
    <row r="700" spans="1:8">
      <c r="A700" s="547" t="s">
        <v>606</v>
      </c>
      <c r="B700" s="554">
        <v>385469.86</v>
      </c>
      <c r="C700" s="548">
        <f t="shared" si="21"/>
        <v>346518.29</v>
      </c>
      <c r="D700" s="524">
        <v>13158.29</v>
      </c>
      <c r="E700" s="556">
        <v>333360</v>
      </c>
      <c r="F700" s="557">
        <v>486301.86591374304</v>
      </c>
      <c r="G700" s="549">
        <f t="shared" si="22"/>
        <v>0.26158207522046745</v>
      </c>
      <c r="H700" s="568"/>
    </row>
    <row r="701" spans="1:8">
      <c r="A701" s="547" t="s">
        <v>607</v>
      </c>
      <c r="B701" s="554">
        <v>59788.15</v>
      </c>
      <c r="C701" s="548">
        <f t="shared" si="21"/>
        <v>42777</v>
      </c>
      <c r="D701" s="524"/>
      <c r="E701" s="556">
        <v>42777</v>
      </c>
      <c r="F701" s="557">
        <v>62075.579654740002</v>
      </c>
      <c r="G701" s="549">
        <f t="shared" si="22"/>
        <v>3.8258913425821016E-2</v>
      </c>
      <c r="H701" s="568"/>
    </row>
    <row r="702" spans="1:8">
      <c r="A702" s="547" t="s">
        <v>608</v>
      </c>
      <c r="B702" s="554">
        <v>32471.98</v>
      </c>
      <c r="C702" s="548">
        <f t="shared" si="21"/>
        <v>30156.217000000001</v>
      </c>
      <c r="D702" s="524">
        <v>3684.2170000000001</v>
      </c>
      <c r="E702" s="556">
        <v>26472</v>
      </c>
      <c r="F702" s="557">
        <v>51081</v>
      </c>
      <c r="G702" s="549">
        <f t="shared" si="22"/>
        <v>0.57307931330334649</v>
      </c>
      <c r="H702" s="568"/>
    </row>
    <row r="703" spans="1:8">
      <c r="A703" s="547" t="s">
        <v>609</v>
      </c>
      <c r="B703" s="554">
        <v>14848.75</v>
      </c>
      <c r="C703" s="548">
        <f t="shared" si="21"/>
        <v>12621</v>
      </c>
      <c r="D703" s="524"/>
      <c r="E703" s="548">
        <v>12621</v>
      </c>
      <c r="F703" s="557">
        <v>20022.722342499997</v>
      </c>
      <c r="G703" s="549">
        <f t="shared" si="22"/>
        <v>0.34844497634480998</v>
      </c>
      <c r="H703" s="568"/>
    </row>
    <row r="704" spans="1:8">
      <c r="A704" s="547" t="s">
        <v>610</v>
      </c>
      <c r="B704" s="554">
        <v>34751.42</v>
      </c>
      <c r="C704" s="548">
        <f t="shared" si="21"/>
        <v>49766</v>
      </c>
      <c r="D704" s="524"/>
      <c r="E704" s="556">
        <v>49766</v>
      </c>
      <c r="F704" s="557">
        <v>47260.261503261005</v>
      </c>
      <c r="G704" s="549">
        <f t="shared" si="22"/>
        <v>0.35995195313633249</v>
      </c>
      <c r="H704" s="568"/>
    </row>
    <row r="705" spans="1:8">
      <c r="A705" s="547" t="s">
        <v>611</v>
      </c>
      <c r="B705" s="554">
        <v>29243.59</v>
      </c>
      <c r="C705" s="548">
        <f t="shared" si="21"/>
        <v>9048</v>
      </c>
      <c r="D705" s="524"/>
      <c r="E705" s="556">
        <v>9048</v>
      </c>
      <c r="F705" s="557">
        <v>51592.6</v>
      </c>
      <c r="G705" s="549">
        <f t="shared" si="22"/>
        <v>0.76423619671866549</v>
      </c>
      <c r="H705" s="568"/>
    </row>
    <row r="706" spans="1:8">
      <c r="A706" s="547" t="s">
        <v>612</v>
      </c>
      <c r="B706" s="554">
        <v>19616</v>
      </c>
      <c r="C706" s="548">
        <f t="shared" si="21"/>
        <v>26341.825000000001</v>
      </c>
      <c r="D706" s="524">
        <v>288.82499999999999</v>
      </c>
      <c r="E706" s="548">
        <v>26053</v>
      </c>
      <c r="F706" s="557">
        <v>73689.098408384991</v>
      </c>
      <c r="G706" s="549">
        <f t="shared" si="22"/>
        <v>2.7565812810147325</v>
      </c>
      <c r="H706" s="568"/>
    </row>
    <row r="707" spans="1:8">
      <c r="A707" s="547" t="s">
        <v>613</v>
      </c>
      <c r="B707" s="554">
        <v>91694.44</v>
      </c>
      <c r="C707" s="548">
        <f t="shared" si="21"/>
        <v>86661</v>
      </c>
      <c r="D707" s="524">
        <v>2092</v>
      </c>
      <c r="E707" s="556">
        <v>84569</v>
      </c>
      <c r="F707" s="557">
        <v>132323.865708039</v>
      </c>
      <c r="G707" s="549">
        <f t="shared" si="22"/>
        <v>0.44309584864730067</v>
      </c>
      <c r="H707" s="568"/>
    </row>
    <row r="708" spans="1:8">
      <c r="A708" s="547" t="s">
        <v>614</v>
      </c>
      <c r="B708" s="554">
        <v>0</v>
      </c>
      <c r="C708" s="548">
        <f t="shared" si="21"/>
        <v>0</v>
      </c>
      <c r="D708" s="524"/>
      <c r="E708" s="556">
        <v>0</v>
      </c>
      <c r="F708" s="557">
        <v>2823.1</v>
      </c>
      <c r="G708" s="549"/>
      <c r="H708" s="568"/>
    </row>
    <row r="709" spans="1:8">
      <c r="A709" s="547" t="s">
        <v>615</v>
      </c>
      <c r="B709" s="554">
        <v>0</v>
      </c>
      <c r="C709" s="548">
        <f t="shared" si="21"/>
        <v>2929</v>
      </c>
      <c r="D709" s="524"/>
      <c r="E709" s="556">
        <v>2929</v>
      </c>
      <c r="F709" s="557">
        <v>553.70970039700001</v>
      </c>
      <c r="G709" s="549"/>
      <c r="H709" s="568"/>
    </row>
    <row r="710" spans="1:8">
      <c r="A710" s="547" t="s">
        <v>616</v>
      </c>
      <c r="B710" s="554">
        <v>0</v>
      </c>
      <c r="C710" s="548">
        <f t="shared" ref="C710:C773" si="23">D710+E710</f>
        <v>0</v>
      </c>
      <c r="D710" s="524"/>
      <c r="E710" s="566">
        <v>0</v>
      </c>
      <c r="F710" s="557">
        <v>3383</v>
      </c>
      <c r="G710" s="549"/>
      <c r="H710" s="568"/>
    </row>
    <row r="711" spans="1:8">
      <c r="A711" s="547" t="s">
        <v>617</v>
      </c>
      <c r="B711" s="554">
        <v>13186.67</v>
      </c>
      <c r="C711" s="548">
        <f t="shared" si="23"/>
        <v>71816.935878000004</v>
      </c>
      <c r="D711" s="524">
        <v>20010.935878</v>
      </c>
      <c r="E711" s="565">
        <v>51806</v>
      </c>
      <c r="F711" s="557">
        <v>116624.33712360001</v>
      </c>
      <c r="G711" s="549">
        <f t="shared" ref="G711:G777" si="24">(F711-B711)/B711</f>
        <v>7.8441082641485691</v>
      </c>
      <c r="H711" s="568"/>
    </row>
    <row r="712" spans="1:8" ht="40.5">
      <c r="A712" s="547" t="s">
        <v>618</v>
      </c>
      <c r="B712" s="554">
        <f>SUM(B713:B715)</f>
        <v>13266.630000000001</v>
      </c>
      <c r="C712" s="548">
        <f t="shared" si="23"/>
        <v>12654.572784</v>
      </c>
      <c r="D712" s="554">
        <f>SUM(D713:D715)</f>
        <v>1995.572784</v>
      </c>
      <c r="E712" s="554">
        <f>SUM(E713:E715)</f>
        <v>10659</v>
      </c>
      <c r="F712" s="557">
        <f>SUM(F713:F715)</f>
        <v>5718.5887839999996</v>
      </c>
      <c r="G712" s="549">
        <f t="shared" si="24"/>
        <v>-0.56894940282498274</v>
      </c>
      <c r="H712" s="562" t="s">
        <v>619</v>
      </c>
    </row>
    <row r="713" spans="1:8">
      <c r="A713" s="547" t="s">
        <v>620</v>
      </c>
      <c r="B713" s="554">
        <v>10465.630000000001</v>
      </c>
      <c r="C713" s="548">
        <f t="shared" si="23"/>
        <v>9087.35</v>
      </c>
      <c r="D713" s="524">
        <v>10.35</v>
      </c>
      <c r="E713" s="556">
        <v>9077</v>
      </c>
      <c r="F713" s="557">
        <v>3733.366</v>
      </c>
      <c r="G713" s="549">
        <f t="shared" si="24"/>
        <v>-0.64327364907798201</v>
      </c>
      <c r="H713" s="573"/>
    </row>
    <row r="714" spans="1:8">
      <c r="A714" s="547" t="s">
        <v>621</v>
      </c>
      <c r="B714" s="554">
        <v>0</v>
      </c>
      <c r="C714" s="548">
        <f t="shared" si="23"/>
        <v>0</v>
      </c>
      <c r="D714" s="524"/>
      <c r="E714" s="556">
        <v>0</v>
      </c>
      <c r="F714" s="557">
        <v>0</v>
      </c>
      <c r="G714" s="549"/>
      <c r="H714" s="568"/>
    </row>
    <row r="715" spans="1:8">
      <c r="A715" s="547" t="s">
        <v>622</v>
      </c>
      <c r="B715" s="554">
        <v>2801</v>
      </c>
      <c r="C715" s="548">
        <f t="shared" si="23"/>
        <v>3567.222784</v>
      </c>
      <c r="D715" s="524">
        <v>1985.222784</v>
      </c>
      <c r="E715" s="556">
        <v>1582</v>
      </c>
      <c r="F715" s="557">
        <v>1985.222784</v>
      </c>
      <c r="G715" s="549">
        <f t="shared" si="24"/>
        <v>-0.29124498964655476</v>
      </c>
      <c r="H715" s="568"/>
    </row>
    <row r="716" spans="1:8">
      <c r="A716" s="547" t="s">
        <v>623</v>
      </c>
      <c r="B716" s="554">
        <f>SUM(B717:B727)</f>
        <v>118908.90999999999</v>
      </c>
      <c r="C716" s="548">
        <f t="shared" si="23"/>
        <v>111788.95082</v>
      </c>
      <c r="D716" s="554">
        <f>SUM(D717:D727)</f>
        <v>2946.95082</v>
      </c>
      <c r="E716" s="556">
        <f>SUM(E717:E727)</f>
        <v>108842</v>
      </c>
      <c r="F716" s="557">
        <f>SUM(F717:F727)</f>
        <v>119324.54738333401</v>
      </c>
      <c r="G716" s="549">
        <f t="shared" si="24"/>
        <v>3.4954267374414463E-3</v>
      </c>
      <c r="H716" s="563"/>
    </row>
    <row r="717" spans="1:8">
      <c r="A717" s="547" t="s">
        <v>624</v>
      </c>
      <c r="B717" s="554">
        <v>24945.37</v>
      </c>
      <c r="C717" s="548">
        <f t="shared" si="23"/>
        <v>25180.81</v>
      </c>
      <c r="D717" s="524">
        <v>1682.81</v>
      </c>
      <c r="E717" s="556">
        <v>23498</v>
      </c>
      <c r="F717" s="557">
        <v>26401.523947623999</v>
      </c>
      <c r="G717" s="549">
        <f t="shared" si="24"/>
        <v>5.837371614948985E-2</v>
      </c>
      <c r="H717" s="568"/>
    </row>
    <row r="718" spans="1:8">
      <c r="A718" s="547" t="s">
        <v>625</v>
      </c>
      <c r="B718" s="554">
        <v>5884.36</v>
      </c>
      <c r="C718" s="548">
        <f t="shared" si="23"/>
        <v>6401</v>
      </c>
      <c r="D718" s="524"/>
      <c r="E718" s="556">
        <v>6401</v>
      </c>
      <c r="F718" s="557">
        <v>5350</v>
      </c>
      <c r="G718" s="549">
        <f t="shared" si="24"/>
        <v>-9.0810215554452775E-2</v>
      </c>
      <c r="H718" s="568"/>
    </row>
    <row r="719" spans="1:8">
      <c r="A719" s="547" t="s">
        <v>626</v>
      </c>
      <c r="B719" s="554">
        <v>1142.8599999999999</v>
      </c>
      <c r="C719" s="548">
        <f t="shared" si="23"/>
        <v>11781.0216</v>
      </c>
      <c r="D719" s="524">
        <v>49.021599999999999</v>
      </c>
      <c r="E719" s="556">
        <v>11732</v>
      </c>
      <c r="F719" s="557">
        <v>8186.4068980000011</v>
      </c>
      <c r="G719" s="549">
        <f t="shared" si="24"/>
        <v>6.1630881280296821</v>
      </c>
      <c r="H719" s="568"/>
    </row>
    <row r="720" spans="1:8">
      <c r="A720" s="547" t="s">
        <v>627</v>
      </c>
      <c r="B720" s="554">
        <v>1440.8</v>
      </c>
      <c r="C720" s="548">
        <f t="shared" si="23"/>
        <v>1520</v>
      </c>
      <c r="D720" s="524"/>
      <c r="E720" s="548">
        <v>1520</v>
      </c>
      <c r="F720" s="557">
        <v>1519</v>
      </c>
      <c r="G720" s="549">
        <f t="shared" si="24"/>
        <v>5.4275402554136626E-2</v>
      </c>
      <c r="H720" s="568"/>
    </row>
    <row r="721" spans="1:8">
      <c r="A721" s="547" t="s">
        <v>628</v>
      </c>
      <c r="B721" s="554">
        <v>18271.649999999998</v>
      </c>
      <c r="C721" s="548">
        <f t="shared" si="23"/>
        <v>18357.25</v>
      </c>
      <c r="D721" s="524">
        <v>83.25</v>
      </c>
      <c r="E721" s="556">
        <v>18274</v>
      </c>
      <c r="F721" s="557">
        <v>6203</v>
      </c>
      <c r="G721" s="549">
        <f t="shared" si="24"/>
        <v>-0.66051232373649882</v>
      </c>
      <c r="H721" s="568"/>
    </row>
    <row r="722" spans="1:8">
      <c r="A722" s="547" t="s">
        <v>629</v>
      </c>
      <c r="B722" s="554">
        <v>11393.58</v>
      </c>
      <c r="C722" s="548">
        <f t="shared" si="23"/>
        <v>11358</v>
      </c>
      <c r="D722" s="524"/>
      <c r="E722" s="556">
        <v>11358</v>
      </c>
      <c r="F722" s="557">
        <v>14731</v>
      </c>
      <c r="G722" s="549">
        <f t="shared" si="24"/>
        <v>0.29292110118154258</v>
      </c>
      <c r="H722" s="568"/>
    </row>
    <row r="723" spans="1:8">
      <c r="A723" s="547" t="s">
        <v>630</v>
      </c>
      <c r="B723" s="554">
        <v>121</v>
      </c>
      <c r="C723" s="548">
        <f t="shared" si="23"/>
        <v>141</v>
      </c>
      <c r="D723" s="524"/>
      <c r="E723" s="556">
        <v>141</v>
      </c>
      <c r="F723" s="557">
        <v>48</v>
      </c>
      <c r="G723" s="549">
        <f t="shared" si="24"/>
        <v>-0.60330578512396693</v>
      </c>
      <c r="H723" s="568"/>
    </row>
    <row r="724" spans="1:8">
      <c r="A724" s="547" t="s">
        <v>631</v>
      </c>
      <c r="B724" s="554">
        <v>6950.1</v>
      </c>
      <c r="C724" s="548">
        <f t="shared" si="23"/>
        <v>5685</v>
      </c>
      <c r="D724" s="524"/>
      <c r="E724" s="565">
        <v>5685</v>
      </c>
      <c r="F724" s="557">
        <v>2726</v>
      </c>
      <c r="G724" s="549">
        <f t="shared" si="24"/>
        <v>-0.60777542769168791</v>
      </c>
      <c r="H724" s="568"/>
    </row>
    <row r="725" spans="1:8">
      <c r="A725" s="547" t="s">
        <v>632</v>
      </c>
      <c r="B725" s="554">
        <v>11676.45</v>
      </c>
      <c r="C725" s="548">
        <f t="shared" si="23"/>
        <v>10355.86922</v>
      </c>
      <c r="D725" s="524">
        <v>1128.8692199999998</v>
      </c>
      <c r="E725" s="548">
        <v>9227</v>
      </c>
      <c r="F725" s="557">
        <v>15436.86922</v>
      </c>
      <c r="G725" s="549">
        <f t="shared" si="24"/>
        <v>0.32205158417155894</v>
      </c>
      <c r="H725" s="568"/>
    </row>
    <row r="726" spans="1:8">
      <c r="A726" s="547" t="s">
        <v>633</v>
      </c>
      <c r="B726" s="554">
        <v>1169.8699999999999</v>
      </c>
      <c r="C726" s="548">
        <f t="shared" si="23"/>
        <v>1115</v>
      </c>
      <c r="D726" s="524"/>
      <c r="E726" s="556">
        <v>1115</v>
      </c>
      <c r="F726" s="557">
        <v>563</v>
      </c>
      <c r="G726" s="549">
        <f t="shared" si="24"/>
        <v>-0.51874994657526041</v>
      </c>
      <c r="H726" s="568"/>
    </row>
    <row r="727" spans="1:8">
      <c r="A727" s="547" t="s">
        <v>634</v>
      </c>
      <c r="B727" s="554">
        <v>35912.869999999995</v>
      </c>
      <c r="C727" s="548">
        <f t="shared" si="23"/>
        <v>19894</v>
      </c>
      <c r="D727" s="524">
        <v>3</v>
      </c>
      <c r="E727" s="556">
        <v>19891</v>
      </c>
      <c r="F727" s="557">
        <v>38159.747317710004</v>
      </c>
      <c r="G727" s="549">
        <f t="shared" si="24"/>
        <v>6.2564682736579072E-2</v>
      </c>
      <c r="H727" s="568"/>
    </row>
    <row r="728" spans="1:8">
      <c r="A728" s="547" t="s">
        <v>635</v>
      </c>
      <c r="B728" s="554">
        <f>SUM(B729:B730)</f>
        <v>1719.05</v>
      </c>
      <c r="C728" s="548">
        <f t="shared" si="23"/>
        <v>1127.6148169999999</v>
      </c>
      <c r="D728" s="554">
        <f>SUM(D729:D730)</f>
        <v>140.61481699999999</v>
      </c>
      <c r="E728" s="565">
        <f>SUM(E729:E730)</f>
        <v>987</v>
      </c>
      <c r="F728" s="557">
        <f>SUM(F729:F730)</f>
        <v>1907.6148169999999</v>
      </c>
      <c r="G728" s="549">
        <f t="shared" si="24"/>
        <v>0.10969129286524532</v>
      </c>
      <c r="H728" s="562"/>
    </row>
    <row r="729" spans="1:8">
      <c r="A729" s="547" t="s">
        <v>636</v>
      </c>
      <c r="B729" s="554">
        <v>1719.05</v>
      </c>
      <c r="C729" s="548">
        <f t="shared" si="23"/>
        <v>1127.6148169999999</v>
      </c>
      <c r="D729" s="524">
        <v>140.61481699999999</v>
      </c>
      <c r="E729" s="556">
        <v>987</v>
      </c>
      <c r="F729" s="557">
        <v>1645.6148169999999</v>
      </c>
      <c r="G729" s="549">
        <f t="shared" si="24"/>
        <v>-4.2718468340071584E-2</v>
      </c>
      <c r="H729" s="568"/>
    </row>
    <row r="730" spans="1:8">
      <c r="A730" s="547" t="s">
        <v>637</v>
      </c>
      <c r="B730" s="554">
        <v>0</v>
      </c>
      <c r="C730" s="548">
        <f t="shared" si="23"/>
        <v>0</v>
      </c>
      <c r="D730" s="524"/>
      <c r="E730" s="556"/>
      <c r="F730" s="557">
        <v>262</v>
      </c>
      <c r="G730" s="549"/>
      <c r="H730" s="568"/>
    </row>
    <row r="731" spans="1:8" ht="54">
      <c r="A731" s="547" t="s">
        <v>638</v>
      </c>
      <c r="B731" s="554">
        <f>SUM(B732:B734)</f>
        <v>7404.5599999999995</v>
      </c>
      <c r="C731" s="548">
        <f t="shared" si="23"/>
        <v>6509.8417520000003</v>
      </c>
      <c r="D731" s="554">
        <f>SUM(D732:D734)</f>
        <v>67.841752</v>
      </c>
      <c r="E731" s="548">
        <f>SUM(E732:E734)</f>
        <v>6442</v>
      </c>
      <c r="F731" s="557">
        <f>SUM(F732:F734)</f>
        <v>843.84175200000004</v>
      </c>
      <c r="G731" s="549">
        <f t="shared" si="24"/>
        <v>-0.88603755631664805</v>
      </c>
      <c r="H731" s="563" t="s">
        <v>639</v>
      </c>
    </row>
    <row r="732" spans="1:8">
      <c r="A732" s="547" t="s">
        <v>640</v>
      </c>
      <c r="B732" s="554">
        <v>129.74</v>
      </c>
      <c r="C732" s="548">
        <f t="shared" si="23"/>
        <v>193</v>
      </c>
      <c r="D732" s="524"/>
      <c r="E732" s="556">
        <v>193</v>
      </c>
      <c r="F732" s="557">
        <v>129</v>
      </c>
      <c r="G732" s="549">
        <f t="shared" si="24"/>
        <v>-5.7037151225528679E-3</v>
      </c>
      <c r="H732" s="568"/>
    </row>
    <row r="733" spans="1:8">
      <c r="A733" s="547" t="s">
        <v>641</v>
      </c>
      <c r="B733" s="554">
        <v>4742.22</v>
      </c>
      <c r="C733" s="548">
        <f t="shared" si="23"/>
        <v>4469</v>
      </c>
      <c r="D733" s="524"/>
      <c r="E733" s="556">
        <v>4469</v>
      </c>
      <c r="F733" s="557">
        <v>490</v>
      </c>
      <c r="G733" s="549">
        <f t="shared" si="24"/>
        <v>-0.89667286629468901</v>
      </c>
      <c r="H733" s="568"/>
    </row>
    <row r="734" spans="1:8">
      <c r="A734" s="547" t="s">
        <v>642</v>
      </c>
      <c r="B734" s="554">
        <v>2532.6</v>
      </c>
      <c r="C734" s="548">
        <f t="shared" si="23"/>
        <v>1847.841752</v>
      </c>
      <c r="D734" s="524">
        <v>67.841752</v>
      </c>
      <c r="E734" s="556">
        <v>1780</v>
      </c>
      <c r="F734" s="557">
        <v>224.84175199999999</v>
      </c>
      <c r="G734" s="549">
        <f t="shared" si="24"/>
        <v>-0.91122097765142551</v>
      </c>
      <c r="H734" s="568"/>
    </row>
    <row r="735" spans="1:8" ht="54">
      <c r="A735" s="547" t="s">
        <v>643</v>
      </c>
      <c r="B735" s="554">
        <f>SUM(B736:B744)</f>
        <v>53076.76</v>
      </c>
      <c r="C735" s="548">
        <f t="shared" si="23"/>
        <v>53500</v>
      </c>
      <c r="D735" s="554">
        <f>SUM(D736:D744)</f>
        <v>300</v>
      </c>
      <c r="E735" s="548">
        <f>SUM(E736:E744)</f>
        <v>53200</v>
      </c>
      <c r="F735" s="557">
        <f>SUM(F736:F744)</f>
        <v>0</v>
      </c>
      <c r="G735" s="549">
        <f t="shared" si="24"/>
        <v>-1</v>
      </c>
      <c r="H735" s="563" t="s">
        <v>644</v>
      </c>
    </row>
    <row r="736" spans="1:8">
      <c r="A736" s="547" t="s">
        <v>77</v>
      </c>
      <c r="B736" s="554">
        <v>0</v>
      </c>
      <c r="C736" s="548">
        <f t="shared" si="23"/>
        <v>0</v>
      </c>
      <c r="D736" s="524"/>
      <c r="E736" s="556"/>
      <c r="F736" s="557">
        <v>0</v>
      </c>
      <c r="G736" s="549"/>
      <c r="H736" s="568"/>
    </row>
    <row r="737" spans="1:8">
      <c r="A737" s="547" t="s">
        <v>78</v>
      </c>
      <c r="B737" s="554">
        <v>0</v>
      </c>
      <c r="C737" s="548">
        <f t="shared" si="23"/>
        <v>0</v>
      </c>
      <c r="D737" s="524"/>
      <c r="E737" s="556"/>
      <c r="F737" s="557">
        <v>0</v>
      </c>
      <c r="G737" s="549"/>
      <c r="H737" s="568"/>
    </row>
    <row r="738" spans="1:8">
      <c r="A738" s="547" t="s">
        <v>79</v>
      </c>
      <c r="B738" s="554">
        <v>0</v>
      </c>
      <c r="C738" s="548">
        <f t="shared" si="23"/>
        <v>0</v>
      </c>
      <c r="D738" s="524"/>
      <c r="E738" s="548"/>
      <c r="F738" s="557">
        <v>0</v>
      </c>
      <c r="G738" s="549"/>
      <c r="H738" s="568"/>
    </row>
    <row r="739" spans="1:8">
      <c r="A739" s="547" t="s">
        <v>248</v>
      </c>
      <c r="B739" s="554">
        <v>6785.53</v>
      </c>
      <c r="C739" s="548">
        <f t="shared" si="23"/>
        <v>6997</v>
      </c>
      <c r="D739" s="524">
        <v>300</v>
      </c>
      <c r="E739" s="556">
        <v>6697</v>
      </c>
      <c r="F739" s="557"/>
      <c r="G739" s="549">
        <f t="shared" si="24"/>
        <v>-1</v>
      </c>
      <c r="H739" s="568"/>
    </row>
    <row r="740" spans="1:8">
      <c r="A740" s="547" t="s">
        <v>250</v>
      </c>
      <c r="B740" s="554">
        <v>187.19</v>
      </c>
      <c r="C740" s="548">
        <f t="shared" si="23"/>
        <v>186</v>
      </c>
      <c r="D740" s="524"/>
      <c r="E740" s="548">
        <v>186</v>
      </c>
      <c r="F740" s="557">
        <v>0</v>
      </c>
      <c r="G740" s="549">
        <f t="shared" si="24"/>
        <v>-1</v>
      </c>
      <c r="H740" s="568"/>
    </row>
    <row r="741" spans="1:8">
      <c r="A741" s="547" t="s">
        <v>249</v>
      </c>
      <c r="B741" s="554">
        <v>2300.11</v>
      </c>
      <c r="C741" s="548">
        <f t="shared" si="23"/>
        <v>1890</v>
      </c>
      <c r="D741" s="524"/>
      <c r="E741" s="548">
        <v>1890</v>
      </c>
      <c r="F741" s="557">
        <v>0</v>
      </c>
      <c r="G741" s="549">
        <f t="shared" si="24"/>
        <v>-1</v>
      </c>
      <c r="H741" s="568"/>
    </row>
    <row r="742" spans="1:8">
      <c r="A742" s="547" t="s">
        <v>645</v>
      </c>
      <c r="B742" s="554">
        <v>35053.51</v>
      </c>
      <c r="C742" s="548">
        <f t="shared" si="23"/>
        <v>35464</v>
      </c>
      <c r="D742" s="524"/>
      <c r="E742" s="556">
        <v>35464</v>
      </c>
      <c r="F742" s="557"/>
      <c r="G742" s="549">
        <f t="shared" si="24"/>
        <v>-1</v>
      </c>
      <c r="H742" s="568"/>
    </row>
    <row r="743" spans="1:8">
      <c r="A743" s="547" t="s">
        <v>86</v>
      </c>
      <c r="B743" s="554">
        <v>8439.42</v>
      </c>
      <c r="C743" s="548">
        <f t="shared" si="23"/>
        <v>8718</v>
      </c>
      <c r="D743" s="524"/>
      <c r="E743" s="556">
        <v>8718</v>
      </c>
      <c r="F743" s="557">
        <v>0</v>
      </c>
      <c r="G743" s="549">
        <f t="shared" si="24"/>
        <v>-1</v>
      </c>
      <c r="H743" s="568"/>
    </row>
    <row r="744" spans="1:8">
      <c r="A744" s="547" t="s">
        <v>646</v>
      </c>
      <c r="B744" s="554">
        <v>311</v>
      </c>
      <c r="C744" s="548">
        <f t="shared" si="23"/>
        <v>245</v>
      </c>
      <c r="D744" s="524"/>
      <c r="E744" s="556">
        <v>245</v>
      </c>
      <c r="F744" s="557"/>
      <c r="G744" s="549">
        <f t="shared" si="24"/>
        <v>-1</v>
      </c>
      <c r="H744" s="568"/>
    </row>
    <row r="745" spans="1:8">
      <c r="A745" s="547" t="s">
        <v>647</v>
      </c>
      <c r="B745" s="554">
        <f>SUM(B746:B749)</f>
        <v>34265.64</v>
      </c>
      <c r="C745" s="548">
        <f t="shared" si="23"/>
        <v>30784</v>
      </c>
      <c r="D745" s="524"/>
      <c r="E745" s="556">
        <f>SUM(E746:E749)</f>
        <v>30784</v>
      </c>
      <c r="F745" s="557">
        <f>SUM(F746:F749)</f>
        <v>28358.46</v>
      </c>
      <c r="G745" s="549">
        <f t="shared" si="24"/>
        <v>-0.17239368650344777</v>
      </c>
      <c r="H745" s="562"/>
    </row>
    <row r="746" spans="1:8">
      <c r="A746" s="547" t="s">
        <v>648</v>
      </c>
      <c r="B746" s="554">
        <v>17175.27</v>
      </c>
      <c r="C746" s="548">
        <f t="shared" si="23"/>
        <v>14141</v>
      </c>
      <c r="D746" s="524"/>
      <c r="E746" s="556">
        <v>14141</v>
      </c>
      <c r="F746" s="557">
        <v>6058.86</v>
      </c>
      <c r="G746" s="549">
        <f t="shared" si="24"/>
        <v>-0.64723349327259483</v>
      </c>
      <c r="H746" s="568"/>
    </row>
    <row r="747" spans="1:8">
      <c r="A747" s="547" t="s">
        <v>649</v>
      </c>
      <c r="B747" s="554">
        <v>11365.37</v>
      </c>
      <c r="C747" s="548">
        <f t="shared" si="23"/>
        <v>10918</v>
      </c>
      <c r="D747" s="524"/>
      <c r="E747" s="556">
        <v>10918</v>
      </c>
      <c r="F747" s="557">
        <v>15501.6</v>
      </c>
      <c r="G747" s="549">
        <f t="shared" si="24"/>
        <v>0.36393271842447711</v>
      </c>
      <c r="H747" s="568"/>
    </row>
    <row r="748" spans="1:8">
      <c r="A748" s="547" t="s">
        <v>650</v>
      </c>
      <c r="B748" s="554">
        <v>1000</v>
      </c>
      <c r="C748" s="548">
        <f t="shared" si="23"/>
        <v>1000</v>
      </c>
      <c r="D748" s="524"/>
      <c r="E748" s="556">
        <v>1000</v>
      </c>
      <c r="F748" s="557">
        <v>1000</v>
      </c>
      <c r="G748" s="549">
        <f t="shared" si="24"/>
        <v>0</v>
      </c>
      <c r="H748" s="568"/>
    </row>
    <row r="749" spans="1:8">
      <c r="A749" s="547" t="s">
        <v>651</v>
      </c>
      <c r="B749" s="554">
        <v>4725</v>
      </c>
      <c r="C749" s="548">
        <f t="shared" si="23"/>
        <v>4725</v>
      </c>
      <c r="D749" s="524"/>
      <c r="E749" s="556">
        <v>4725</v>
      </c>
      <c r="F749" s="557">
        <v>5798</v>
      </c>
      <c r="G749" s="549">
        <f t="shared" si="24"/>
        <v>0.22708994708994709</v>
      </c>
      <c r="H749" s="568"/>
    </row>
    <row r="750" spans="1:8">
      <c r="A750" s="547" t="s">
        <v>652</v>
      </c>
      <c r="B750" s="554">
        <f>SUM(B751:B755)</f>
        <v>130146</v>
      </c>
      <c r="C750" s="548">
        <f t="shared" si="23"/>
        <v>132993</v>
      </c>
      <c r="D750" s="524"/>
      <c r="E750" s="548">
        <f>SUM(E751:E755)</f>
        <v>132993</v>
      </c>
      <c r="F750" s="557">
        <f>SUM(F751:F755)</f>
        <v>151067</v>
      </c>
      <c r="G750" s="549">
        <f t="shared" si="24"/>
        <v>0.16075023435218908</v>
      </c>
      <c r="H750" s="562"/>
    </row>
    <row r="751" spans="1:8">
      <c r="A751" s="547" t="s">
        <v>653</v>
      </c>
      <c r="B751" s="554">
        <v>18000</v>
      </c>
      <c r="C751" s="548">
        <f t="shared" si="23"/>
        <v>0</v>
      </c>
      <c r="D751" s="524"/>
      <c r="E751" s="556"/>
      <c r="F751" s="557">
        <v>9</v>
      </c>
      <c r="G751" s="549">
        <f t="shared" si="24"/>
        <v>-0.99950000000000006</v>
      </c>
      <c r="H751" s="568"/>
    </row>
    <row r="752" spans="1:8">
      <c r="A752" s="547" t="s">
        <v>654</v>
      </c>
      <c r="B752" s="554">
        <v>100360</v>
      </c>
      <c r="C752" s="548">
        <f t="shared" si="23"/>
        <v>132993</v>
      </c>
      <c r="D752" s="524"/>
      <c r="E752" s="556">
        <v>132993</v>
      </c>
      <c r="F752" s="557">
        <v>151058</v>
      </c>
      <c r="G752" s="549">
        <f t="shared" si="24"/>
        <v>0.50516141889198884</v>
      </c>
      <c r="H752" s="568"/>
    </row>
    <row r="753" spans="1:8">
      <c r="A753" s="547" t="s">
        <v>655</v>
      </c>
      <c r="B753" s="554">
        <v>0</v>
      </c>
      <c r="C753" s="548">
        <f t="shared" si="23"/>
        <v>0</v>
      </c>
      <c r="D753" s="524"/>
      <c r="E753" s="556"/>
      <c r="F753" s="557">
        <v>0</v>
      </c>
      <c r="G753" s="549"/>
      <c r="H753" s="568"/>
    </row>
    <row r="754" spans="1:8">
      <c r="A754" s="547" t="s">
        <v>656</v>
      </c>
      <c r="B754" s="554">
        <v>11786</v>
      </c>
      <c r="C754" s="548">
        <f t="shared" si="23"/>
        <v>0</v>
      </c>
      <c r="D754" s="524"/>
      <c r="E754" s="548"/>
      <c r="F754" s="557">
        <v>0</v>
      </c>
      <c r="G754" s="549">
        <f t="shared" si="24"/>
        <v>-1</v>
      </c>
      <c r="H754" s="568"/>
    </row>
    <row r="755" spans="1:8">
      <c r="A755" s="547" t="s">
        <v>657</v>
      </c>
      <c r="B755" s="554">
        <v>0</v>
      </c>
      <c r="C755" s="548">
        <f t="shared" si="23"/>
        <v>0</v>
      </c>
      <c r="D755" s="524"/>
      <c r="E755" s="556">
        <v>0</v>
      </c>
      <c r="F755" s="557">
        <v>0</v>
      </c>
      <c r="G755" s="549"/>
      <c r="H755" s="568"/>
    </row>
    <row r="756" spans="1:8">
      <c r="A756" s="547" t="s">
        <v>658</v>
      </c>
      <c r="B756" s="554">
        <v>0</v>
      </c>
      <c r="C756" s="548">
        <f t="shared" si="23"/>
        <v>0</v>
      </c>
      <c r="D756" s="524"/>
      <c r="E756" s="565">
        <f>SUM(E757:E759)</f>
        <v>0</v>
      </c>
      <c r="F756" s="557">
        <f>SUM(F757:F759)</f>
        <v>1232</v>
      </c>
      <c r="G756" s="549"/>
      <c r="H756" s="562"/>
    </row>
    <row r="757" spans="1:8">
      <c r="A757" s="547" t="s">
        <v>659</v>
      </c>
      <c r="B757" s="554">
        <v>0</v>
      </c>
      <c r="C757" s="548">
        <f t="shared" si="23"/>
        <v>0</v>
      </c>
      <c r="D757" s="524"/>
      <c r="E757" s="565">
        <v>0</v>
      </c>
      <c r="F757" s="557">
        <v>0</v>
      </c>
      <c r="G757" s="549"/>
      <c r="H757" s="568"/>
    </row>
    <row r="758" spans="1:8">
      <c r="A758" s="547" t="s">
        <v>660</v>
      </c>
      <c r="B758" s="554">
        <v>0</v>
      </c>
      <c r="C758" s="548">
        <f t="shared" si="23"/>
        <v>0</v>
      </c>
      <c r="D758" s="524"/>
      <c r="E758" s="565"/>
      <c r="F758" s="557">
        <v>1000</v>
      </c>
      <c r="G758" s="549"/>
      <c r="H758" s="568"/>
    </row>
    <row r="759" spans="1:8">
      <c r="A759" s="547" t="s">
        <v>661</v>
      </c>
      <c r="B759" s="554">
        <v>0</v>
      </c>
      <c r="C759" s="548">
        <f t="shared" si="23"/>
        <v>0</v>
      </c>
      <c r="D759" s="524"/>
      <c r="E759" s="565"/>
      <c r="F759" s="557">
        <v>232</v>
      </c>
      <c r="G759" s="549"/>
      <c r="H759" s="568"/>
    </row>
    <row r="760" spans="1:8">
      <c r="A760" s="547" t="s">
        <v>662</v>
      </c>
      <c r="B760" s="554">
        <v>0</v>
      </c>
      <c r="C760" s="548">
        <f t="shared" si="23"/>
        <v>0</v>
      </c>
      <c r="D760" s="524"/>
      <c r="E760" s="565">
        <f>SUM(E761:E762)</f>
        <v>0</v>
      </c>
      <c r="F760" s="557">
        <f>SUM(F761:F762)</f>
        <v>0</v>
      </c>
      <c r="G760" s="549"/>
      <c r="H760" s="562"/>
    </row>
    <row r="761" spans="1:8">
      <c r="A761" s="547" t="s">
        <v>663</v>
      </c>
      <c r="B761" s="554">
        <v>0</v>
      </c>
      <c r="C761" s="548">
        <f t="shared" si="23"/>
        <v>0</v>
      </c>
      <c r="D761" s="524"/>
      <c r="E761" s="556">
        <v>0</v>
      </c>
      <c r="F761" s="557">
        <v>0</v>
      </c>
      <c r="G761" s="549"/>
      <c r="H761" s="568"/>
    </row>
    <row r="762" spans="1:8">
      <c r="A762" s="547" t="s">
        <v>664</v>
      </c>
      <c r="B762" s="554">
        <v>0</v>
      </c>
      <c r="C762" s="548">
        <f t="shared" si="23"/>
        <v>0</v>
      </c>
      <c r="D762" s="524"/>
      <c r="E762" s="556">
        <v>0</v>
      </c>
      <c r="F762" s="557">
        <v>0</v>
      </c>
      <c r="G762" s="549"/>
      <c r="H762" s="568"/>
    </row>
    <row r="763" spans="1:8" ht="27">
      <c r="A763" s="547" t="s">
        <v>665</v>
      </c>
      <c r="B763" s="548">
        <f>SUM(B764:B773)</f>
        <v>200904.36</v>
      </c>
      <c r="C763" s="548">
        <f t="shared" si="23"/>
        <v>121413.92</v>
      </c>
      <c r="D763" s="548">
        <f>SUM(D764:D773)</f>
        <v>3709.92</v>
      </c>
      <c r="E763" s="548">
        <f>SUM(E764:E773)</f>
        <v>117704</v>
      </c>
      <c r="F763" s="548">
        <f>SUM(F764:F773)</f>
        <v>119559.411886175</v>
      </c>
      <c r="G763" s="549">
        <f t="shared" si="24"/>
        <v>-0.40489389137112303</v>
      </c>
      <c r="H763" s="574" t="s">
        <v>666</v>
      </c>
    </row>
    <row r="764" spans="1:8">
      <c r="A764" s="547" t="s">
        <v>591</v>
      </c>
      <c r="B764" s="554"/>
      <c r="C764" s="548">
        <f t="shared" si="23"/>
        <v>0</v>
      </c>
      <c r="D764" s="524"/>
      <c r="E764" s="556"/>
      <c r="F764" s="557">
        <v>0</v>
      </c>
      <c r="G764" s="549"/>
      <c r="H764" s="568"/>
    </row>
    <row r="765" spans="1:8">
      <c r="A765" s="547" t="s">
        <v>592</v>
      </c>
      <c r="B765" s="554"/>
      <c r="C765" s="548">
        <f t="shared" si="23"/>
        <v>0</v>
      </c>
      <c r="D765" s="524"/>
      <c r="E765" s="556"/>
      <c r="F765" s="557">
        <v>0</v>
      </c>
      <c r="G765" s="549"/>
      <c r="H765" s="568"/>
    </row>
    <row r="766" spans="1:8">
      <c r="A766" s="547" t="s">
        <v>593</v>
      </c>
      <c r="B766" s="554"/>
      <c r="C766" s="548">
        <f t="shared" si="23"/>
        <v>0</v>
      </c>
      <c r="D766" s="524"/>
      <c r="E766" s="556"/>
      <c r="F766" s="557">
        <v>0</v>
      </c>
      <c r="G766" s="549"/>
      <c r="H766" s="568"/>
    </row>
    <row r="767" spans="1:8">
      <c r="A767" s="547" t="s">
        <v>302</v>
      </c>
      <c r="B767" s="554"/>
      <c r="C767" s="548">
        <f t="shared" si="23"/>
        <v>0</v>
      </c>
      <c r="D767" s="524"/>
      <c r="E767" s="556"/>
      <c r="F767" s="557">
        <v>0</v>
      </c>
      <c r="G767" s="549"/>
      <c r="H767" s="568"/>
    </row>
    <row r="768" spans="1:8">
      <c r="A768" s="547" t="s">
        <v>667</v>
      </c>
      <c r="B768" s="554"/>
      <c r="C768" s="548">
        <f t="shared" si="23"/>
        <v>0</v>
      </c>
      <c r="D768" s="524"/>
      <c r="E768" s="556"/>
      <c r="F768" s="557">
        <v>0</v>
      </c>
      <c r="G768" s="549"/>
      <c r="H768" s="568"/>
    </row>
    <row r="769" spans="1:8">
      <c r="A769" s="547" t="s">
        <v>668</v>
      </c>
      <c r="B769" s="554"/>
      <c r="C769" s="548">
        <f t="shared" si="23"/>
        <v>0</v>
      </c>
      <c r="D769" s="524"/>
      <c r="E769" s="548"/>
      <c r="F769" s="557">
        <v>0</v>
      </c>
      <c r="G769" s="549"/>
      <c r="H769" s="568"/>
    </row>
    <row r="770" spans="1:8">
      <c r="A770" s="547" t="s">
        <v>596</v>
      </c>
      <c r="B770" s="554"/>
      <c r="C770" s="548">
        <f t="shared" si="23"/>
        <v>0</v>
      </c>
      <c r="D770" s="524"/>
      <c r="E770" s="556"/>
      <c r="F770" s="557">
        <v>0</v>
      </c>
      <c r="G770" s="549"/>
      <c r="H770" s="568"/>
    </row>
    <row r="771" spans="1:8">
      <c r="A771" s="547" t="s">
        <v>669</v>
      </c>
      <c r="B771" s="554"/>
      <c r="C771" s="548">
        <f t="shared" si="23"/>
        <v>0</v>
      </c>
      <c r="D771" s="524"/>
      <c r="E771" s="556"/>
      <c r="F771" s="557">
        <v>0</v>
      </c>
      <c r="G771" s="549"/>
      <c r="H771" s="568"/>
    </row>
    <row r="772" spans="1:8">
      <c r="A772" s="547" t="s">
        <v>670</v>
      </c>
      <c r="B772" s="554"/>
      <c r="C772" s="548">
        <f t="shared" si="23"/>
        <v>0</v>
      </c>
      <c r="D772" s="524"/>
      <c r="E772" s="556"/>
      <c r="F772" s="557">
        <v>362</v>
      </c>
      <c r="G772" s="549"/>
      <c r="H772" s="568"/>
    </row>
    <row r="773" spans="1:8">
      <c r="A773" s="547" t="s">
        <v>671</v>
      </c>
      <c r="B773" s="554">
        <v>200904.36</v>
      </c>
      <c r="C773" s="548">
        <f t="shared" si="23"/>
        <v>121413.92</v>
      </c>
      <c r="D773" s="524">
        <v>3709.92</v>
      </c>
      <c r="E773" s="556">
        <v>117704</v>
      </c>
      <c r="F773" s="557">
        <v>119197.411886175</v>
      </c>
      <c r="G773" s="549">
        <f t="shared" si="24"/>
        <v>-0.40669574375501355</v>
      </c>
      <c r="H773" s="568"/>
    </row>
    <row r="774" spans="1:8">
      <c r="A774" s="547" t="s">
        <v>672</v>
      </c>
      <c r="B774" s="554">
        <f>B775+B784+B788+B797+B803+B810+B816+B819+B822+B823+B824+B830+B831+B832+B847</f>
        <v>652172.37</v>
      </c>
      <c r="C774" s="548">
        <f t="shared" ref="C774:C837" si="25">D774+E774</f>
        <v>639181.55000000005</v>
      </c>
      <c r="D774" s="554">
        <f>D775+D784+D788+D797+D803+D810+D816+D819+D822+D823+D824+D830+D831+D832+D847</f>
        <v>11994.550000000001</v>
      </c>
      <c r="E774" s="554">
        <f>E775+E784+E788+E797+E803+E810+E816+E819+E822+E823+E824+E830+E831+E832+E847</f>
        <v>627187</v>
      </c>
      <c r="F774" s="557">
        <f>F775+F784+F788+F797+F803+F810+F816+F819+F822+F823+F824+F830+F831+F832+F847</f>
        <v>854752.56618892192</v>
      </c>
      <c r="G774" s="549">
        <f t="shared" si="24"/>
        <v>0.31062370242536025</v>
      </c>
      <c r="H774" s="562"/>
    </row>
    <row r="775" spans="1:8">
      <c r="A775" s="547" t="s">
        <v>673</v>
      </c>
      <c r="B775" s="554">
        <f>SUM(B776:B783)</f>
        <v>22200.34</v>
      </c>
      <c r="C775" s="548">
        <f t="shared" si="25"/>
        <v>20503.97</v>
      </c>
      <c r="D775" s="554">
        <f>SUM(D776:D783)</f>
        <v>6703.97</v>
      </c>
      <c r="E775" s="554">
        <f>SUM(E776:E783)</f>
        <v>13800</v>
      </c>
      <c r="F775" s="557">
        <f>SUM(F776:F783)</f>
        <v>22972.29</v>
      </c>
      <c r="G775" s="549">
        <f t="shared" si="24"/>
        <v>3.4771989978531891E-2</v>
      </c>
      <c r="H775" s="562"/>
    </row>
    <row r="776" spans="1:8">
      <c r="A776" s="547" t="s">
        <v>77</v>
      </c>
      <c r="B776" s="554">
        <v>2700.34</v>
      </c>
      <c r="C776" s="548">
        <f t="shared" si="25"/>
        <v>3484.45</v>
      </c>
      <c r="D776" s="524">
        <v>34.450000000000003</v>
      </c>
      <c r="E776" s="548">
        <v>3450</v>
      </c>
      <c r="F776" s="557">
        <v>3632.14</v>
      </c>
      <c r="G776" s="549">
        <f t="shared" si="24"/>
        <v>0.34506765814675178</v>
      </c>
      <c r="H776" s="568"/>
    </row>
    <row r="777" spans="1:8">
      <c r="A777" s="547" t="s">
        <v>78</v>
      </c>
      <c r="B777" s="554">
        <v>1118</v>
      </c>
      <c r="C777" s="548">
        <f t="shared" si="25"/>
        <v>1133</v>
      </c>
      <c r="D777" s="524"/>
      <c r="E777" s="556">
        <v>1133</v>
      </c>
      <c r="F777" s="557">
        <v>1068.1199999999999</v>
      </c>
      <c r="G777" s="549">
        <f t="shared" si="24"/>
        <v>-4.4615384615384716E-2</v>
      </c>
      <c r="H777" s="568"/>
    </row>
    <row r="778" spans="1:8">
      <c r="A778" s="547" t="s">
        <v>79</v>
      </c>
      <c r="B778" s="554">
        <v>0</v>
      </c>
      <c r="C778" s="548">
        <f t="shared" si="25"/>
        <v>0</v>
      </c>
      <c r="D778" s="524"/>
      <c r="E778" s="556"/>
      <c r="F778" s="557">
        <v>0</v>
      </c>
      <c r="G778" s="549"/>
      <c r="H778" s="568"/>
    </row>
    <row r="779" spans="1:8">
      <c r="A779" s="547" t="s">
        <v>674</v>
      </c>
      <c r="B779" s="554">
        <v>887</v>
      </c>
      <c r="C779" s="548">
        <f t="shared" si="25"/>
        <v>879</v>
      </c>
      <c r="D779" s="524"/>
      <c r="E779" s="556">
        <v>879</v>
      </c>
      <c r="F779" s="557">
        <v>4184.62</v>
      </c>
      <c r="G779" s="549">
        <f t="shared" ref="G779:G785" si="26">(F779-B779)/B779</f>
        <v>3.7177226606538896</v>
      </c>
      <c r="H779" s="568"/>
    </row>
    <row r="780" spans="1:8">
      <c r="A780" s="547" t="s">
        <v>675</v>
      </c>
      <c r="B780" s="554">
        <v>664</v>
      </c>
      <c r="C780" s="548">
        <f t="shared" si="25"/>
        <v>1186</v>
      </c>
      <c r="D780" s="524"/>
      <c r="E780" s="556">
        <v>1186</v>
      </c>
      <c r="F780" s="557">
        <v>6288.41</v>
      </c>
      <c r="G780" s="549">
        <f t="shared" si="26"/>
        <v>8.4704969879518064</v>
      </c>
      <c r="H780" s="568"/>
    </row>
    <row r="781" spans="1:8">
      <c r="A781" s="547" t="s">
        <v>676</v>
      </c>
      <c r="B781" s="554">
        <v>0</v>
      </c>
      <c r="C781" s="548">
        <f t="shared" si="25"/>
        <v>0</v>
      </c>
      <c r="D781" s="524"/>
      <c r="E781" s="556"/>
      <c r="F781" s="557">
        <v>0</v>
      </c>
      <c r="G781" s="549"/>
      <c r="H781" s="568"/>
    </row>
    <row r="782" spans="1:8">
      <c r="A782" s="547" t="s">
        <v>677</v>
      </c>
      <c r="B782" s="554">
        <v>0</v>
      </c>
      <c r="C782" s="548">
        <f t="shared" si="25"/>
        <v>0</v>
      </c>
      <c r="D782" s="524"/>
      <c r="E782" s="548"/>
      <c r="F782" s="557">
        <v>0</v>
      </c>
      <c r="G782" s="549"/>
      <c r="H782" s="568"/>
    </row>
    <row r="783" spans="1:8">
      <c r="A783" s="547" t="s">
        <v>678</v>
      </c>
      <c r="B783" s="554">
        <v>16831</v>
      </c>
      <c r="C783" s="548">
        <f t="shared" si="25"/>
        <v>13821.52</v>
      </c>
      <c r="D783" s="524">
        <v>6669.52</v>
      </c>
      <c r="E783" s="556">
        <v>7152</v>
      </c>
      <c r="F783" s="557">
        <v>7799</v>
      </c>
      <c r="G783" s="549">
        <f t="shared" si="26"/>
        <v>-0.53662883964113839</v>
      </c>
      <c r="H783" s="568"/>
    </row>
    <row r="784" spans="1:8" ht="67.5">
      <c r="A784" s="547" t="s">
        <v>679</v>
      </c>
      <c r="B784" s="554">
        <f>SUM(B785:B787)</f>
        <v>1961</v>
      </c>
      <c r="C784" s="548">
        <f t="shared" si="25"/>
        <v>1638</v>
      </c>
      <c r="D784" s="554">
        <f>SUM(D785:D787)</f>
        <v>0</v>
      </c>
      <c r="E784" s="554">
        <f>SUM(E785:E787)</f>
        <v>1638</v>
      </c>
      <c r="F784" s="557">
        <f>SUM(F785:F787)</f>
        <v>4280.6843634899997</v>
      </c>
      <c r="G784" s="549">
        <f t="shared" si="26"/>
        <v>1.1829089054003057</v>
      </c>
      <c r="H784" s="562" t="s">
        <v>680</v>
      </c>
    </row>
    <row r="785" spans="1:8">
      <c r="A785" s="547" t="s">
        <v>681</v>
      </c>
      <c r="B785" s="554">
        <v>1019</v>
      </c>
      <c r="C785" s="548">
        <f t="shared" si="25"/>
        <v>1117</v>
      </c>
      <c r="D785" s="524"/>
      <c r="E785" s="548">
        <v>1117</v>
      </c>
      <c r="F785" s="557">
        <v>3965</v>
      </c>
      <c r="G785" s="549">
        <f t="shared" si="26"/>
        <v>2.8910696761530912</v>
      </c>
      <c r="H785" s="568"/>
    </row>
    <row r="786" spans="1:8">
      <c r="A786" s="547" t="s">
        <v>682</v>
      </c>
      <c r="B786" s="554">
        <v>0</v>
      </c>
      <c r="C786" s="548">
        <f t="shared" si="25"/>
        <v>0</v>
      </c>
      <c r="D786" s="524"/>
      <c r="E786" s="556">
        <v>0</v>
      </c>
      <c r="F786" s="557">
        <v>0</v>
      </c>
      <c r="G786" s="549"/>
      <c r="H786" s="568"/>
    </row>
    <row r="787" spans="1:8">
      <c r="A787" s="547" t="s">
        <v>683</v>
      </c>
      <c r="B787" s="554">
        <v>942</v>
      </c>
      <c r="C787" s="548">
        <f t="shared" si="25"/>
        <v>521</v>
      </c>
      <c r="D787" s="524"/>
      <c r="E787" s="556">
        <v>521</v>
      </c>
      <c r="F787" s="557">
        <v>315.68436349000001</v>
      </c>
      <c r="G787" s="549">
        <f>(F787-B787)/B787</f>
        <v>-0.66487859502123137</v>
      </c>
      <c r="H787" s="568"/>
    </row>
    <row r="788" spans="1:8">
      <c r="A788" s="547" t="s">
        <v>684</v>
      </c>
      <c r="B788" s="554">
        <f>SUM(B789:B796)</f>
        <v>272188.24</v>
      </c>
      <c r="C788" s="548">
        <f t="shared" si="25"/>
        <v>432510</v>
      </c>
      <c r="D788" s="554">
        <f>SUM(D789:D796)</f>
        <v>0</v>
      </c>
      <c r="E788" s="554">
        <f>SUM(E789:E796)</f>
        <v>432510</v>
      </c>
      <c r="F788" s="557">
        <f>SUM(F789:F796)</f>
        <v>292681.05533171794</v>
      </c>
      <c r="G788" s="549">
        <f>(F788-B788)/B788</f>
        <v>7.5289128331620617E-2</v>
      </c>
      <c r="H788" s="562"/>
    </row>
    <row r="789" spans="1:8">
      <c r="A789" s="547" t="s">
        <v>685</v>
      </c>
      <c r="B789" s="554">
        <v>86727.24</v>
      </c>
      <c r="C789" s="548">
        <f t="shared" si="25"/>
        <v>148631</v>
      </c>
      <c r="D789" s="524"/>
      <c r="E789" s="548">
        <v>148631</v>
      </c>
      <c r="F789" s="557">
        <v>27928.699999999997</v>
      </c>
      <c r="G789" s="549">
        <f>(F789-B789)/B789</f>
        <v>-0.67797084284015041</v>
      </c>
      <c r="H789" s="563"/>
    </row>
    <row r="790" spans="1:8">
      <c r="A790" s="547" t="s">
        <v>686</v>
      </c>
      <c r="B790" s="554">
        <v>171440</v>
      </c>
      <c r="C790" s="548">
        <f t="shared" si="25"/>
        <v>262177</v>
      </c>
      <c r="D790" s="524"/>
      <c r="E790" s="548">
        <v>262177</v>
      </c>
      <c r="F790" s="557">
        <v>260252.24533171798</v>
      </c>
      <c r="G790" s="549">
        <f>(F790-B790)/B790</f>
        <v>0.51803689530866759</v>
      </c>
      <c r="H790" s="563"/>
    </row>
    <row r="791" spans="1:8">
      <c r="A791" s="547" t="s">
        <v>687</v>
      </c>
      <c r="B791" s="554">
        <v>0</v>
      </c>
      <c r="C791" s="548">
        <f t="shared" si="25"/>
        <v>0</v>
      </c>
      <c r="D791" s="524"/>
      <c r="E791" s="556">
        <v>0</v>
      </c>
      <c r="F791" s="557">
        <v>0</v>
      </c>
      <c r="G791" s="549"/>
      <c r="H791" s="568"/>
    </row>
    <row r="792" spans="1:8">
      <c r="A792" s="547" t="s">
        <v>688</v>
      </c>
      <c r="B792" s="554">
        <v>4000</v>
      </c>
      <c r="C792" s="548">
        <f t="shared" si="25"/>
        <v>2284</v>
      </c>
      <c r="D792" s="524"/>
      <c r="E792" s="556">
        <v>2284</v>
      </c>
      <c r="F792" s="557">
        <v>896</v>
      </c>
      <c r="G792" s="549">
        <f t="shared" ref="G792:G798" si="27">(F792-B792)/B792</f>
        <v>-0.77600000000000002</v>
      </c>
      <c r="H792" s="568"/>
    </row>
    <row r="793" spans="1:8">
      <c r="A793" s="547" t="s">
        <v>689</v>
      </c>
      <c r="B793" s="554">
        <v>0</v>
      </c>
      <c r="C793" s="548">
        <f t="shared" si="25"/>
        <v>0</v>
      </c>
      <c r="D793" s="524"/>
      <c r="E793" s="556"/>
      <c r="F793" s="557">
        <v>0</v>
      </c>
      <c r="G793" s="549"/>
      <c r="H793" s="568"/>
    </row>
    <row r="794" spans="1:8">
      <c r="A794" s="547" t="s">
        <v>690</v>
      </c>
      <c r="B794" s="554">
        <v>0</v>
      </c>
      <c r="C794" s="548">
        <f t="shared" si="25"/>
        <v>0</v>
      </c>
      <c r="D794" s="524"/>
      <c r="E794" s="556"/>
      <c r="F794" s="557">
        <v>0</v>
      </c>
      <c r="G794" s="549"/>
      <c r="H794" s="568"/>
    </row>
    <row r="795" spans="1:8">
      <c r="A795" s="547" t="s">
        <v>691</v>
      </c>
      <c r="B795" s="554">
        <v>0</v>
      </c>
      <c r="C795" s="548">
        <f t="shared" si="25"/>
        <v>0</v>
      </c>
      <c r="D795" s="524"/>
      <c r="E795" s="556"/>
      <c r="F795" s="557">
        <v>0</v>
      </c>
      <c r="G795" s="549"/>
      <c r="H795" s="568"/>
    </row>
    <row r="796" spans="1:8">
      <c r="A796" s="547" t="s">
        <v>692</v>
      </c>
      <c r="B796" s="554">
        <v>10021</v>
      </c>
      <c r="C796" s="548">
        <f t="shared" si="25"/>
        <v>19418</v>
      </c>
      <c r="D796" s="524"/>
      <c r="E796" s="566">
        <v>19418</v>
      </c>
      <c r="F796" s="557">
        <v>3604.11</v>
      </c>
      <c r="G796" s="549">
        <f t="shared" si="27"/>
        <v>-0.64034427701826158</v>
      </c>
      <c r="H796" s="568"/>
    </row>
    <row r="797" spans="1:8">
      <c r="A797" s="547" t="s">
        <v>693</v>
      </c>
      <c r="B797" s="552">
        <f>SUM(B798:B802)</f>
        <v>2027.02</v>
      </c>
      <c r="C797" s="548">
        <f t="shared" si="25"/>
        <v>2393</v>
      </c>
      <c r="D797" s="552">
        <f>SUM(D798:D802)</f>
        <v>0</v>
      </c>
      <c r="E797" s="552">
        <f>SUM(E798:E802)</f>
        <v>2393</v>
      </c>
      <c r="F797" s="557">
        <f>SUM(F798:F802)</f>
        <v>1820.57537336</v>
      </c>
      <c r="G797" s="549">
        <f t="shared" si="27"/>
        <v>-0.10184636887647879</v>
      </c>
      <c r="H797" s="562"/>
    </row>
    <row r="798" spans="1:8">
      <c r="A798" s="547" t="s">
        <v>694</v>
      </c>
      <c r="B798" s="554">
        <v>1971</v>
      </c>
      <c r="C798" s="548">
        <f t="shared" si="25"/>
        <v>2192</v>
      </c>
      <c r="D798" s="524"/>
      <c r="E798" s="548">
        <v>2192</v>
      </c>
      <c r="F798" s="557">
        <v>1797</v>
      </c>
      <c r="G798" s="549">
        <f t="shared" si="27"/>
        <v>-8.8280060882800604E-2</v>
      </c>
      <c r="H798" s="568"/>
    </row>
    <row r="799" spans="1:8">
      <c r="A799" s="547" t="s">
        <v>695</v>
      </c>
      <c r="B799" s="554">
        <v>0</v>
      </c>
      <c r="C799" s="548">
        <f t="shared" si="25"/>
        <v>0</v>
      </c>
      <c r="D799" s="524"/>
      <c r="E799" s="556"/>
      <c r="F799" s="557">
        <v>0</v>
      </c>
      <c r="G799" s="549"/>
      <c r="H799" s="568"/>
    </row>
    <row r="800" spans="1:8">
      <c r="A800" s="547" t="s">
        <v>696</v>
      </c>
      <c r="B800" s="554">
        <v>0</v>
      </c>
      <c r="C800" s="548">
        <f t="shared" si="25"/>
        <v>143</v>
      </c>
      <c r="D800" s="524"/>
      <c r="E800" s="556">
        <v>143</v>
      </c>
      <c r="F800" s="557">
        <v>23.57537336</v>
      </c>
      <c r="G800" s="549"/>
      <c r="H800" s="568"/>
    </row>
    <row r="801" spans="1:8">
      <c r="A801" s="547" t="s">
        <v>697</v>
      </c>
      <c r="B801" s="554">
        <v>0</v>
      </c>
      <c r="C801" s="548">
        <f t="shared" si="25"/>
        <v>0</v>
      </c>
      <c r="D801" s="524"/>
      <c r="E801" s="556">
        <v>0</v>
      </c>
      <c r="F801" s="557">
        <v>0</v>
      </c>
      <c r="G801" s="549"/>
      <c r="H801" s="568"/>
    </row>
    <row r="802" spans="1:8">
      <c r="A802" s="547" t="s">
        <v>698</v>
      </c>
      <c r="B802" s="554">
        <v>56.02</v>
      </c>
      <c r="C802" s="548">
        <f t="shared" si="25"/>
        <v>58</v>
      </c>
      <c r="D802" s="524"/>
      <c r="E802" s="556">
        <v>58</v>
      </c>
      <c r="F802" s="557">
        <v>0</v>
      </c>
      <c r="G802" s="549">
        <f>(F802-B802)/B802</f>
        <v>-1</v>
      </c>
      <c r="H802" s="568"/>
    </row>
    <row r="803" spans="1:8">
      <c r="A803" s="547" t="s">
        <v>699</v>
      </c>
      <c r="B803" s="554">
        <v>0</v>
      </c>
      <c r="C803" s="548">
        <f t="shared" si="25"/>
        <v>0</v>
      </c>
      <c r="D803" s="524"/>
      <c r="E803" s="556">
        <f>SUM(E804:E809)</f>
        <v>0</v>
      </c>
      <c r="F803" s="557">
        <f>SUM(F804:F809)</f>
        <v>0</v>
      </c>
      <c r="G803" s="549"/>
      <c r="H803" s="562"/>
    </row>
    <row r="804" spans="1:8">
      <c r="A804" s="547" t="s">
        <v>700</v>
      </c>
      <c r="B804" s="554">
        <v>0</v>
      </c>
      <c r="C804" s="548">
        <f t="shared" si="25"/>
        <v>0</v>
      </c>
      <c r="D804" s="524"/>
      <c r="E804" s="556">
        <v>0</v>
      </c>
      <c r="F804" s="557">
        <v>0</v>
      </c>
      <c r="G804" s="549"/>
      <c r="H804" s="568"/>
    </row>
    <row r="805" spans="1:8">
      <c r="A805" s="547" t="s">
        <v>701</v>
      </c>
      <c r="B805" s="554">
        <v>0</v>
      </c>
      <c r="C805" s="548">
        <f t="shared" si="25"/>
        <v>0</v>
      </c>
      <c r="D805" s="524"/>
      <c r="E805" s="556">
        <v>0</v>
      </c>
      <c r="F805" s="557">
        <v>0</v>
      </c>
      <c r="G805" s="549"/>
      <c r="H805" s="568"/>
    </row>
    <row r="806" spans="1:8">
      <c r="A806" s="547" t="s">
        <v>702</v>
      </c>
      <c r="B806" s="554">
        <v>0</v>
      </c>
      <c r="C806" s="548">
        <f t="shared" si="25"/>
        <v>0</v>
      </c>
      <c r="D806" s="524"/>
      <c r="E806" s="556">
        <v>0</v>
      </c>
      <c r="F806" s="557">
        <v>0</v>
      </c>
      <c r="G806" s="549"/>
      <c r="H806" s="568"/>
    </row>
    <row r="807" spans="1:8">
      <c r="A807" s="547" t="s">
        <v>703</v>
      </c>
      <c r="B807" s="554">
        <v>0</v>
      </c>
      <c r="C807" s="548">
        <f t="shared" si="25"/>
        <v>0</v>
      </c>
      <c r="D807" s="524"/>
      <c r="E807" s="556">
        <v>0</v>
      </c>
      <c r="F807" s="557">
        <v>0</v>
      </c>
      <c r="G807" s="549"/>
      <c r="H807" s="568"/>
    </row>
    <row r="808" spans="1:8">
      <c r="A808" s="547" t="s">
        <v>704</v>
      </c>
      <c r="B808" s="554">
        <v>0</v>
      </c>
      <c r="C808" s="548">
        <f t="shared" si="25"/>
        <v>0</v>
      </c>
      <c r="D808" s="524"/>
      <c r="E808" s="556">
        <v>0</v>
      </c>
      <c r="F808" s="557">
        <v>0</v>
      </c>
      <c r="G808" s="549"/>
      <c r="H808" s="568"/>
    </row>
    <row r="809" spans="1:8">
      <c r="A809" s="547" t="s">
        <v>705</v>
      </c>
      <c r="B809" s="554">
        <v>0</v>
      </c>
      <c r="C809" s="548">
        <f t="shared" si="25"/>
        <v>0</v>
      </c>
      <c r="D809" s="524"/>
      <c r="E809" s="556">
        <v>0</v>
      </c>
      <c r="F809" s="557">
        <v>0</v>
      </c>
      <c r="G809" s="549"/>
      <c r="H809" s="568"/>
    </row>
    <row r="810" spans="1:8">
      <c r="A810" s="547" t="s">
        <v>706</v>
      </c>
      <c r="B810" s="554">
        <v>0</v>
      </c>
      <c r="C810" s="548">
        <f t="shared" si="25"/>
        <v>0</v>
      </c>
      <c r="D810" s="524"/>
      <c r="E810" s="565">
        <f>SUM(E811:E815)</f>
        <v>0</v>
      </c>
      <c r="F810" s="557">
        <f>SUM(F811:F815)</f>
        <v>0</v>
      </c>
      <c r="G810" s="549"/>
      <c r="H810" s="562"/>
    </row>
    <row r="811" spans="1:8">
      <c r="A811" s="547" t="s">
        <v>707</v>
      </c>
      <c r="B811" s="554">
        <v>0</v>
      </c>
      <c r="C811" s="548">
        <f t="shared" si="25"/>
        <v>0</v>
      </c>
      <c r="D811" s="524"/>
      <c r="E811" s="556">
        <v>0</v>
      </c>
      <c r="F811" s="557">
        <v>0</v>
      </c>
      <c r="G811" s="549"/>
      <c r="H811" s="568"/>
    </row>
    <row r="812" spans="1:8">
      <c r="A812" s="547" t="s">
        <v>708</v>
      </c>
      <c r="B812" s="554">
        <v>0</v>
      </c>
      <c r="C812" s="548">
        <f t="shared" si="25"/>
        <v>0</v>
      </c>
      <c r="D812" s="524"/>
      <c r="E812" s="556">
        <v>0</v>
      </c>
      <c r="F812" s="557">
        <v>0</v>
      </c>
      <c r="G812" s="549"/>
      <c r="H812" s="568"/>
    </row>
    <row r="813" spans="1:8">
      <c r="A813" s="547" t="s">
        <v>709</v>
      </c>
      <c r="B813" s="554">
        <v>0</v>
      </c>
      <c r="C813" s="548">
        <f t="shared" si="25"/>
        <v>0</v>
      </c>
      <c r="D813" s="524"/>
      <c r="E813" s="548">
        <v>0</v>
      </c>
      <c r="F813" s="548">
        <v>0</v>
      </c>
      <c r="G813" s="549"/>
      <c r="H813" s="568"/>
    </row>
    <row r="814" spans="1:8">
      <c r="A814" s="547" t="s">
        <v>710</v>
      </c>
      <c r="B814" s="554">
        <v>0</v>
      </c>
      <c r="C814" s="548">
        <f t="shared" si="25"/>
        <v>0</v>
      </c>
      <c r="D814" s="524"/>
      <c r="E814" s="548">
        <v>0</v>
      </c>
      <c r="F814" s="557">
        <v>0</v>
      </c>
      <c r="G814" s="549"/>
      <c r="H814" s="568"/>
    </row>
    <row r="815" spans="1:8">
      <c r="A815" s="547" t="s">
        <v>711</v>
      </c>
      <c r="B815" s="554">
        <v>0</v>
      </c>
      <c r="C815" s="548">
        <f t="shared" si="25"/>
        <v>0</v>
      </c>
      <c r="D815" s="524"/>
      <c r="E815" s="548">
        <v>0</v>
      </c>
      <c r="F815" s="557">
        <v>0</v>
      </c>
      <c r="G815" s="549"/>
      <c r="H815" s="568"/>
    </row>
    <row r="816" spans="1:8">
      <c r="A816" s="547" t="s">
        <v>712</v>
      </c>
      <c r="B816" s="554">
        <v>0</v>
      </c>
      <c r="C816" s="548">
        <f t="shared" si="25"/>
        <v>0</v>
      </c>
      <c r="D816" s="524"/>
      <c r="E816" s="548">
        <f>SUM(E817:E818)</f>
        <v>0</v>
      </c>
      <c r="F816" s="557">
        <f>SUM(F817:F818)</f>
        <v>0</v>
      </c>
      <c r="G816" s="549"/>
      <c r="H816" s="562"/>
    </row>
    <row r="817" spans="1:8">
      <c r="A817" s="547" t="s">
        <v>713</v>
      </c>
      <c r="B817" s="554">
        <v>0</v>
      </c>
      <c r="C817" s="548">
        <f t="shared" si="25"/>
        <v>0</v>
      </c>
      <c r="D817" s="524"/>
      <c r="E817" s="556">
        <v>0</v>
      </c>
      <c r="F817" s="557">
        <v>0</v>
      </c>
      <c r="G817" s="549"/>
      <c r="H817" s="568"/>
    </row>
    <row r="818" spans="1:8">
      <c r="A818" s="547" t="s">
        <v>714</v>
      </c>
      <c r="B818" s="554">
        <v>0</v>
      </c>
      <c r="C818" s="548">
        <f t="shared" si="25"/>
        <v>0</v>
      </c>
      <c r="D818" s="524"/>
      <c r="E818" s="556">
        <v>0</v>
      </c>
      <c r="F818" s="557">
        <v>0</v>
      </c>
      <c r="G818" s="549"/>
      <c r="H818" s="568"/>
    </row>
    <row r="819" spans="1:8">
      <c r="A819" s="547" t="s">
        <v>715</v>
      </c>
      <c r="B819" s="554">
        <v>0</v>
      </c>
      <c r="C819" s="548">
        <f t="shared" si="25"/>
        <v>0</v>
      </c>
      <c r="D819" s="524"/>
      <c r="E819" s="556">
        <f>SUM(E820:E821)</f>
        <v>0</v>
      </c>
      <c r="F819" s="557">
        <f>SUM(F820:F821)</f>
        <v>0</v>
      </c>
      <c r="G819" s="549"/>
      <c r="H819" s="562"/>
    </row>
    <row r="820" spans="1:8">
      <c r="A820" s="547" t="s">
        <v>716</v>
      </c>
      <c r="B820" s="554">
        <v>0</v>
      </c>
      <c r="C820" s="548">
        <f t="shared" si="25"/>
        <v>0</v>
      </c>
      <c r="D820" s="524"/>
      <c r="E820" s="556">
        <v>0</v>
      </c>
      <c r="F820" s="557">
        <v>0</v>
      </c>
      <c r="G820" s="549"/>
      <c r="H820" s="568"/>
    </row>
    <row r="821" spans="1:8">
      <c r="A821" s="547" t="s">
        <v>717</v>
      </c>
      <c r="B821" s="554">
        <v>0</v>
      </c>
      <c r="C821" s="548">
        <f t="shared" si="25"/>
        <v>0</v>
      </c>
      <c r="D821" s="524"/>
      <c r="E821" s="556">
        <v>0</v>
      </c>
      <c r="F821" s="557">
        <v>0</v>
      </c>
      <c r="G821" s="549"/>
      <c r="H821" s="568"/>
    </row>
    <row r="822" spans="1:8">
      <c r="A822" s="547" t="s">
        <v>718</v>
      </c>
      <c r="B822" s="554">
        <v>0</v>
      </c>
      <c r="C822" s="548">
        <f t="shared" si="25"/>
        <v>0</v>
      </c>
      <c r="D822" s="524"/>
      <c r="E822" s="556">
        <v>0</v>
      </c>
      <c r="F822" s="557">
        <v>0</v>
      </c>
      <c r="G822" s="549"/>
      <c r="H822" s="575"/>
    </row>
    <row r="823" spans="1:8" ht="40.5">
      <c r="A823" s="547" t="s">
        <v>719</v>
      </c>
      <c r="B823" s="554">
        <v>12008.31</v>
      </c>
      <c r="C823" s="548">
        <f t="shared" si="25"/>
        <v>10066</v>
      </c>
      <c r="D823" s="524"/>
      <c r="E823" s="556">
        <v>10066</v>
      </c>
      <c r="F823" s="557">
        <v>5380.9745883539999</v>
      </c>
      <c r="G823" s="549">
        <f>(F823-B823)/B823</f>
        <v>-0.5518957631545155</v>
      </c>
      <c r="H823" s="563" t="s">
        <v>720</v>
      </c>
    </row>
    <row r="824" spans="1:8" ht="67.5">
      <c r="A824" s="547" t="s">
        <v>721</v>
      </c>
      <c r="B824" s="554">
        <f>SUM(B825:B829)</f>
        <v>24591.420000000002</v>
      </c>
      <c r="C824" s="548">
        <f t="shared" si="25"/>
        <v>31574.18</v>
      </c>
      <c r="D824" s="554">
        <f>SUM(D825:D829)</f>
        <v>1369.18</v>
      </c>
      <c r="E824" s="554">
        <f>SUM(E825:E829)</f>
        <v>30205</v>
      </c>
      <c r="F824" s="557">
        <f>SUM(F825:F829)</f>
        <v>120262.39</v>
      </c>
      <c r="G824" s="549">
        <f>(F824-B824)/B824</f>
        <v>3.8904207239760855</v>
      </c>
      <c r="H824" s="563" t="s">
        <v>722</v>
      </c>
    </row>
    <row r="825" spans="1:8">
      <c r="A825" s="547" t="s">
        <v>723</v>
      </c>
      <c r="B825" s="554">
        <v>14927.22</v>
      </c>
      <c r="C825" s="548">
        <f t="shared" si="25"/>
        <v>21265.88</v>
      </c>
      <c r="D825" s="524">
        <v>978.88</v>
      </c>
      <c r="E825" s="556">
        <v>20287</v>
      </c>
      <c r="F825" s="557">
        <v>15757</v>
      </c>
      <c r="G825" s="549">
        <f>(F825-B825)/B825</f>
        <v>5.5588381493674018E-2</v>
      </c>
      <c r="H825" s="568"/>
    </row>
    <row r="826" spans="1:8">
      <c r="A826" s="547" t="s">
        <v>724</v>
      </c>
      <c r="B826" s="554">
        <v>5578</v>
      </c>
      <c r="C826" s="548">
        <f t="shared" si="25"/>
        <v>6398.37</v>
      </c>
      <c r="D826" s="524">
        <v>382.37</v>
      </c>
      <c r="E826" s="556">
        <v>6016</v>
      </c>
      <c r="F826" s="557">
        <v>103590.46</v>
      </c>
      <c r="G826" s="549">
        <f>(F826-B826)/B826</f>
        <v>17.571254930082468</v>
      </c>
      <c r="H826" s="568"/>
    </row>
    <row r="827" spans="1:8">
      <c r="A827" s="547" t="s">
        <v>725</v>
      </c>
      <c r="B827" s="554">
        <v>0</v>
      </c>
      <c r="C827" s="548">
        <f t="shared" si="25"/>
        <v>0</v>
      </c>
      <c r="D827" s="524"/>
      <c r="E827" s="556">
        <v>0</v>
      </c>
      <c r="F827" s="557">
        <v>0</v>
      </c>
      <c r="G827" s="549"/>
      <c r="H827" s="568"/>
    </row>
    <row r="828" spans="1:8">
      <c r="A828" s="547" t="s">
        <v>726</v>
      </c>
      <c r="B828" s="554">
        <v>0</v>
      </c>
      <c r="C828" s="548">
        <f t="shared" si="25"/>
        <v>0</v>
      </c>
      <c r="D828" s="524"/>
      <c r="E828" s="548">
        <v>0</v>
      </c>
      <c r="F828" s="548">
        <v>0</v>
      </c>
      <c r="G828" s="549"/>
      <c r="H828" s="568"/>
    </row>
    <row r="829" spans="1:8">
      <c r="A829" s="547" t="s">
        <v>727</v>
      </c>
      <c r="B829" s="554">
        <v>4086.2</v>
      </c>
      <c r="C829" s="548">
        <f t="shared" si="25"/>
        <v>3909.93</v>
      </c>
      <c r="D829" s="524">
        <v>7.93</v>
      </c>
      <c r="E829" s="556">
        <v>3902</v>
      </c>
      <c r="F829" s="557">
        <v>914.93</v>
      </c>
      <c r="G829" s="549">
        <f>(F829-B829)/B829</f>
        <v>-0.77609270226616422</v>
      </c>
      <c r="H829" s="568"/>
    </row>
    <row r="830" spans="1:8" ht="40.5">
      <c r="A830" s="547" t="s">
        <v>728</v>
      </c>
      <c r="B830" s="554">
        <v>8811.43</v>
      </c>
      <c r="C830" s="548">
        <f t="shared" si="25"/>
        <v>-4320</v>
      </c>
      <c r="D830" s="524"/>
      <c r="E830" s="548">
        <v>-4320</v>
      </c>
      <c r="F830" s="557">
        <v>0</v>
      </c>
      <c r="G830" s="549">
        <f>(F830-B830)/B830</f>
        <v>-1</v>
      </c>
      <c r="H830" s="562" t="s">
        <v>720</v>
      </c>
    </row>
    <row r="831" spans="1:8" ht="54">
      <c r="A831" s="547" t="s">
        <v>729</v>
      </c>
      <c r="B831" s="554">
        <v>910</v>
      </c>
      <c r="C831" s="548">
        <f t="shared" si="25"/>
        <v>1566</v>
      </c>
      <c r="D831" s="524"/>
      <c r="E831" s="556">
        <v>1566</v>
      </c>
      <c r="F831" s="557">
        <v>0</v>
      </c>
      <c r="G831" s="549">
        <f>(F831-B831)/B831</f>
        <v>-1</v>
      </c>
      <c r="H831" s="562" t="s">
        <v>730</v>
      </c>
    </row>
    <row r="832" spans="1:8">
      <c r="A832" s="547" t="s">
        <v>731</v>
      </c>
      <c r="B832" s="554">
        <v>0</v>
      </c>
      <c r="C832" s="548">
        <f t="shared" si="25"/>
        <v>0</v>
      </c>
      <c r="D832" s="524"/>
      <c r="E832" s="556">
        <f>SUM(E833:E846)</f>
        <v>0</v>
      </c>
      <c r="F832" s="557">
        <f>SUM(F833:F846)</f>
        <v>0</v>
      </c>
      <c r="G832" s="549"/>
      <c r="H832" s="562"/>
    </row>
    <row r="833" spans="1:8">
      <c r="A833" s="547" t="s">
        <v>77</v>
      </c>
      <c r="B833" s="554">
        <v>0</v>
      </c>
      <c r="C833" s="548">
        <f t="shared" si="25"/>
        <v>0</v>
      </c>
      <c r="D833" s="524"/>
      <c r="E833" s="566">
        <v>0</v>
      </c>
      <c r="F833" s="557">
        <v>0</v>
      </c>
      <c r="G833" s="549"/>
      <c r="H833" s="568"/>
    </row>
    <row r="834" spans="1:8">
      <c r="A834" s="547" t="s">
        <v>78</v>
      </c>
      <c r="B834" s="554">
        <v>0</v>
      </c>
      <c r="C834" s="548">
        <f t="shared" si="25"/>
        <v>0</v>
      </c>
      <c r="D834" s="524"/>
      <c r="E834" s="556">
        <v>0</v>
      </c>
      <c r="F834" s="557">
        <v>0</v>
      </c>
      <c r="G834" s="549"/>
      <c r="H834" s="568"/>
    </row>
    <row r="835" spans="1:8">
      <c r="A835" s="547" t="s">
        <v>79</v>
      </c>
      <c r="B835" s="554">
        <v>0</v>
      </c>
      <c r="C835" s="548">
        <f t="shared" si="25"/>
        <v>0</v>
      </c>
      <c r="D835" s="524"/>
      <c r="E835" s="556">
        <v>0</v>
      </c>
      <c r="F835" s="557">
        <v>0</v>
      </c>
      <c r="G835" s="549"/>
      <c r="H835" s="568"/>
    </row>
    <row r="836" spans="1:8">
      <c r="A836" s="547" t="s">
        <v>732</v>
      </c>
      <c r="B836" s="554">
        <v>0</v>
      </c>
      <c r="C836" s="548">
        <f t="shared" si="25"/>
        <v>0</v>
      </c>
      <c r="D836" s="524"/>
      <c r="E836" s="548">
        <v>0</v>
      </c>
      <c r="F836" s="548">
        <v>0</v>
      </c>
      <c r="G836" s="549"/>
      <c r="H836" s="568"/>
    </row>
    <row r="837" spans="1:8">
      <c r="A837" s="547" t="s">
        <v>733</v>
      </c>
      <c r="B837" s="554">
        <v>0</v>
      </c>
      <c r="C837" s="548">
        <f t="shared" si="25"/>
        <v>0</v>
      </c>
      <c r="D837" s="524"/>
      <c r="E837" s="556">
        <v>0</v>
      </c>
      <c r="F837" s="557">
        <v>0</v>
      </c>
      <c r="G837" s="549"/>
      <c r="H837" s="568"/>
    </row>
    <row r="838" spans="1:8">
      <c r="A838" s="547" t="s">
        <v>734</v>
      </c>
      <c r="B838" s="554">
        <v>0</v>
      </c>
      <c r="C838" s="548">
        <f t="shared" ref="C838:C901" si="28">D838+E838</f>
        <v>0</v>
      </c>
      <c r="D838" s="524"/>
      <c r="E838" s="548">
        <v>0</v>
      </c>
      <c r="F838" s="557">
        <v>0</v>
      </c>
      <c r="G838" s="549"/>
      <c r="H838" s="568"/>
    </row>
    <row r="839" spans="1:8">
      <c r="A839" s="547" t="s">
        <v>735</v>
      </c>
      <c r="B839" s="554">
        <v>0</v>
      </c>
      <c r="C839" s="548">
        <f t="shared" si="28"/>
        <v>0</v>
      </c>
      <c r="D839" s="524"/>
      <c r="E839" s="548">
        <v>0</v>
      </c>
      <c r="F839" s="557">
        <v>0</v>
      </c>
      <c r="G839" s="549"/>
      <c r="H839" s="568"/>
    </row>
    <row r="840" spans="1:8">
      <c r="A840" s="547" t="s">
        <v>736</v>
      </c>
      <c r="B840" s="554">
        <v>0</v>
      </c>
      <c r="C840" s="548">
        <f t="shared" si="28"/>
        <v>0</v>
      </c>
      <c r="D840" s="524"/>
      <c r="E840" s="556">
        <v>0</v>
      </c>
      <c r="F840" s="557">
        <v>0</v>
      </c>
      <c r="G840" s="549"/>
      <c r="H840" s="568"/>
    </row>
    <row r="841" spans="1:8">
      <c r="A841" s="547" t="s">
        <v>737</v>
      </c>
      <c r="B841" s="554">
        <v>0</v>
      </c>
      <c r="C841" s="548">
        <f t="shared" si="28"/>
        <v>0</v>
      </c>
      <c r="D841" s="524"/>
      <c r="E841" s="556">
        <v>0</v>
      </c>
      <c r="F841" s="557">
        <v>0</v>
      </c>
      <c r="G841" s="549"/>
      <c r="H841" s="568"/>
    </row>
    <row r="842" spans="1:8">
      <c r="A842" s="547" t="s">
        <v>738</v>
      </c>
      <c r="B842" s="554">
        <v>0</v>
      </c>
      <c r="C842" s="548">
        <f t="shared" si="28"/>
        <v>0</v>
      </c>
      <c r="D842" s="524"/>
      <c r="E842" s="556">
        <v>0</v>
      </c>
      <c r="F842" s="557">
        <v>0</v>
      </c>
      <c r="G842" s="549"/>
      <c r="H842" s="568"/>
    </row>
    <row r="843" spans="1:8">
      <c r="A843" s="547" t="s">
        <v>124</v>
      </c>
      <c r="B843" s="554">
        <v>0</v>
      </c>
      <c r="C843" s="548">
        <f t="shared" si="28"/>
        <v>0</v>
      </c>
      <c r="D843" s="524"/>
      <c r="E843" s="556">
        <v>0</v>
      </c>
      <c r="F843" s="557">
        <v>0</v>
      </c>
      <c r="G843" s="549"/>
      <c r="H843" s="568"/>
    </row>
    <row r="844" spans="1:8">
      <c r="A844" s="547" t="s">
        <v>739</v>
      </c>
      <c r="B844" s="554">
        <v>0</v>
      </c>
      <c r="C844" s="548">
        <f t="shared" si="28"/>
        <v>0</v>
      </c>
      <c r="D844" s="524"/>
      <c r="E844" s="556">
        <v>0</v>
      </c>
      <c r="F844" s="557">
        <v>0</v>
      </c>
      <c r="G844" s="549"/>
      <c r="H844" s="568"/>
    </row>
    <row r="845" spans="1:8">
      <c r="A845" s="547" t="s">
        <v>86</v>
      </c>
      <c r="B845" s="554">
        <v>0</v>
      </c>
      <c r="C845" s="548">
        <f t="shared" si="28"/>
        <v>0</v>
      </c>
      <c r="D845" s="524"/>
      <c r="E845" s="556">
        <v>0</v>
      </c>
      <c r="F845" s="557">
        <v>0</v>
      </c>
      <c r="G845" s="549"/>
      <c r="H845" s="568"/>
    </row>
    <row r="846" spans="1:8">
      <c r="A846" s="547" t="s">
        <v>740</v>
      </c>
      <c r="B846" s="554">
        <v>0</v>
      </c>
      <c r="C846" s="548">
        <f t="shared" si="28"/>
        <v>0</v>
      </c>
      <c r="D846" s="524"/>
      <c r="E846" s="556">
        <v>0</v>
      </c>
      <c r="F846" s="557">
        <v>0</v>
      </c>
      <c r="G846" s="549"/>
      <c r="H846" s="568"/>
    </row>
    <row r="847" spans="1:8" ht="40.5">
      <c r="A847" s="547" t="s">
        <v>741</v>
      </c>
      <c r="B847" s="552">
        <f>B848</f>
        <v>307474.61</v>
      </c>
      <c r="C847" s="548">
        <f t="shared" si="28"/>
        <v>143250.4</v>
      </c>
      <c r="D847" s="552">
        <f>D848</f>
        <v>3921.4</v>
      </c>
      <c r="E847" s="552">
        <f>E848</f>
        <v>139329</v>
      </c>
      <c r="F847" s="557">
        <f>F848</f>
        <v>407354.596532</v>
      </c>
      <c r="G847" s="549">
        <f t="shared" ref="G847:G900" si="29">(F847-B847)/B847</f>
        <v>0.32483978606233538</v>
      </c>
      <c r="H847" s="563" t="s">
        <v>742</v>
      </c>
    </row>
    <row r="848" spans="1:8">
      <c r="A848" s="547" t="s">
        <v>743</v>
      </c>
      <c r="B848" s="554">
        <v>307474.61</v>
      </c>
      <c r="C848" s="548">
        <f t="shared" si="28"/>
        <v>143250.4</v>
      </c>
      <c r="D848" s="524">
        <v>3921.4</v>
      </c>
      <c r="E848" s="556">
        <v>139329</v>
      </c>
      <c r="F848" s="557">
        <v>407354.596532</v>
      </c>
      <c r="G848" s="549">
        <f t="shared" si="29"/>
        <v>0.32483978606233538</v>
      </c>
      <c r="H848" s="568"/>
    </row>
    <row r="849" spans="1:8">
      <c r="A849" s="547" t="s">
        <v>744</v>
      </c>
      <c r="B849" s="554">
        <f>B850+B862+B864+B867+B869+B870</f>
        <v>4103518.41</v>
      </c>
      <c r="C849" s="548">
        <f t="shared" si="28"/>
        <v>3744168.8620000002</v>
      </c>
      <c r="D849" s="554">
        <f>D850+D862+D864+D867+D869+D870</f>
        <v>123592.86199999999</v>
      </c>
      <c r="E849" s="554">
        <f>E850+E862+E864+E867+E869+E870</f>
        <v>3620576</v>
      </c>
      <c r="F849" s="557">
        <f>F850+F862+F864+F867+F869+F870</f>
        <v>2726400.6238915012</v>
      </c>
      <c r="G849" s="549">
        <f t="shared" si="29"/>
        <v>-0.33559439693326459</v>
      </c>
      <c r="H849" s="562"/>
    </row>
    <row r="850" spans="1:8">
      <c r="A850" s="547" t="s">
        <v>745</v>
      </c>
      <c r="B850" s="554">
        <f>SUM(B851:B861)</f>
        <v>49976.69</v>
      </c>
      <c r="C850" s="548">
        <f t="shared" si="28"/>
        <v>43744.5</v>
      </c>
      <c r="D850" s="554">
        <f>SUM(D851:D861)</f>
        <v>1870.5</v>
      </c>
      <c r="E850" s="556">
        <f>SUM(E851:E861)</f>
        <v>41874</v>
      </c>
      <c r="F850" s="557">
        <f>SUM(F851:F861)</f>
        <v>46138.096845</v>
      </c>
      <c r="G850" s="549">
        <f t="shared" si="29"/>
        <v>-7.6807670836143857E-2</v>
      </c>
      <c r="H850" s="562"/>
    </row>
    <row r="851" spans="1:8">
      <c r="A851" s="547" t="s">
        <v>746</v>
      </c>
      <c r="B851" s="554">
        <v>9328.39</v>
      </c>
      <c r="C851" s="548">
        <f t="shared" si="28"/>
        <v>9802</v>
      </c>
      <c r="D851" s="524"/>
      <c r="E851" s="556">
        <v>9802</v>
      </c>
      <c r="F851" s="557">
        <v>11297.75</v>
      </c>
      <c r="G851" s="549">
        <f t="shared" si="29"/>
        <v>0.21111467252119612</v>
      </c>
      <c r="H851" s="568"/>
    </row>
    <row r="852" spans="1:8">
      <c r="A852" s="547" t="s">
        <v>747</v>
      </c>
      <c r="B852" s="554">
        <v>1344.95</v>
      </c>
      <c r="C852" s="548">
        <f t="shared" si="28"/>
        <v>2309.8000000000002</v>
      </c>
      <c r="D852" s="524">
        <v>164.8</v>
      </c>
      <c r="E852" s="556">
        <v>2145</v>
      </c>
      <c r="F852" s="557">
        <v>1617</v>
      </c>
      <c r="G852" s="549">
        <f t="shared" si="29"/>
        <v>0.20227517751589275</v>
      </c>
      <c r="H852" s="568"/>
    </row>
    <row r="853" spans="1:8">
      <c r="A853" s="547" t="s">
        <v>748</v>
      </c>
      <c r="B853" s="554">
        <v>0</v>
      </c>
      <c r="C853" s="548">
        <f t="shared" si="28"/>
        <v>0</v>
      </c>
      <c r="D853" s="524"/>
      <c r="E853" s="556"/>
      <c r="F853" s="557">
        <v>50</v>
      </c>
      <c r="G853" s="549"/>
      <c r="H853" s="568"/>
    </row>
    <row r="854" spans="1:8">
      <c r="A854" s="547" t="s">
        <v>749</v>
      </c>
      <c r="B854" s="554">
        <v>3317</v>
      </c>
      <c r="C854" s="548">
        <f t="shared" si="28"/>
        <v>3404</v>
      </c>
      <c r="D854" s="524"/>
      <c r="E854" s="556">
        <v>3404</v>
      </c>
      <c r="F854" s="557">
        <v>5436.4</v>
      </c>
      <c r="G854" s="549">
        <f t="shared" si="29"/>
        <v>0.63895085921012951</v>
      </c>
      <c r="H854" s="568"/>
    </row>
    <row r="855" spans="1:8">
      <c r="A855" s="547" t="s">
        <v>750</v>
      </c>
      <c r="B855" s="554">
        <v>1569</v>
      </c>
      <c r="C855" s="548">
        <f t="shared" si="28"/>
        <v>1557</v>
      </c>
      <c r="D855" s="524"/>
      <c r="E855" s="556">
        <v>1557</v>
      </c>
      <c r="F855" s="557">
        <v>2707.32</v>
      </c>
      <c r="G855" s="549">
        <f t="shared" si="29"/>
        <v>0.72550669216061192</v>
      </c>
      <c r="H855" s="568"/>
    </row>
    <row r="856" spans="1:8">
      <c r="A856" s="547" t="s">
        <v>751</v>
      </c>
      <c r="B856" s="554">
        <v>1530</v>
      </c>
      <c r="C856" s="548">
        <f t="shared" si="28"/>
        <v>1624</v>
      </c>
      <c r="D856" s="524"/>
      <c r="E856" s="556">
        <v>1624</v>
      </c>
      <c r="F856" s="557">
        <v>1787.16</v>
      </c>
      <c r="G856" s="549">
        <f t="shared" si="29"/>
        <v>0.16807843137254908</v>
      </c>
      <c r="H856" s="568"/>
    </row>
    <row r="857" spans="1:8">
      <c r="A857" s="547" t="s">
        <v>752</v>
      </c>
      <c r="B857" s="554">
        <v>904</v>
      </c>
      <c r="C857" s="548">
        <f t="shared" si="28"/>
        <v>1030</v>
      </c>
      <c r="D857" s="524"/>
      <c r="E857" s="556">
        <v>1030</v>
      </c>
      <c r="F857" s="557">
        <v>879.57</v>
      </c>
      <c r="G857" s="549">
        <f t="shared" si="29"/>
        <v>-2.7024336283185787E-2</v>
      </c>
      <c r="H857" s="568"/>
    </row>
    <row r="858" spans="1:8">
      <c r="A858" s="547" t="s">
        <v>753</v>
      </c>
      <c r="B858" s="554">
        <v>4924</v>
      </c>
      <c r="C858" s="548">
        <f t="shared" si="28"/>
        <v>5651</v>
      </c>
      <c r="D858" s="524"/>
      <c r="E858" s="556">
        <v>5651</v>
      </c>
      <c r="F858" s="557"/>
      <c r="G858" s="549">
        <f t="shared" si="29"/>
        <v>-1</v>
      </c>
      <c r="H858" s="568"/>
    </row>
    <row r="859" spans="1:8">
      <c r="A859" s="547" t="s">
        <v>754</v>
      </c>
      <c r="B859" s="554">
        <v>2736.35</v>
      </c>
      <c r="C859" s="548">
        <f t="shared" si="28"/>
        <v>2673</v>
      </c>
      <c r="D859" s="524"/>
      <c r="E859" s="556">
        <v>2673</v>
      </c>
      <c r="F859" s="557">
        <v>3241</v>
      </c>
      <c r="G859" s="549">
        <f t="shared" si="29"/>
        <v>0.18442450709887262</v>
      </c>
      <c r="H859" s="568"/>
    </row>
    <row r="860" spans="1:8">
      <c r="A860" s="547" t="s">
        <v>755</v>
      </c>
      <c r="B860" s="554">
        <v>0</v>
      </c>
      <c r="C860" s="548">
        <f t="shared" si="28"/>
        <v>0</v>
      </c>
      <c r="D860" s="524"/>
      <c r="E860" s="556"/>
      <c r="F860" s="557">
        <v>0</v>
      </c>
      <c r="G860" s="549"/>
      <c r="H860" s="568"/>
    </row>
    <row r="861" spans="1:8">
      <c r="A861" s="547" t="s">
        <v>756</v>
      </c>
      <c r="B861" s="554">
        <v>24323</v>
      </c>
      <c r="C861" s="548">
        <f t="shared" si="28"/>
        <v>15693.7</v>
      </c>
      <c r="D861" s="524">
        <v>1705.7</v>
      </c>
      <c r="E861" s="565">
        <v>13988</v>
      </c>
      <c r="F861" s="557">
        <v>19121.896844999999</v>
      </c>
      <c r="G861" s="549">
        <f t="shared" si="29"/>
        <v>-0.21383477182091029</v>
      </c>
      <c r="H861" s="568"/>
    </row>
    <row r="862" spans="1:8">
      <c r="A862" s="547" t="s">
        <v>757</v>
      </c>
      <c r="B862" s="552">
        <f>B863</f>
        <v>4494.26</v>
      </c>
      <c r="C862" s="548">
        <f t="shared" si="28"/>
        <v>4292</v>
      </c>
      <c r="D862" s="552">
        <f>D863</f>
        <v>0</v>
      </c>
      <c r="E862" s="552">
        <f>E863</f>
        <v>4292</v>
      </c>
      <c r="F862" s="557">
        <f>F863</f>
        <v>3226</v>
      </c>
      <c r="G862" s="549">
        <f t="shared" si="29"/>
        <v>-0.28219551160814021</v>
      </c>
      <c r="H862" s="562"/>
    </row>
    <row r="863" spans="1:8">
      <c r="A863" s="547" t="s">
        <v>758</v>
      </c>
      <c r="B863" s="554">
        <v>4494.26</v>
      </c>
      <c r="C863" s="548">
        <f t="shared" si="28"/>
        <v>4292</v>
      </c>
      <c r="D863" s="524"/>
      <c r="E863" s="556">
        <v>4292</v>
      </c>
      <c r="F863" s="557">
        <v>3226</v>
      </c>
      <c r="G863" s="549">
        <f t="shared" si="29"/>
        <v>-0.28219551160814021</v>
      </c>
      <c r="H863" s="568"/>
    </row>
    <row r="864" spans="1:8" ht="94.5">
      <c r="A864" s="547" t="s">
        <v>759</v>
      </c>
      <c r="B864" s="554">
        <f>SUM(B865:B866)</f>
        <v>2936806.55</v>
      </c>
      <c r="C864" s="548">
        <f t="shared" si="28"/>
        <v>3193724.65</v>
      </c>
      <c r="D864" s="554">
        <f>SUM(D865:D866)</f>
        <v>98104.65</v>
      </c>
      <c r="E864" s="554">
        <f>SUM(E865:E866)</f>
        <v>3095620</v>
      </c>
      <c r="F864" s="557">
        <f>SUM(F865:F866)</f>
        <v>2397146.904637727</v>
      </c>
      <c r="G864" s="549">
        <f t="shared" si="29"/>
        <v>-0.18375730105964005</v>
      </c>
      <c r="H864" s="563" t="s">
        <v>760</v>
      </c>
    </row>
    <row r="865" spans="1:8">
      <c r="A865" s="547" t="s">
        <v>761</v>
      </c>
      <c r="B865" s="554">
        <v>152636.19</v>
      </c>
      <c r="C865" s="548">
        <f t="shared" si="28"/>
        <v>1684221.65</v>
      </c>
      <c r="D865" s="524">
        <v>98104.65</v>
      </c>
      <c r="E865" s="548">
        <v>1586117</v>
      </c>
      <c r="F865" s="557">
        <v>222841.09738751702</v>
      </c>
      <c r="G865" s="549">
        <f t="shared" si="29"/>
        <v>0.45994929110532051</v>
      </c>
      <c r="H865" s="568"/>
    </row>
    <row r="866" spans="1:8">
      <c r="A866" s="547" t="s">
        <v>762</v>
      </c>
      <c r="B866" s="554">
        <v>2784170.36</v>
      </c>
      <c r="C866" s="548">
        <f t="shared" si="28"/>
        <v>1509503</v>
      </c>
      <c r="D866" s="524"/>
      <c r="E866" s="556">
        <v>1509503</v>
      </c>
      <c r="F866" s="557">
        <v>2174305.8072502101</v>
      </c>
      <c r="G866" s="549">
        <f t="shared" si="29"/>
        <v>-0.21904713932440176</v>
      </c>
      <c r="H866" s="568"/>
    </row>
    <row r="867" spans="1:8">
      <c r="A867" s="547" t="s">
        <v>763</v>
      </c>
      <c r="B867" s="554">
        <f>B868</f>
        <v>263215</v>
      </c>
      <c r="C867" s="548">
        <f t="shared" si="28"/>
        <v>188080.81</v>
      </c>
      <c r="D867" s="554">
        <f>D868</f>
        <v>21860.81</v>
      </c>
      <c r="E867" s="554">
        <f>E868</f>
        <v>166220</v>
      </c>
      <c r="F867" s="557">
        <f>F868</f>
        <v>197716.61499999999</v>
      </c>
      <c r="G867" s="549">
        <f t="shared" si="29"/>
        <v>-0.24883986474934944</v>
      </c>
      <c r="H867" s="562"/>
    </row>
    <row r="868" spans="1:8">
      <c r="A868" s="547" t="s">
        <v>764</v>
      </c>
      <c r="B868" s="554">
        <v>263215</v>
      </c>
      <c r="C868" s="548">
        <f t="shared" si="28"/>
        <v>188080.81</v>
      </c>
      <c r="D868" s="524">
        <v>21860.81</v>
      </c>
      <c r="E868" s="556">
        <v>166220</v>
      </c>
      <c r="F868" s="557">
        <v>197716.61499999999</v>
      </c>
      <c r="G868" s="549">
        <f t="shared" si="29"/>
        <v>-0.24883986474934944</v>
      </c>
      <c r="H868" s="568"/>
    </row>
    <row r="869" spans="1:8">
      <c r="A869" s="547" t="s">
        <v>765</v>
      </c>
      <c r="B869" s="554">
        <v>7838</v>
      </c>
      <c r="C869" s="548">
        <f t="shared" si="28"/>
        <v>9376.5319999999992</v>
      </c>
      <c r="D869" s="524">
        <v>23.532</v>
      </c>
      <c r="E869" s="556">
        <v>9353</v>
      </c>
      <c r="F869" s="557">
        <v>8339.6628500000006</v>
      </c>
      <c r="G869" s="549">
        <f t="shared" si="29"/>
        <v>6.4003935953049332E-2</v>
      </c>
      <c r="H869" s="575"/>
    </row>
    <row r="870" spans="1:8" ht="54">
      <c r="A870" s="547" t="s">
        <v>766</v>
      </c>
      <c r="B870" s="552">
        <f>B871</f>
        <v>841187.91</v>
      </c>
      <c r="C870" s="548">
        <f t="shared" si="28"/>
        <v>304950.37</v>
      </c>
      <c r="D870" s="552">
        <f>D871</f>
        <v>1733.37</v>
      </c>
      <c r="E870" s="552">
        <f>E871</f>
        <v>303217</v>
      </c>
      <c r="F870" s="557">
        <f>F871</f>
        <v>73833.344558773999</v>
      </c>
      <c r="G870" s="549">
        <f t="shared" si="29"/>
        <v>-0.91222728752868787</v>
      </c>
      <c r="H870" s="563" t="s">
        <v>767</v>
      </c>
    </row>
    <row r="871" spans="1:8">
      <c r="A871" s="547" t="s">
        <v>768</v>
      </c>
      <c r="B871" s="554">
        <v>841187.91</v>
      </c>
      <c r="C871" s="548">
        <f t="shared" si="28"/>
        <v>304950.37</v>
      </c>
      <c r="D871" s="524">
        <v>1733.37</v>
      </c>
      <c r="E871" s="556">
        <v>303217</v>
      </c>
      <c r="F871" s="557">
        <v>73833.344558773999</v>
      </c>
      <c r="G871" s="549">
        <f t="shared" si="29"/>
        <v>-0.91222728752868787</v>
      </c>
      <c r="H871" s="568"/>
    </row>
    <row r="872" spans="1:8">
      <c r="A872" s="547" t="s">
        <v>769</v>
      </c>
      <c r="B872" s="554">
        <f>B873+B899+B927+B955+B966+B977+B983+B990+B997+B1001</f>
        <v>578190.15500000003</v>
      </c>
      <c r="C872" s="548">
        <f t="shared" si="28"/>
        <v>426189.47019999998</v>
      </c>
      <c r="D872" s="554">
        <f>D873+D899+D927+D955+D966+D977+D983+D990+D997+D1001</f>
        <v>10304.4702</v>
      </c>
      <c r="E872" s="554">
        <f>E873+E899+E927+E955+E966+E977+E983+E990+E997+E1001</f>
        <v>415885</v>
      </c>
      <c r="F872" s="557">
        <f>F873+F899+F927+F955+F966+F977+F983+F990+F997+F1001</f>
        <v>639816.10798633902</v>
      </c>
      <c r="G872" s="549">
        <f t="shared" si="29"/>
        <v>0.1065842309029613</v>
      </c>
      <c r="H872" s="562"/>
    </row>
    <row r="873" spans="1:8" ht="67.5">
      <c r="A873" s="547" t="s">
        <v>770</v>
      </c>
      <c r="B873" s="554">
        <f>SUM(B874:B898)</f>
        <v>29974.699999999997</v>
      </c>
      <c r="C873" s="548">
        <f t="shared" si="28"/>
        <v>36645</v>
      </c>
      <c r="D873" s="554">
        <f>SUM(D874:D898)</f>
        <v>3676</v>
      </c>
      <c r="E873" s="554">
        <f>SUM(E874:E898)</f>
        <v>32969</v>
      </c>
      <c r="F873" s="557">
        <f>SUM(F874:F898)</f>
        <v>17368.822</v>
      </c>
      <c r="G873" s="549">
        <f t="shared" si="29"/>
        <v>-0.42055059767070224</v>
      </c>
      <c r="H873" s="563" t="s">
        <v>771</v>
      </c>
    </row>
    <row r="874" spans="1:8">
      <c r="A874" s="547" t="s">
        <v>746</v>
      </c>
      <c r="B874" s="554">
        <v>1689.7</v>
      </c>
      <c r="C874" s="548">
        <f t="shared" si="28"/>
        <v>1623</v>
      </c>
      <c r="D874" s="524"/>
      <c r="E874" s="556">
        <v>1623</v>
      </c>
      <c r="F874" s="557">
        <v>2239</v>
      </c>
      <c r="G874" s="549">
        <f t="shared" si="29"/>
        <v>0.32508729360241462</v>
      </c>
      <c r="H874" s="568"/>
    </row>
    <row r="875" spans="1:8">
      <c r="A875" s="547" t="s">
        <v>747</v>
      </c>
      <c r="B875" s="554">
        <v>156.19999999999999</v>
      </c>
      <c r="C875" s="548">
        <f t="shared" si="28"/>
        <v>236</v>
      </c>
      <c r="D875" s="524"/>
      <c r="E875" s="556">
        <v>236</v>
      </c>
      <c r="F875" s="557">
        <v>106.7</v>
      </c>
      <c r="G875" s="549">
        <f t="shared" si="29"/>
        <v>-0.31690140845070414</v>
      </c>
      <c r="H875" s="568"/>
    </row>
    <row r="876" spans="1:8">
      <c r="A876" s="547" t="s">
        <v>748</v>
      </c>
      <c r="B876" s="554">
        <v>0</v>
      </c>
      <c r="C876" s="548">
        <f t="shared" si="28"/>
        <v>0</v>
      </c>
      <c r="D876" s="524"/>
      <c r="E876" s="556"/>
      <c r="F876" s="557">
        <v>0</v>
      </c>
      <c r="G876" s="549"/>
      <c r="H876" s="568"/>
    </row>
    <row r="877" spans="1:8">
      <c r="A877" s="547" t="s">
        <v>772</v>
      </c>
      <c r="B877" s="554">
        <v>2262</v>
      </c>
      <c r="C877" s="548">
        <f t="shared" si="28"/>
        <v>2120</v>
      </c>
      <c r="D877" s="524"/>
      <c r="E877" s="556">
        <v>2120</v>
      </c>
      <c r="F877" s="557">
        <v>217</v>
      </c>
      <c r="G877" s="549">
        <f t="shared" si="29"/>
        <v>-0.90406719717064543</v>
      </c>
      <c r="H877" s="568"/>
    </row>
    <row r="878" spans="1:8">
      <c r="A878" s="547" t="s">
        <v>773</v>
      </c>
      <c r="B878" s="554">
        <v>0</v>
      </c>
      <c r="C878" s="548">
        <f t="shared" si="28"/>
        <v>0</v>
      </c>
      <c r="D878" s="524"/>
      <c r="E878" s="556"/>
      <c r="F878" s="557">
        <v>0</v>
      </c>
      <c r="G878" s="549"/>
      <c r="H878" s="568"/>
    </row>
    <row r="879" spans="1:8">
      <c r="A879" s="547" t="s">
        <v>774</v>
      </c>
      <c r="B879" s="554">
        <v>582.95000000000005</v>
      </c>
      <c r="C879" s="548">
        <f t="shared" si="28"/>
        <v>572</v>
      </c>
      <c r="D879" s="524"/>
      <c r="E879" s="556">
        <v>572</v>
      </c>
      <c r="F879" s="557">
        <v>902.28</v>
      </c>
      <c r="G879" s="549">
        <f t="shared" si="29"/>
        <v>0.54778282871601325</v>
      </c>
      <c r="H879" s="568"/>
    </row>
    <row r="880" spans="1:8">
      <c r="A880" s="547" t="s">
        <v>775</v>
      </c>
      <c r="B880" s="554">
        <v>2123.65</v>
      </c>
      <c r="C880" s="548">
        <f t="shared" si="28"/>
        <v>1881</v>
      </c>
      <c r="D880" s="524"/>
      <c r="E880" s="556">
        <v>1881</v>
      </c>
      <c r="F880" s="557">
        <v>1756</v>
      </c>
      <c r="G880" s="549">
        <f t="shared" si="29"/>
        <v>-0.17312174793398163</v>
      </c>
      <c r="H880" s="568"/>
    </row>
    <row r="881" spans="1:8">
      <c r="A881" s="547" t="s">
        <v>776</v>
      </c>
      <c r="B881" s="554">
        <v>501.02</v>
      </c>
      <c r="C881" s="548">
        <f t="shared" si="28"/>
        <v>495</v>
      </c>
      <c r="D881" s="524"/>
      <c r="E881" s="556">
        <v>495</v>
      </c>
      <c r="F881" s="557">
        <v>680.02</v>
      </c>
      <c r="G881" s="549">
        <f t="shared" si="29"/>
        <v>0.35727116681968785</v>
      </c>
      <c r="H881" s="568"/>
    </row>
    <row r="882" spans="1:8">
      <c r="A882" s="547" t="s">
        <v>777</v>
      </c>
      <c r="B882" s="554">
        <v>198.7</v>
      </c>
      <c r="C882" s="548">
        <f t="shared" si="28"/>
        <v>171</v>
      </c>
      <c r="D882" s="524"/>
      <c r="E882" s="556">
        <v>171</v>
      </c>
      <c r="F882" s="557">
        <v>181</v>
      </c>
      <c r="G882" s="549">
        <f t="shared" si="29"/>
        <v>-8.9079013588324055E-2</v>
      </c>
      <c r="H882" s="568"/>
    </row>
    <row r="883" spans="1:8">
      <c r="A883" s="547" t="s">
        <v>778</v>
      </c>
      <c r="B883" s="554">
        <v>167</v>
      </c>
      <c r="C883" s="548">
        <f t="shared" si="28"/>
        <v>152</v>
      </c>
      <c r="D883" s="524"/>
      <c r="E883" s="556">
        <v>152</v>
      </c>
      <c r="F883" s="557">
        <v>165</v>
      </c>
      <c r="G883" s="549">
        <f t="shared" si="29"/>
        <v>-1.1976047904191617E-2</v>
      </c>
      <c r="H883" s="568"/>
    </row>
    <row r="884" spans="1:8">
      <c r="A884" s="547" t="s">
        <v>779</v>
      </c>
      <c r="B884" s="554">
        <v>219.88</v>
      </c>
      <c r="C884" s="548">
        <f t="shared" si="28"/>
        <v>220</v>
      </c>
      <c r="D884" s="524"/>
      <c r="E884" s="556">
        <v>220</v>
      </c>
      <c r="F884" s="557">
        <v>269.88</v>
      </c>
      <c r="G884" s="549">
        <f t="shared" si="29"/>
        <v>0.22739676187011099</v>
      </c>
      <c r="H884" s="568"/>
    </row>
    <row r="885" spans="1:8">
      <c r="A885" s="547" t="s">
        <v>780</v>
      </c>
      <c r="B885" s="554">
        <v>0</v>
      </c>
      <c r="C885" s="548">
        <f t="shared" si="28"/>
        <v>0</v>
      </c>
      <c r="D885" s="524"/>
      <c r="E885" s="556"/>
      <c r="F885" s="557">
        <v>0</v>
      </c>
      <c r="G885" s="549"/>
      <c r="H885" s="568"/>
    </row>
    <row r="886" spans="1:8">
      <c r="A886" s="547" t="s">
        <v>781</v>
      </c>
      <c r="B886" s="554">
        <v>0</v>
      </c>
      <c r="C886" s="548">
        <f t="shared" si="28"/>
        <v>0</v>
      </c>
      <c r="D886" s="524"/>
      <c r="E886" s="556"/>
      <c r="F886" s="557">
        <v>0</v>
      </c>
      <c r="G886" s="549"/>
      <c r="H886" s="568"/>
    </row>
    <row r="887" spans="1:8">
      <c r="A887" s="547" t="s">
        <v>782</v>
      </c>
      <c r="B887" s="554">
        <v>9.9</v>
      </c>
      <c r="C887" s="548">
        <f t="shared" si="28"/>
        <v>217</v>
      </c>
      <c r="D887" s="524"/>
      <c r="E887" s="556">
        <v>217</v>
      </c>
      <c r="F887" s="557">
        <v>207.35</v>
      </c>
      <c r="G887" s="549">
        <f t="shared" si="29"/>
        <v>19.944444444444443</v>
      </c>
      <c r="H887" s="568"/>
    </row>
    <row r="888" spans="1:8">
      <c r="A888" s="547" t="s">
        <v>783</v>
      </c>
      <c r="B888" s="554">
        <v>0</v>
      </c>
      <c r="C888" s="548">
        <f t="shared" si="28"/>
        <v>0</v>
      </c>
      <c r="D888" s="524"/>
      <c r="E888" s="556"/>
      <c r="F888" s="557">
        <v>0</v>
      </c>
      <c r="G888" s="549"/>
      <c r="H888" s="568"/>
    </row>
    <row r="889" spans="1:8">
      <c r="A889" s="547" t="s">
        <v>784</v>
      </c>
      <c r="B889" s="554">
        <v>0</v>
      </c>
      <c r="C889" s="548">
        <f t="shared" si="28"/>
        <v>0</v>
      </c>
      <c r="D889" s="524"/>
      <c r="E889" s="556"/>
      <c r="F889" s="557">
        <v>0</v>
      </c>
      <c r="G889" s="549"/>
      <c r="H889" s="568"/>
    </row>
    <row r="890" spans="1:8">
      <c r="A890" s="547" t="s">
        <v>785</v>
      </c>
      <c r="B890" s="554">
        <v>4836.8900000000003</v>
      </c>
      <c r="C890" s="548">
        <f t="shared" si="28"/>
        <v>4789</v>
      </c>
      <c r="D890" s="524"/>
      <c r="E890" s="556">
        <v>4789</v>
      </c>
      <c r="F890" s="557">
        <v>5941.74</v>
      </c>
      <c r="G890" s="549">
        <f t="shared" si="29"/>
        <v>0.22842156840449118</v>
      </c>
      <c r="H890" s="568"/>
    </row>
    <row r="891" spans="1:8">
      <c r="A891" s="547" t="s">
        <v>786</v>
      </c>
      <c r="B891" s="554">
        <v>0</v>
      </c>
      <c r="C891" s="548">
        <f t="shared" si="28"/>
        <v>0</v>
      </c>
      <c r="D891" s="524"/>
      <c r="E891" s="556"/>
      <c r="F891" s="557">
        <v>0</v>
      </c>
      <c r="G891" s="549"/>
      <c r="H891" s="568"/>
    </row>
    <row r="892" spans="1:8">
      <c r="A892" s="547" t="s">
        <v>787</v>
      </c>
      <c r="B892" s="554">
        <v>0</v>
      </c>
      <c r="C892" s="548">
        <f t="shared" si="28"/>
        <v>0</v>
      </c>
      <c r="D892" s="524"/>
      <c r="E892" s="556"/>
      <c r="F892" s="557">
        <v>0</v>
      </c>
      <c r="G892" s="549"/>
      <c r="H892" s="568"/>
    </row>
    <row r="893" spans="1:8">
      <c r="A893" s="547" t="s">
        <v>788</v>
      </c>
      <c r="B893" s="554">
        <v>0</v>
      </c>
      <c r="C893" s="548">
        <f t="shared" si="28"/>
        <v>0</v>
      </c>
      <c r="D893" s="524"/>
      <c r="E893" s="548"/>
      <c r="F893" s="557">
        <v>0</v>
      </c>
      <c r="G893" s="549"/>
      <c r="H893" s="568"/>
    </row>
    <row r="894" spans="1:8">
      <c r="A894" s="547" t="s">
        <v>789</v>
      </c>
      <c r="B894" s="554">
        <v>136</v>
      </c>
      <c r="C894" s="548">
        <f t="shared" si="28"/>
        <v>136</v>
      </c>
      <c r="D894" s="524"/>
      <c r="E894" s="556">
        <v>136</v>
      </c>
      <c r="F894" s="557">
        <v>136</v>
      </c>
      <c r="G894" s="549">
        <f t="shared" si="29"/>
        <v>0</v>
      </c>
      <c r="H894" s="568"/>
    </row>
    <row r="895" spans="1:8">
      <c r="A895" s="547" t="s">
        <v>790</v>
      </c>
      <c r="B895" s="554">
        <v>0</v>
      </c>
      <c r="C895" s="548">
        <f t="shared" si="28"/>
        <v>0</v>
      </c>
      <c r="D895" s="524"/>
      <c r="E895" s="556"/>
      <c r="F895" s="557">
        <v>0</v>
      </c>
      <c r="G895" s="549"/>
      <c r="H895" s="568"/>
    </row>
    <row r="896" spans="1:8">
      <c r="A896" s="547" t="s">
        <v>791</v>
      </c>
      <c r="B896" s="554">
        <v>2344</v>
      </c>
      <c r="C896" s="548">
        <f t="shared" si="28"/>
        <v>1182</v>
      </c>
      <c r="D896" s="524"/>
      <c r="E896" s="556">
        <v>1182</v>
      </c>
      <c r="F896" s="557">
        <v>0</v>
      </c>
      <c r="G896" s="549">
        <f t="shared" si="29"/>
        <v>-1</v>
      </c>
      <c r="H896" s="568"/>
    </row>
    <row r="897" spans="1:8">
      <c r="A897" s="547" t="s">
        <v>792</v>
      </c>
      <c r="B897" s="554">
        <v>0</v>
      </c>
      <c r="C897" s="548">
        <f t="shared" si="28"/>
        <v>0</v>
      </c>
      <c r="D897" s="524"/>
      <c r="E897" s="556"/>
      <c r="F897" s="557">
        <v>0</v>
      </c>
      <c r="G897" s="549"/>
      <c r="H897" s="568"/>
    </row>
    <row r="898" spans="1:8">
      <c r="A898" s="547" t="s">
        <v>793</v>
      </c>
      <c r="B898" s="554">
        <v>14746.81</v>
      </c>
      <c r="C898" s="548">
        <f t="shared" si="28"/>
        <v>22851</v>
      </c>
      <c r="D898" s="524">
        <v>3676</v>
      </c>
      <c r="E898" s="556">
        <v>19175</v>
      </c>
      <c r="F898" s="557">
        <v>4566.8519999999999</v>
      </c>
      <c r="G898" s="549">
        <f t="shared" si="29"/>
        <v>-0.69031593951505443</v>
      </c>
      <c r="H898" s="568"/>
    </row>
    <row r="899" spans="1:8" ht="94.5">
      <c r="A899" s="547" t="s">
        <v>794</v>
      </c>
      <c r="B899" s="554">
        <f>SUM(B900:B926)</f>
        <v>12152.580000000002</v>
      </c>
      <c r="C899" s="548">
        <f t="shared" si="28"/>
        <v>20617.4202</v>
      </c>
      <c r="D899" s="554">
        <f>SUM(D900:D926)</f>
        <v>5792.4202000000005</v>
      </c>
      <c r="E899" s="554">
        <f>SUM(E900:E926)</f>
        <v>14825</v>
      </c>
      <c r="F899" s="557">
        <f>SUM(F900:F926)</f>
        <v>26267.380562983999</v>
      </c>
      <c r="G899" s="549">
        <f t="shared" si="29"/>
        <v>1.1614653483444664</v>
      </c>
      <c r="H899" s="563" t="s">
        <v>795</v>
      </c>
    </row>
    <row r="900" spans="1:8">
      <c r="A900" s="547" t="s">
        <v>746</v>
      </c>
      <c r="B900" s="554">
        <v>1420</v>
      </c>
      <c r="C900" s="548">
        <f t="shared" si="28"/>
        <v>1648</v>
      </c>
      <c r="D900" s="524"/>
      <c r="E900" s="556">
        <v>1648</v>
      </c>
      <c r="F900" s="557">
        <v>1629</v>
      </c>
      <c r="G900" s="549">
        <f t="shared" si="29"/>
        <v>0.14718309859154929</v>
      </c>
      <c r="H900" s="568"/>
    </row>
    <row r="901" spans="1:8">
      <c r="A901" s="547" t="s">
        <v>747</v>
      </c>
      <c r="B901" s="554">
        <v>0</v>
      </c>
      <c r="C901" s="548">
        <f t="shared" si="28"/>
        <v>0</v>
      </c>
      <c r="D901" s="524"/>
      <c r="E901" s="556"/>
      <c r="F901" s="557">
        <v>0</v>
      </c>
      <c r="G901" s="549"/>
      <c r="H901" s="568"/>
    </row>
    <row r="902" spans="1:8">
      <c r="A902" s="547" t="s">
        <v>748</v>
      </c>
      <c r="B902" s="554">
        <v>0</v>
      </c>
      <c r="C902" s="548">
        <f t="shared" ref="C902:C965" si="30">D902+E902</f>
        <v>0</v>
      </c>
      <c r="D902" s="524"/>
      <c r="E902" s="556"/>
      <c r="F902" s="557">
        <v>0</v>
      </c>
      <c r="G902" s="549"/>
      <c r="H902" s="568"/>
    </row>
    <row r="903" spans="1:8">
      <c r="A903" s="547" t="s">
        <v>796</v>
      </c>
      <c r="B903" s="554">
        <v>580</v>
      </c>
      <c r="C903" s="548">
        <f t="shared" si="30"/>
        <v>593</v>
      </c>
      <c r="D903" s="524"/>
      <c r="E903" s="556">
        <v>593</v>
      </c>
      <c r="F903" s="557">
        <v>583</v>
      </c>
      <c r="G903" s="549">
        <f>(F903-B903)/B903</f>
        <v>5.1724137931034482E-3</v>
      </c>
      <c r="H903" s="568"/>
    </row>
    <row r="904" spans="1:8">
      <c r="A904" s="547" t="s">
        <v>797</v>
      </c>
      <c r="B904" s="554">
        <v>47</v>
      </c>
      <c r="C904" s="548">
        <f t="shared" si="30"/>
        <v>47</v>
      </c>
      <c r="D904" s="524"/>
      <c r="E904" s="556">
        <v>47</v>
      </c>
      <c r="F904" s="557">
        <v>47</v>
      </c>
      <c r="G904" s="549">
        <f>(F904-B904)/B904</f>
        <v>0</v>
      </c>
      <c r="H904" s="568"/>
    </row>
    <row r="905" spans="1:8">
      <c r="A905" s="547" t="s">
        <v>798</v>
      </c>
      <c r="B905" s="554">
        <v>0</v>
      </c>
      <c r="C905" s="548">
        <f t="shared" si="30"/>
        <v>0</v>
      </c>
      <c r="D905" s="524"/>
      <c r="E905" s="556"/>
      <c r="F905" s="557">
        <v>0</v>
      </c>
      <c r="G905" s="549"/>
      <c r="H905" s="568"/>
    </row>
    <row r="906" spans="1:8">
      <c r="A906" s="547" t="s">
        <v>799</v>
      </c>
      <c r="B906" s="554">
        <v>1035</v>
      </c>
      <c r="C906" s="548">
        <f t="shared" si="30"/>
        <v>1740.2</v>
      </c>
      <c r="D906" s="524">
        <v>374.2</v>
      </c>
      <c r="E906" s="556">
        <v>1366</v>
      </c>
      <c r="F906" s="557">
        <v>1565</v>
      </c>
      <c r="G906" s="549">
        <f t="shared" ref="G906:G912" si="31">(F906-B906)/B906</f>
        <v>0.51207729468599039</v>
      </c>
      <c r="H906" s="568"/>
    </row>
    <row r="907" spans="1:8">
      <c r="A907" s="547" t="s">
        <v>800</v>
      </c>
      <c r="B907" s="554">
        <v>156</v>
      </c>
      <c r="C907" s="548">
        <f t="shared" si="30"/>
        <v>202</v>
      </c>
      <c r="D907" s="524"/>
      <c r="E907" s="556">
        <v>202</v>
      </c>
      <c r="F907" s="557">
        <v>0</v>
      </c>
      <c r="G907" s="549">
        <f t="shared" si="31"/>
        <v>-1</v>
      </c>
      <c r="H907" s="568"/>
    </row>
    <row r="908" spans="1:8">
      <c r="A908" s="547" t="s">
        <v>801</v>
      </c>
      <c r="B908" s="554">
        <v>63</v>
      </c>
      <c r="C908" s="548">
        <f t="shared" si="30"/>
        <v>61</v>
      </c>
      <c r="D908" s="524"/>
      <c r="E908" s="556">
        <v>61</v>
      </c>
      <c r="F908" s="557">
        <v>185.23</v>
      </c>
      <c r="G908" s="549">
        <f t="shared" si="31"/>
        <v>1.94015873015873</v>
      </c>
      <c r="H908" s="568"/>
    </row>
    <row r="909" spans="1:8">
      <c r="A909" s="547" t="s">
        <v>802</v>
      </c>
      <c r="B909" s="554">
        <v>5104</v>
      </c>
      <c r="C909" s="548">
        <f t="shared" si="30"/>
        <v>8368</v>
      </c>
      <c r="D909" s="524">
        <v>1400</v>
      </c>
      <c r="E909" s="556">
        <v>6968</v>
      </c>
      <c r="F909" s="557">
        <v>9886.6</v>
      </c>
      <c r="G909" s="549">
        <f t="shared" si="31"/>
        <v>0.93702978056426345</v>
      </c>
      <c r="H909" s="568"/>
    </row>
    <row r="910" spans="1:8">
      <c r="A910" s="547" t="s">
        <v>803</v>
      </c>
      <c r="B910" s="554">
        <v>757</v>
      </c>
      <c r="C910" s="548">
        <f t="shared" si="30"/>
        <v>770</v>
      </c>
      <c r="D910" s="524"/>
      <c r="E910" s="556">
        <v>770</v>
      </c>
      <c r="F910" s="557">
        <v>882</v>
      </c>
      <c r="G910" s="549">
        <f t="shared" si="31"/>
        <v>0.16512549537648613</v>
      </c>
      <c r="H910" s="568"/>
    </row>
    <row r="911" spans="1:8">
      <c r="A911" s="547" t="s">
        <v>804</v>
      </c>
      <c r="B911" s="554">
        <v>48</v>
      </c>
      <c r="C911" s="548">
        <f t="shared" si="30"/>
        <v>47</v>
      </c>
      <c r="D911" s="524"/>
      <c r="E911" s="556">
        <v>47</v>
      </c>
      <c r="F911" s="557">
        <v>357.31</v>
      </c>
      <c r="G911" s="549">
        <f t="shared" si="31"/>
        <v>6.4439583333333337</v>
      </c>
      <c r="H911" s="568"/>
    </row>
    <row r="912" spans="1:8">
      <c r="A912" s="547" t="s">
        <v>805</v>
      </c>
      <c r="B912" s="554">
        <v>309.77999999999997</v>
      </c>
      <c r="C912" s="548">
        <f t="shared" si="30"/>
        <v>311.8202</v>
      </c>
      <c r="D912" s="524">
        <v>53.8202</v>
      </c>
      <c r="E912" s="556">
        <v>258</v>
      </c>
      <c r="F912" s="557">
        <v>354.8202</v>
      </c>
      <c r="G912" s="549">
        <f t="shared" si="31"/>
        <v>0.14539415068758485</v>
      </c>
      <c r="H912" s="568"/>
    </row>
    <row r="913" spans="1:8">
      <c r="A913" s="547" t="s">
        <v>806</v>
      </c>
      <c r="B913" s="554">
        <v>0</v>
      </c>
      <c r="C913" s="548">
        <f t="shared" si="30"/>
        <v>0</v>
      </c>
      <c r="D913" s="524"/>
      <c r="E913" s="556"/>
      <c r="F913" s="557">
        <v>0</v>
      </c>
      <c r="G913" s="549"/>
      <c r="H913" s="568"/>
    </row>
    <row r="914" spans="1:8">
      <c r="A914" s="547" t="s">
        <v>807</v>
      </c>
      <c r="B914" s="554">
        <v>0</v>
      </c>
      <c r="C914" s="548">
        <f t="shared" si="30"/>
        <v>0</v>
      </c>
      <c r="D914" s="524"/>
      <c r="E914" s="556"/>
      <c r="F914" s="557">
        <v>0</v>
      </c>
      <c r="G914" s="549"/>
      <c r="H914" s="568"/>
    </row>
    <row r="915" spans="1:8">
      <c r="A915" s="547" t="s">
        <v>808</v>
      </c>
      <c r="B915" s="554">
        <v>0</v>
      </c>
      <c r="C915" s="548">
        <f t="shared" si="30"/>
        <v>0</v>
      </c>
      <c r="D915" s="524"/>
      <c r="E915" s="556"/>
      <c r="F915" s="557">
        <v>0</v>
      </c>
      <c r="G915" s="549"/>
      <c r="H915" s="568"/>
    </row>
    <row r="916" spans="1:8">
      <c r="A916" s="547" t="s">
        <v>809</v>
      </c>
      <c r="B916" s="554">
        <v>74</v>
      </c>
      <c r="C916" s="548">
        <f t="shared" si="30"/>
        <v>55</v>
      </c>
      <c r="D916" s="524"/>
      <c r="E916" s="556">
        <v>55</v>
      </c>
      <c r="F916" s="557">
        <v>96</v>
      </c>
      <c r="G916" s="549">
        <f>(F916-B916)/B916</f>
        <v>0.29729729729729731</v>
      </c>
      <c r="H916" s="568"/>
    </row>
    <row r="917" spans="1:8">
      <c r="A917" s="547" t="s">
        <v>810</v>
      </c>
      <c r="B917" s="554">
        <v>31</v>
      </c>
      <c r="C917" s="548">
        <f t="shared" si="30"/>
        <v>30</v>
      </c>
      <c r="D917" s="524"/>
      <c r="E917" s="556">
        <v>30</v>
      </c>
      <c r="F917" s="557">
        <v>0</v>
      </c>
      <c r="G917" s="549">
        <f>(F917-B917)/B917</f>
        <v>-1</v>
      </c>
      <c r="H917" s="568"/>
    </row>
    <row r="918" spans="1:8">
      <c r="A918" s="547" t="s">
        <v>811</v>
      </c>
      <c r="B918" s="554">
        <v>0</v>
      </c>
      <c r="C918" s="548">
        <f t="shared" si="30"/>
        <v>0</v>
      </c>
      <c r="D918" s="524"/>
      <c r="E918" s="556"/>
      <c r="F918" s="557">
        <v>0</v>
      </c>
      <c r="G918" s="549"/>
      <c r="H918" s="568"/>
    </row>
    <row r="919" spans="1:8">
      <c r="A919" s="547" t="s">
        <v>812</v>
      </c>
      <c r="B919" s="554">
        <v>0</v>
      </c>
      <c r="C919" s="548">
        <f t="shared" si="30"/>
        <v>0</v>
      </c>
      <c r="D919" s="524"/>
      <c r="E919" s="565"/>
      <c r="F919" s="557">
        <v>0</v>
      </c>
      <c r="G919" s="549"/>
      <c r="H919" s="568"/>
    </row>
    <row r="920" spans="1:8">
      <c r="A920" s="547" t="s">
        <v>813</v>
      </c>
      <c r="B920" s="554">
        <v>0</v>
      </c>
      <c r="C920" s="548">
        <f t="shared" si="30"/>
        <v>0</v>
      </c>
      <c r="D920" s="524"/>
      <c r="E920" s="565"/>
      <c r="F920" s="557">
        <v>0</v>
      </c>
      <c r="G920" s="549"/>
      <c r="H920" s="568"/>
    </row>
    <row r="921" spans="1:8">
      <c r="A921" s="547" t="s">
        <v>814</v>
      </c>
      <c r="B921" s="554">
        <v>0</v>
      </c>
      <c r="C921" s="548">
        <f t="shared" si="30"/>
        <v>0</v>
      </c>
      <c r="D921" s="524"/>
      <c r="E921" s="566"/>
      <c r="F921" s="557">
        <v>0</v>
      </c>
      <c r="G921" s="549"/>
      <c r="H921" s="568"/>
    </row>
    <row r="922" spans="1:8">
      <c r="A922" s="547" t="s">
        <v>815</v>
      </c>
      <c r="B922" s="554">
        <v>0</v>
      </c>
      <c r="C922" s="548">
        <f t="shared" si="30"/>
        <v>0</v>
      </c>
      <c r="D922" s="524"/>
      <c r="E922" s="565"/>
      <c r="F922" s="557">
        <v>167</v>
      </c>
      <c r="G922" s="549"/>
      <c r="H922" s="568"/>
    </row>
    <row r="923" spans="1:8">
      <c r="A923" s="547" t="s">
        <v>816</v>
      </c>
      <c r="B923" s="554"/>
      <c r="C923" s="548">
        <f t="shared" si="30"/>
        <v>0</v>
      </c>
      <c r="D923" s="524"/>
      <c r="E923" s="565"/>
      <c r="F923" s="557">
        <v>1613.2</v>
      </c>
      <c r="G923" s="549"/>
      <c r="H923" s="568"/>
    </row>
    <row r="924" spans="1:8">
      <c r="A924" s="547" t="s">
        <v>817</v>
      </c>
      <c r="B924" s="554"/>
      <c r="C924" s="548">
        <f t="shared" si="30"/>
        <v>0</v>
      </c>
      <c r="D924" s="524"/>
      <c r="E924" s="565"/>
      <c r="F924" s="557">
        <v>0</v>
      </c>
      <c r="G924" s="549"/>
      <c r="H924" s="568"/>
    </row>
    <row r="925" spans="1:8">
      <c r="A925" s="547" t="s">
        <v>818</v>
      </c>
      <c r="B925" s="554"/>
      <c r="C925" s="548">
        <f t="shared" si="30"/>
        <v>0</v>
      </c>
      <c r="D925" s="524"/>
      <c r="E925" s="565"/>
      <c r="F925" s="557">
        <v>0</v>
      </c>
      <c r="G925" s="549"/>
      <c r="H925" s="568"/>
    </row>
    <row r="926" spans="1:8">
      <c r="A926" s="547" t="s">
        <v>819</v>
      </c>
      <c r="B926" s="554">
        <v>2527.8000000000002</v>
      </c>
      <c r="C926" s="548">
        <f t="shared" si="30"/>
        <v>6744.4</v>
      </c>
      <c r="D926" s="524">
        <v>3964.4</v>
      </c>
      <c r="E926" s="565">
        <v>2780</v>
      </c>
      <c r="F926" s="557">
        <v>8901.2203629840005</v>
      </c>
      <c r="G926" s="549">
        <f>(F926-B926)/B926</f>
        <v>2.5213309450842631</v>
      </c>
      <c r="H926" s="562"/>
    </row>
    <row r="927" spans="1:8">
      <c r="A927" s="547" t="s">
        <v>820</v>
      </c>
      <c r="B927" s="554">
        <f>SUM(B928:B954)</f>
        <v>521383</v>
      </c>
      <c r="C927" s="548">
        <f t="shared" si="30"/>
        <v>352152.05</v>
      </c>
      <c r="D927" s="554">
        <f>SUM(D928:D954)</f>
        <v>836.05000000000007</v>
      </c>
      <c r="E927" s="565">
        <f>SUM(E928:E954)</f>
        <v>351316</v>
      </c>
      <c r="F927" s="557">
        <f>SUM(F928:F954)</f>
        <v>569901.90542335506</v>
      </c>
      <c r="G927" s="549">
        <f>(F927-B927)/B927</f>
        <v>9.3058088628426808E-2</v>
      </c>
      <c r="H927" s="563"/>
    </row>
    <row r="928" spans="1:8">
      <c r="A928" s="547" t="s">
        <v>746</v>
      </c>
      <c r="B928" s="554">
        <v>2635</v>
      </c>
      <c r="C928" s="548">
        <f t="shared" si="30"/>
        <v>3045</v>
      </c>
      <c r="D928" s="524"/>
      <c r="E928" s="565">
        <v>3045</v>
      </c>
      <c r="F928" s="557">
        <v>500</v>
      </c>
      <c r="G928" s="549">
        <f>(F928-B928)/B928</f>
        <v>-0.8102466793168881</v>
      </c>
      <c r="H928" s="568"/>
    </row>
    <row r="929" spans="1:8">
      <c r="A929" s="547" t="s">
        <v>747</v>
      </c>
      <c r="B929" s="554">
        <v>0</v>
      </c>
      <c r="C929" s="548">
        <f t="shared" si="30"/>
        <v>0</v>
      </c>
      <c r="D929" s="524"/>
      <c r="E929" s="565"/>
      <c r="F929" s="557">
        <v>0</v>
      </c>
      <c r="G929" s="549"/>
      <c r="H929" s="568"/>
    </row>
    <row r="930" spans="1:8">
      <c r="A930" s="547" t="s">
        <v>748</v>
      </c>
      <c r="B930" s="554">
        <v>0</v>
      </c>
      <c r="C930" s="548">
        <f t="shared" si="30"/>
        <v>0</v>
      </c>
      <c r="D930" s="524"/>
      <c r="E930" s="565"/>
      <c r="F930" s="557">
        <v>806.6</v>
      </c>
      <c r="G930" s="549"/>
      <c r="H930" s="568"/>
    </row>
    <row r="931" spans="1:8">
      <c r="A931" s="547" t="s">
        <v>821</v>
      </c>
      <c r="B931" s="554">
        <v>23811</v>
      </c>
      <c r="C931" s="548">
        <f t="shared" si="30"/>
        <v>20422.64</v>
      </c>
      <c r="D931" s="524">
        <v>446.64</v>
      </c>
      <c r="E931" s="565">
        <v>19976</v>
      </c>
      <c r="F931" s="557">
        <v>27180.37</v>
      </c>
      <c r="G931" s="549">
        <f>(F931-B931)/B931</f>
        <v>0.14150476670446427</v>
      </c>
      <c r="H931" s="568"/>
    </row>
    <row r="932" spans="1:8">
      <c r="A932" s="547" t="s">
        <v>822</v>
      </c>
      <c r="B932" s="554">
        <v>346266</v>
      </c>
      <c r="C932" s="548">
        <f t="shared" si="30"/>
        <v>155087</v>
      </c>
      <c r="D932" s="524"/>
      <c r="E932" s="566">
        <v>155087</v>
      </c>
      <c r="F932" s="557">
        <v>409301.59582321701</v>
      </c>
      <c r="G932" s="549">
        <f>(F932-B932)/B932</f>
        <v>0.18204385017072716</v>
      </c>
      <c r="H932" s="568"/>
    </row>
    <row r="933" spans="1:8">
      <c r="A933" s="547" t="s">
        <v>823</v>
      </c>
      <c r="B933" s="554">
        <v>61353</v>
      </c>
      <c r="C933" s="548">
        <f t="shared" si="30"/>
        <v>64141.81</v>
      </c>
      <c r="D933" s="524">
        <v>341.81</v>
      </c>
      <c r="E933" s="565">
        <v>63800</v>
      </c>
      <c r="F933" s="557">
        <v>57325.9</v>
      </c>
      <c r="G933" s="549">
        <f>(F933-B933)/B933</f>
        <v>-6.5638192101445711E-2</v>
      </c>
      <c r="H933" s="568"/>
    </row>
    <row r="934" spans="1:8">
      <c r="A934" s="547" t="s">
        <v>824</v>
      </c>
      <c r="B934" s="554">
        <v>0</v>
      </c>
      <c r="C934" s="548">
        <f t="shared" si="30"/>
        <v>0</v>
      </c>
      <c r="D934" s="524"/>
      <c r="E934" s="565"/>
      <c r="F934" s="557">
        <v>0</v>
      </c>
      <c r="G934" s="549"/>
      <c r="H934" s="568"/>
    </row>
    <row r="935" spans="1:8">
      <c r="A935" s="547" t="s">
        <v>825</v>
      </c>
      <c r="B935" s="554">
        <v>0</v>
      </c>
      <c r="C935" s="548">
        <f t="shared" si="30"/>
        <v>0</v>
      </c>
      <c r="D935" s="524"/>
      <c r="E935" s="565"/>
      <c r="F935" s="557">
        <v>0</v>
      </c>
      <c r="G935" s="549"/>
      <c r="H935" s="568"/>
    </row>
    <row r="936" spans="1:8">
      <c r="A936" s="547" t="s">
        <v>826</v>
      </c>
      <c r="B936" s="554">
        <v>0</v>
      </c>
      <c r="C936" s="548">
        <f t="shared" si="30"/>
        <v>0</v>
      </c>
      <c r="D936" s="524"/>
      <c r="E936" s="565"/>
      <c r="F936" s="557">
        <v>0</v>
      </c>
      <c r="G936" s="549"/>
      <c r="H936" s="568"/>
    </row>
    <row r="937" spans="1:8">
      <c r="A937" s="547" t="s">
        <v>827</v>
      </c>
      <c r="B937" s="554">
        <v>259</v>
      </c>
      <c r="C937" s="548">
        <f t="shared" si="30"/>
        <v>244</v>
      </c>
      <c r="D937" s="524"/>
      <c r="E937" s="565">
        <v>244</v>
      </c>
      <c r="F937" s="557">
        <v>0</v>
      </c>
      <c r="G937" s="549">
        <f>(F937-B937)/B937</f>
        <v>-1</v>
      </c>
      <c r="H937" s="568"/>
    </row>
    <row r="938" spans="1:8">
      <c r="A938" s="547" t="s">
        <v>828</v>
      </c>
      <c r="B938" s="554">
        <v>66580</v>
      </c>
      <c r="C938" s="548">
        <f t="shared" si="30"/>
        <v>70495.600000000006</v>
      </c>
      <c r="D938" s="524">
        <v>47.6</v>
      </c>
      <c r="E938" s="565">
        <v>70448</v>
      </c>
      <c r="F938" s="557">
        <v>71100.69</v>
      </c>
      <c r="G938" s="549">
        <f>(F938-B938)/B938</f>
        <v>6.7898618203664801E-2</v>
      </c>
      <c r="H938" s="568"/>
    </row>
    <row r="939" spans="1:8">
      <c r="A939" s="547" t="s">
        <v>829</v>
      </c>
      <c r="B939" s="554">
        <v>140</v>
      </c>
      <c r="C939" s="548">
        <f t="shared" si="30"/>
        <v>68</v>
      </c>
      <c r="D939" s="524"/>
      <c r="E939" s="565">
        <v>68</v>
      </c>
      <c r="F939" s="557">
        <v>0</v>
      </c>
      <c r="G939" s="549">
        <f>(F939-B939)/B939</f>
        <v>-1</v>
      </c>
      <c r="H939" s="568"/>
    </row>
    <row r="940" spans="1:8">
      <c r="A940" s="547" t="s">
        <v>830</v>
      </c>
      <c r="B940" s="554">
        <v>839</v>
      </c>
      <c r="C940" s="548">
        <f t="shared" si="30"/>
        <v>608</v>
      </c>
      <c r="D940" s="524"/>
      <c r="E940" s="565">
        <v>608</v>
      </c>
      <c r="F940" s="557">
        <v>567</v>
      </c>
      <c r="G940" s="549">
        <f>(F940-B940)/B940</f>
        <v>-0.32419547079856975</v>
      </c>
      <c r="H940" s="568"/>
    </row>
    <row r="941" spans="1:8">
      <c r="A941" s="547" t="s">
        <v>831</v>
      </c>
      <c r="B941" s="554">
        <v>797</v>
      </c>
      <c r="C941" s="548">
        <f t="shared" si="30"/>
        <v>6071</v>
      </c>
      <c r="D941" s="524"/>
      <c r="E941" s="565">
        <v>6071</v>
      </c>
      <c r="F941" s="557">
        <v>673</v>
      </c>
      <c r="G941" s="549">
        <f>(F941-B941)/B941</f>
        <v>-0.15558343789209536</v>
      </c>
      <c r="H941" s="568"/>
    </row>
    <row r="942" spans="1:8">
      <c r="A942" s="547" t="s">
        <v>832</v>
      </c>
      <c r="B942" s="554">
        <v>0</v>
      </c>
      <c r="C942" s="548">
        <f t="shared" si="30"/>
        <v>0</v>
      </c>
      <c r="D942" s="524"/>
      <c r="E942" s="565"/>
      <c r="F942" s="557">
        <v>0</v>
      </c>
      <c r="G942" s="549"/>
      <c r="H942" s="568"/>
    </row>
    <row r="943" spans="1:8">
      <c r="A943" s="547" t="s">
        <v>833</v>
      </c>
      <c r="B943" s="554">
        <v>0</v>
      </c>
      <c r="C943" s="548">
        <f t="shared" si="30"/>
        <v>0</v>
      </c>
      <c r="D943" s="524"/>
      <c r="E943" s="566"/>
      <c r="F943" s="557">
        <v>0</v>
      </c>
      <c r="G943" s="549"/>
      <c r="H943" s="568"/>
    </row>
    <row r="944" spans="1:8">
      <c r="A944" s="547" t="s">
        <v>834</v>
      </c>
      <c r="B944" s="554">
        <v>0</v>
      </c>
      <c r="C944" s="548">
        <f t="shared" si="30"/>
        <v>0</v>
      </c>
      <c r="D944" s="524"/>
      <c r="E944" s="565"/>
      <c r="F944" s="557">
        <v>0</v>
      </c>
      <c r="G944" s="549"/>
      <c r="H944" s="568"/>
    </row>
    <row r="945" spans="1:8">
      <c r="A945" s="547" t="s">
        <v>835</v>
      </c>
      <c r="B945" s="554">
        <v>0</v>
      </c>
      <c r="C945" s="548">
        <f t="shared" si="30"/>
        <v>0</v>
      </c>
      <c r="D945" s="524"/>
      <c r="E945" s="565"/>
      <c r="F945" s="557">
        <v>0</v>
      </c>
      <c r="G945" s="549"/>
      <c r="H945" s="568"/>
    </row>
    <row r="946" spans="1:8">
      <c r="A946" s="547" t="s">
        <v>836</v>
      </c>
      <c r="B946" s="554">
        <v>0</v>
      </c>
      <c r="C946" s="548">
        <f t="shared" si="30"/>
        <v>0</v>
      </c>
      <c r="D946" s="524"/>
      <c r="E946" s="565"/>
      <c r="F946" s="557">
        <v>0</v>
      </c>
      <c r="G946" s="549"/>
      <c r="H946" s="568"/>
    </row>
    <row r="947" spans="1:8">
      <c r="A947" s="547" t="s">
        <v>837</v>
      </c>
      <c r="B947" s="554">
        <v>0</v>
      </c>
      <c r="C947" s="548">
        <f t="shared" si="30"/>
        <v>0</v>
      </c>
      <c r="D947" s="524"/>
      <c r="E947" s="565"/>
      <c r="F947" s="557">
        <v>0</v>
      </c>
      <c r="G947" s="549"/>
      <c r="H947" s="568"/>
    </row>
    <row r="948" spans="1:8">
      <c r="A948" s="547" t="s">
        <v>838</v>
      </c>
      <c r="B948" s="554">
        <v>0</v>
      </c>
      <c r="C948" s="548">
        <f t="shared" si="30"/>
        <v>0</v>
      </c>
      <c r="D948" s="524"/>
      <c r="E948" s="565"/>
      <c r="F948" s="557">
        <v>0</v>
      </c>
      <c r="G948" s="549"/>
      <c r="H948" s="568"/>
    </row>
    <row r="949" spans="1:8">
      <c r="A949" s="547" t="s">
        <v>839</v>
      </c>
      <c r="B949" s="554">
        <v>0</v>
      </c>
      <c r="C949" s="548">
        <f t="shared" si="30"/>
        <v>0</v>
      </c>
      <c r="D949" s="524"/>
      <c r="E949" s="566"/>
      <c r="F949" s="557">
        <v>0</v>
      </c>
      <c r="G949" s="549"/>
      <c r="H949" s="568"/>
    </row>
    <row r="950" spans="1:8">
      <c r="A950" s="547" t="s">
        <v>840</v>
      </c>
      <c r="B950" s="554">
        <v>0</v>
      </c>
      <c r="C950" s="548">
        <f t="shared" si="30"/>
        <v>0</v>
      </c>
      <c r="D950" s="524"/>
      <c r="E950" s="565"/>
      <c r="F950" s="557">
        <v>0</v>
      </c>
      <c r="G950" s="549"/>
      <c r="H950" s="568"/>
    </row>
    <row r="951" spans="1:8">
      <c r="A951" s="547" t="s">
        <v>809</v>
      </c>
      <c r="B951" s="554">
        <v>0</v>
      </c>
      <c r="C951" s="548">
        <f t="shared" si="30"/>
        <v>0</v>
      </c>
      <c r="D951" s="524"/>
      <c r="E951" s="565"/>
      <c r="F951" s="557">
        <v>0</v>
      </c>
      <c r="G951" s="549"/>
      <c r="H951" s="568"/>
    </row>
    <row r="952" spans="1:8">
      <c r="A952" s="547" t="s">
        <v>841</v>
      </c>
      <c r="B952" s="554">
        <v>0</v>
      </c>
      <c r="C952" s="548">
        <f t="shared" si="30"/>
        <v>0</v>
      </c>
      <c r="D952" s="524"/>
      <c r="E952" s="565"/>
      <c r="F952" s="557">
        <v>0</v>
      </c>
      <c r="G952" s="549"/>
      <c r="H952" s="568"/>
    </row>
    <row r="953" spans="1:8">
      <c r="A953" s="547" t="s">
        <v>842</v>
      </c>
      <c r="B953" s="554">
        <v>0</v>
      </c>
      <c r="C953" s="548">
        <f t="shared" si="30"/>
        <v>0</v>
      </c>
      <c r="D953" s="524"/>
      <c r="E953" s="565"/>
      <c r="F953" s="557">
        <v>0</v>
      </c>
      <c r="G953" s="549"/>
      <c r="H953" s="568"/>
    </row>
    <row r="954" spans="1:8">
      <c r="A954" s="547" t="s">
        <v>843</v>
      </c>
      <c r="B954" s="554">
        <v>18703</v>
      </c>
      <c r="C954" s="548">
        <f t="shared" si="30"/>
        <v>31969</v>
      </c>
      <c r="D954" s="524"/>
      <c r="E954" s="565">
        <v>31969</v>
      </c>
      <c r="F954" s="557">
        <v>2446.749600138</v>
      </c>
      <c r="G954" s="549">
        <f>(F954-B954)/B954</f>
        <v>-0.86917876275795325</v>
      </c>
      <c r="H954" s="568"/>
    </row>
    <row r="955" spans="1:8">
      <c r="A955" s="547" t="s">
        <v>844</v>
      </c>
      <c r="B955" s="554">
        <v>0</v>
      </c>
      <c r="C955" s="548">
        <f t="shared" si="30"/>
        <v>0</v>
      </c>
      <c r="D955" s="524"/>
      <c r="E955" s="565">
        <f>SUM(E956:E965)</f>
        <v>0</v>
      </c>
      <c r="F955" s="557">
        <f>SUM(F956:F965)</f>
        <v>0</v>
      </c>
      <c r="G955" s="549"/>
      <c r="H955" s="562"/>
    </row>
    <row r="956" spans="1:8">
      <c r="A956" s="547" t="s">
        <v>746</v>
      </c>
      <c r="B956" s="554">
        <v>0</v>
      </c>
      <c r="C956" s="548">
        <f t="shared" si="30"/>
        <v>0</v>
      </c>
      <c r="D956" s="524"/>
      <c r="E956" s="566">
        <v>0</v>
      </c>
      <c r="F956" s="557">
        <v>0</v>
      </c>
      <c r="G956" s="549"/>
      <c r="H956" s="568"/>
    </row>
    <row r="957" spans="1:8">
      <c r="A957" s="547" t="s">
        <v>747</v>
      </c>
      <c r="B957" s="554">
        <v>0</v>
      </c>
      <c r="C957" s="548">
        <f t="shared" si="30"/>
        <v>0</v>
      </c>
      <c r="D957" s="524"/>
      <c r="E957" s="565">
        <v>0</v>
      </c>
      <c r="F957" s="557">
        <v>0</v>
      </c>
      <c r="G957" s="549"/>
      <c r="H957" s="568"/>
    </row>
    <row r="958" spans="1:8">
      <c r="A958" s="547" t="s">
        <v>748</v>
      </c>
      <c r="B958" s="554">
        <v>0</v>
      </c>
      <c r="C958" s="548">
        <f t="shared" si="30"/>
        <v>0</v>
      </c>
      <c r="D958" s="524"/>
      <c r="E958" s="565">
        <v>0</v>
      </c>
      <c r="F958" s="557">
        <v>0</v>
      </c>
      <c r="G958" s="549"/>
      <c r="H958" s="568"/>
    </row>
    <row r="959" spans="1:8">
      <c r="A959" s="547" t="s">
        <v>845</v>
      </c>
      <c r="B959" s="554">
        <v>0</v>
      </c>
      <c r="C959" s="548">
        <f t="shared" si="30"/>
        <v>0</v>
      </c>
      <c r="D959" s="524"/>
      <c r="E959" s="565">
        <v>0</v>
      </c>
      <c r="F959" s="557">
        <v>0</v>
      </c>
      <c r="G959" s="549"/>
      <c r="H959" s="568"/>
    </row>
    <row r="960" spans="1:8">
      <c r="A960" s="547" t="s">
        <v>846</v>
      </c>
      <c r="B960" s="554">
        <v>0</v>
      </c>
      <c r="C960" s="548">
        <f t="shared" si="30"/>
        <v>0</v>
      </c>
      <c r="D960" s="524"/>
      <c r="E960" s="565">
        <v>0</v>
      </c>
      <c r="F960" s="557">
        <v>0</v>
      </c>
      <c r="G960" s="549"/>
      <c r="H960" s="568"/>
    </row>
    <row r="961" spans="1:8">
      <c r="A961" s="547" t="s">
        <v>847</v>
      </c>
      <c r="B961" s="554">
        <v>0</v>
      </c>
      <c r="C961" s="548">
        <f t="shared" si="30"/>
        <v>0</v>
      </c>
      <c r="D961" s="524"/>
      <c r="E961" s="565">
        <v>0</v>
      </c>
      <c r="F961" s="557">
        <v>0</v>
      </c>
      <c r="G961" s="549"/>
      <c r="H961" s="568"/>
    </row>
    <row r="962" spans="1:8">
      <c r="A962" s="547" t="s">
        <v>848</v>
      </c>
      <c r="B962" s="554">
        <v>0</v>
      </c>
      <c r="C962" s="548">
        <f t="shared" si="30"/>
        <v>0</v>
      </c>
      <c r="D962" s="524"/>
      <c r="E962" s="565">
        <v>0</v>
      </c>
      <c r="F962" s="557">
        <v>0</v>
      </c>
      <c r="G962" s="549"/>
      <c r="H962" s="568"/>
    </row>
    <row r="963" spans="1:8">
      <c r="A963" s="547" t="s">
        <v>849</v>
      </c>
      <c r="B963" s="554">
        <v>0</v>
      </c>
      <c r="C963" s="548">
        <f t="shared" si="30"/>
        <v>0</v>
      </c>
      <c r="D963" s="524"/>
      <c r="E963" s="566">
        <v>0</v>
      </c>
      <c r="F963" s="557">
        <v>0</v>
      </c>
      <c r="G963" s="549"/>
      <c r="H963" s="568"/>
    </row>
    <row r="964" spans="1:8">
      <c r="A964" s="547" t="s">
        <v>850</v>
      </c>
      <c r="B964" s="554">
        <v>0</v>
      </c>
      <c r="C964" s="548">
        <f t="shared" si="30"/>
        <v>0</v>
      </c>
      <c r="D964" s="524"/>
      <c r="E964" s="565">
        <v>0</v>
      </c>
      <c r="F964" s="557">
        <v>0</v>
      </c>
      <c r="G964" s="549"/>
      <c r="H964" s="568"/>
    </row>
    <row r="965" spans="1:8">
      <c r="A965" s="547" t="s">
        <v>851</v>
      </c>
      <c r="B965" s="554">
        <v>0</v>
      </c>
      <c r="C965" s="548">
        <f t="shared" si="30"/>
        <v>0</v>
      </c>
      <c r="D965" s="524"/>
      <c r="E965" s="556">
        <v>0</v>
      </c>
      <c r="F965" s="557">
        <v>0</v>
      </c>
      <c r="G965" s="549"/>
      <c r="H965" s="568"/>
    </row>
    <row r="966" spans="1:8">
      <c r="A966" s="547" t="s">
        <v>852</v>
      </c>
      <c r="B966" s="565">
        <f>SUM(B967:B976)</f>
        <v>0</v>
      </c>
      <c r="C966" s="548">
        <f t="shared" ref="C966:C1029" si="32">D966+E966</f>
        <v>20</v>
      </c>
      <c r="D966" s="565">
        <f>SUM(D967:D976)</f>
        <v>0</v>
      </c>
      <c r="E966" s="565">
        <f>SUM(E967:E976)</f>
        <v>20</v>
      </c>
      <c r="F966" s="557">
        <f>SUM(F967:F976)</f>
        <v>0</v>
      </c>
      <c r="G966" s="549"/>
      <c r="H966" s="562"/>
    </row>
    <row r="967" spans="1:8">
      <c r="A967" s="547" t="s">
        <v>746</v>
      </c>
      <c r="B967" s="554">
        <v>0</v>
      </c>
      <c r="C967" s="548">
        <f t="shared" si="32"/>
        <v>0</v>
      </c>
      <c r="D967" s="524"/>
      <c r="E967" s="566">
        <v>0</v>
      </c>
      <c r="F967" s="566">
        <v>0</v>
      </c>
      <c r="G967" s="549"/>
      <c r="H967" s="568"/>
    </row>
    <row r="968" spans="1:8">
      <c r="A968" s="547" t="s">
        <v>747</v>
      </c>
      <c r="B968" s="554">
        <v>0</v>
      </c>
      <c r="C968" s="548">
        <f t="shared" si="32"/>
        <v>0</v>
      </c>
      <c r="D968" s="524"/>
      <c r="E968" s="556">
        <v>0</v>
      </c>
      <c r="F968" s="557">
        <v>0</v>
      </c>
      <c r="G968" s="549"/>
      <c r="H968" s="568"/>
    </row>
    <row r="969" spans="1:8">
      <c r="A969" s="547" t="s">
        <v>748</v>
      </c>
      <c r="B969" s="554">
        <v>0</v>
      </c>
      <c r="C969" s="548">
        <f t="shared" si="32"/>
        <v>0</v>
      </c>
      <c r="D969" s="524"/>
      <c r="E969" s="556">
        <v>0</v>
      </c>
      <c r="F969" s="557">
        <v>0</v>
      </c>
      <c r="G969" s="549"/>
      <c r="H969" s="568"/>
    </row>
    <row r="970" spans="1:8">
      <c r="A970" s="547" t="s">
        <v>853</v>
      </c>
      <c r="B970" s="554">
        <v>0</v>
      </c>
      <c r="C970" s="548">
        <f t="shared" si="32"/>
        <v>0</v>
      </c>
      <c r="D970" s="524"/>
      <c r="E970" s="548">
        <v>0</v>
      </c>
      <c r="F970" s="557">
        <v>0</v>
      </c>
      <c r="G970" s="549"/>
      <c r="H970" s="568"/>
    </row>
    <row r="971" spans="1:8">
      <c r="A971" s="547" t="s">
        <v>854</v>
      </c>
      <c r="B971" s="554">
        <v>0</v>
      </c>
      <c r="C971" s="548">
        <f t="shared" si="32"/>
        <v>0</v>
      </c>
      <c r="D971" s="524"/>
      <c r="E971" s="548">
        <v>0</v>
      </c>
      <c r="F971" s="557">
        <v>0</v>
      </c>
      <c r="G971" s="549"/>
      <c r="H971" s="568"/>
    </row>
    <row r="972" spans="1:8">
      <c r="A972" s="547" t="s">
        <v>855</v>
      </c>
      <c r="B972" s="554">
        <v>0</v>
      </c>
      <c r="C972" s="548">
        <f t="shared" si="32"/>
        <v>0</v>
      </c>
      <c r="D972" s="524"/>
      <c r="E972" s="556">
        <v>0</v>
      </c>
      <c r="F972" s="557">
        <v>0</v>
      </c>
      <c r="G972" s="549"/>
      <c r="H972" s="568"/>
    </row>
    <row r="973" spans="1:8">
      <c r="A973" s="547" t="s">
        <v>856</v>
      </c>
      <c r="B973" s="554">
        <v>0</v>
      </c>
      <c r="C973" s="548">
        <f t="shared" si="32"/>
        <v>0</v>
      </c>
      <c r="D973" s="524"/>
      <c r="E973" s="556">
        <v>0</v>
      </c>
      <c r="F973" s="557">
        <v>0</v>
      </c>
      <c r="G973" s="549"/>
      <c r="H973" s="568"/>
    </row>
    <row r="974" spans="1:8">
      <c r="A974" s="547" t="s">
        <v>857</v>
      </c>
      <c r="B974" s="554">
        <v>0</v>
      </c>
      <c r="C974" s="548">
        <f t="shared" si="32"/>
        <v>0</v>
      </c>
      <c r="D974" s="524"/>
      <c r="E974" s="565">
        <v>0</v>
      </c>
      <c r="F974" s="557">
        <v>0</v>
      </c>
      <c r="G974" s="549"/>
      <c r="H974" s="568"/>
    </row>
    <row r="975" spans="1:8">
      <c r="A975" s="547" t="s">
        <v>858</v>
      </c>
      <c r="B975" s="554">
        <v>0</v>
      </c>
      <c r="C975" s="548">
        <f t="shared" si="32"/>
        <v>0</v>
      </c>
      <c r="D975" s="524"/>
      <c r="E975" s="556">
        <v>0</v>
      </c>
      <c r="F975" s="557">
        <v>0</v>
      </c>
      <c r="G975" s="549"/>
      <c r="H975" s="568"/>
    </row>
    <row r="976" spans="1:8">
      <c r="A976" s="547" t="s">
        <v>859</v>
      </c>
      <c r="B976" s="554">
        <v>0</v>
      </c>
      <c r="C976" s="548">
        <f t="shared" si="32"/>
        <v>20</v>
      </c>
      <c r="D976" s="524"/>
      <c r="E976" s="556">
        <v>20</v>
      </c>
      <c r="F976" s="557">
        <v>0</v>
      </c>
      <c r="G976" s="549"/>
      <c r="H976" s="568"/>
    </row>
    <row r="977" spans="1:8">
      <c r="A977" s="547" t="s">
        <v>860</v>
      </c>
      <c r="B977" s="554">
        <v>0</v>
      </c>
      <c r="C977" s="548">
        <f t="shared" si="32"/>
        <v>0</v>
      </c>
      <c r="D977" s="524"/>
      <c r="E977" s="556">
        <f>SUM(E978:E982)</f>
        <v>0</v>
      </c>
      <c r="F977" s="557">
        <f>SUM(F978:F982)</f>
        <v>0</v>
      </c>
      <c r="G977" s="549"/>
      <c r="H977" s="562"/>
    </row>
    <row r="978" spans="1:8">
      <c r="A978" s="547" t="s">
        <v>861</v>
      </c>
      <c r="B978" s="554">
        <v>0</v>
      </c>
      <c r="C978" s="548">
        <f t="shared" si="32"/>
        <v>0</v>
      </c>
      <c r="D978" s="524"/>
      <c r="E978" s="556">
        <v>0</v>
      </c>
      <c r="F978" s="557">
        <v>0</v>
      </c>
      <c r="G978" s="549"/>
      <c r="H978" s="568"/>
    </row>
    <row r="979" spans="1:8">
      <c r="A979" s="547" t="s">
        <v>862</v>
      </c>
      <c r="B979" s="554">
        <v>0</v>
      </c>
      <c r="C979" s="548">
        <f t="shared" si="32"/>
        <v>0</v>
      </c>
      <c r="D979" s="524"/>
      <c r="E979" s="556">
        <v>0</v>
      </c>
      <c r="F979" s="557">
        <v>0</v>
      </c>
      <c r="G979" s="549"/>
      <c r="H979" s="568"/>
    </row>
    <row r="980" spans="1:8">
      <c r="A980" s="547" t="s">
        <v>863</v>
      </c>
      <c r="B980" s="554">
        <v>0</v>
      </c>
      <c r="C980" s="548">
        <f t="shared" si="32"/>
        <v>0</v>
      </c>
      <c r="D980" s="524"/>
      <c r="E980" s="556">
        <v>0</v>
      </c>
      <c r="F980" s="557">
        <v>0</v>
      </c>
      <c r="G980" s="549"/>
      <c r="H980" s="568"/>
    </row>
    <row r="981" spans="1:8">
      <c r="A981" s="547" t="s">
        <v>864</v>
      </c>
      <c r="B981" s="554">
        <v>0</v>
      </c>
      <c r="C981" s="548">
        <f t="shared" si="32"/>
        <v>0</v>
      </c>
      <c r="D981" s="524"/>
      <c r="E981" s="556">
        <v>0</v>
      </c>
      <c r="F981" s="557">
        <v>0</v>
      </c>
      <c r="G981" s="549"/>
      <c r="H981" s="568"/>
    </row>
    <row r="982" spans="1:8">
      <c r="A982" s="547" t="s">
        <v>865</v>
      </c>
      <c r="B982" s="554">
        <v>0</v>
      </c>
      <c r="C982" s="548">
        <f t="shared" si="32"/>
        <v>0</v>
      </c>
      <c r="D982" s="524"/>
      <c r="E982" s="556">
        <v>0</v>
      </c>
      <c r="F982" s="557">
        <v>0</v>
      </c>
      <c r="G982" s="549"/>
      <c r="H982" s="568"/>
    </row>
    <row r="983" spans="1:8">
      <c r="A983" s="547" t="s">
        <v>866</v>
      </c>
      <c r="B983" s="554">
        <v>0</v>
      </c>
      <c r="C983" s="548">
        <f t="shared" si="32"/>
        <v>0</v>
      </c>
      <c r="D983" s="524"/>
      <c r="E983" s="556">
        <f>SUM(E984:E989)</f>
        <v>0</v>
      </c>
      <c r="F983" s="557">
        <f>SUM(F984:F989)</f>
        <v>0</v>
      </c>
      <c r="G983" s="549"/>
      <c r="H983" s="562"/>
    </row>
    <row r="984" spans="1:8">
      <c r="A984" s="547" t="s">
        <v>867</v>
      </c>
      <c r="B984" s="554">
        <v>0</v>
      </c>
      <c r="C984" s="548">
        <f t="shared" si="32"/>
        <v>0</v>
      </c>
      <c r="D984" s="524"/>
      <c r="E984" s="556">
        <v>0</v>
      </c>
      <c r="F984" s="557">
        <v>0</v>
      </c>
      <c r="G984" s="549"/>
      <c r="H984" s="568"/>
    </row>
    <row r="985" spans="1:8">
      <c r="A985" s="547" t="s">
        <v>868</v>
      </c>
      <c r="B985" s="554">
        <v>0</v>
      </c>
      <c r="C985" s="548">
        <f t="shared" si="32"/>
        <v>0</v>
      </c>
      <c r="D985" s="524"/>
      <c r="E985" s="556">
        <v>0</v>
      </c>
      <c r="F985" s="557">
        <v>0</v>
      </c>
      <c r="G985" s="549"/>
      <c r="H985" s="568"/>
    </row>
    <row r="986" spans="1:8">
      <c r="A986" s="547" t="s">
        <v>869</v>
      </c>
      <c r="B986" s="554">
        <v>0</v>
      </c>
      <c r="C986" s="548">
        <f t="shared" si="32"/>
        <v>0</v>
      </c>
      <c r="D986" s="524"/>
      <c r="E986" s="556">
        <v>0</v>
      </c>
      <c r="F986" s="557">
        <v>0</v>
      </c>
      <c r="G986" s="549"/>
      <c r="H986" s="568"/>
    </row>
    <row r="987" spans="1:8">
      <c r="A987" s="547" t="s">
        <v>870</v>
      </c>
      <c r="B987" s="554">
        <v>0</v>
      </c>
      <c r="C987" s="548">
        <f t="shared" si="32"/>
        <v>0</v>
      </c>
      <c r="D987" s="524"/>
      <c r="E987" s="556">
        <v>0</v>
      </c>
      <c r="F987" s="557">
        <v>0</v>
      </c>
      <c r="G987" s="549"/>
      <c r="H987" s="568"/>
    </row>
    <row r="988" spans="1:8">
      <c r="A988" s="547" t="s">
        <v>871</v>
      </c>
      <c r="B988" s="554">
        <v>0</v>
      </c>
      <c r="C988" s="548">
        <f t="shared" si="32"/>
        <v>0</v>
      </c>
      <c r="D988" s="524"/>
      <c r="E988" s="556">
        <v>0</v>
      </c>
      <c r="F988" s="557">
        <v>0</v>
      </c>
      <c r="G988" s="549"/>
      <c r="H988" s="568"/>
    </row>
    <row r="989" spans="1:8">
      <c r="A989" s="547" t="s">
        <v>872</v>
      </c>
      <c r="B989" s="554">
        <v>0</v>
      </c>
      <c r="C989" s="548">
        <f t="shared" si="32"/>
        <v>0</v>
      </c>
      <c r="D989" s="524"/>
      <c r="E989" s="556">
        <v>0</v>
      </c>
      <c r="F989" s="557">
        <v>0</v>
      </c>
      <c r="G989" s="549"/>
      <c r="H989" s="568"/>
    </row>
    <row r="990" spans="1:8" ht="67.5">
      <c r="A990" s="547" t="s">
        <v>873</v>
      </c>
      <c r="B990" s="554">
        <f>SUM(B991:B996)</f>
        <v>126.4</v>
      </c>
      <c r="C990" s="548">
        <f t="shared" si="32"/>
        <v>0</v>
      </c>
      <c r="D990" s="554">
        <f>SUM(D991:D996)</f>
        <v>0</v>
      </c>
      <c r="E990" s="554">
        <f>SUM(E991:E996)</f>
        <v>0</v>
      </c>
      <c r="F990" s="557">
        <f>SUM(F991:F996)</f>
        <v>728</v>
      </c>
      <c r="G990" s="549">
        <f>(F990-B990)/B990</f>
        <v>4.7594936708860756</v>
      </c>
      <c r="H990" s="562" t="s">
        <v>874</v>
      </c>
    </row>
    <row r="991" spans="1:8">
      <c r="A991" s="547" t="s">
        <v>875</v>
      </c>
      <c r="B991" s="554">
        <v>0</v>
      </c>
      <c r="C991" s="548">
        <f t="shared" si="32"/>
        <v>0</v>
      </c>
      <c r="D991" s="524"/>
      <c r="E991" s="565">
        <v>0</v>
      </c>
      <c r="F991" s="557">
        <v>0</v>
      </c>
      <c r="G991" s="549"/>
      <c r="H991" s="568"/>
    </row>
    <row r="992" spans="1:8">
      <c r="A992" s="547" t="s">
        <v>876</v>
      </c>
      <c r="B992" s="554">
        <v>0</v>
      </c>
      <c r="C992" s="548">
        <f t="shared" si="32"/>
        <v>0</v>
      </c>
      <c r="D992" s="524"/>
      <c r="E992" s="556">
        <v>0</v>
      </c>
      <c r="F992" s="557">
        <v>0</v>
      </c>
      <c r="G992" s="549"/>
      <c r="H992" s="568"/>
    </row>
    <row r="993" spans="1:8">
      <c r="A993" s="547" t="s">
        <v>877</v>
      </c>
      <c r="B993" s="554">
        <v>0</v>
      </c>
      <c r="C993" s="548">
        <f t="shared" si="32"/>
        <v>0</v>
      </c>
      <c r="D993" s="524"/>
      <c r="E993" s="556">
        <v>0</v>
      </c>
      <c r="F993" s="557">
        <v>0</v>
      </c>
      <c r="G993" s="549"/>
      <c r="H993" s="568"/>
    </row>
    <row r="994" spans="1:8">
      <c r="A994" s="547" t="s">
        <v>878</v>
      </c>
      <c r="B994" s="554">
        <v>0</v>
      </c>
      <c r="C994" s="548">
        <f t="shared" si="32"/>
        <v>0</v>
      </c>
      <c r="D994" s="524"/>
      <c r="E994" s="548"/>
      <c r="F994" s="557">
        <v>728</v>
      </c>
      <c r="G994" s="549"/>
      <c r="H994" s="568"/>
    </row>
    <row r="995" spans="1:8">
      <c r="A995" s="547" t="s">
        <v>879</v>
      </c>
      <c r="B995" s="554">
        <v>0</v>
      </c>
      <c r="C995" s="548">
        <f t="shared" si="32"/>
        <v>0</v>
      </c>
      <c r="D995" s="524"/>
      <c r="E995" s="556">
        <v>0</v>
      </c>
      <c r="F995" s="557">
        <v>0</v>
      </c>
      <c r="G995" s="549"/>
      <c r="H995" s="568"/>
    </row>
    <row r="996" spans="1:8">
      <c r="A996" s="547" t="s">
        <v>880</v>
      </c>
      <c r="B996" s="554">
        <v>126.4</v>
      </c>
      <c r="C996" s="548">
        <f t="shared" si="32"/>
        <v>0</v>
      </c>
      <c r="D996" s="524"/>
      <c r="E996" s="556">
        <v>0</v>
      </c>
      <c r="F996" s="557">
        <v>0</v>
      </c>
      <c r="G996" s="549">
        <f>(F996-B996)/B996</f>
        <v>-1</v>
      </c>
      <c r="H996" s="568"/>
    </row>
    <row r="997" spans="1:8">
      <c r="A997" s="547" t="s">
        <v>881</v>
      </c>
      <c r="B997" s="554">
        <v>0</v>
      </c>
      <c r="C997" s="548">
        <f t="shared" si="32"/>
        <v>0</v>
      </c>
      <c r="D997" s="524"/>
      <c r="E997" s="556">
        <f>SUM(E998:E1000)</f>
        <v>0</v>
      </c>
      <c r="F997" s="557">
        <f>SUM(F998:F1000)</f>
        <v>0</v>
      </c>
      <c r="G997" s="549"/>
      <c r="H997" s="562"/>
    </row>
    <row r="998" spans="1:8">
      <c r="A998" s="547" t="s">
        <v>882</v>
      </c>
      <c r="B998" s="554">
        <v>0</v>
      </c>
      <c r="C998" s="548">
        <f t="shared" si="32"/>
        <v>0</v>
      </c>
      <c r="D998" s="524"/>
      <c r="E998" s="556">
        <v>0</v>
      </c>
      <c r="F998" s="557">
        <v>0</v>
      </c>
      <c r="G998" s="549"/>
      <c r="H998" s="568"/>
    </row>
    <row r="999" spans="1:8">
      <c r="A999" s="547" t="s">
        <v>883</v>
      </c>
      <c r="B999" s="554">
        <v>0</v>
      </c>
      <c r="C999" s="548">
        <f t="shared" si="32"/>
        <v>0</v>
      </c>
      <c r="D999" s="524"/>
      <c r="E999" s="556">
        <v>0</v>
      </c>
      <c r="F999" s="557">
        <v>0</v>
      </c>
      <c r="G999" s="549"/>
      <c r="H999" s="568"/>
    </row>
    <row r="1000" spans="1:8">
      <c r="A1000" s="547" t="s">
        <v>884</v>
      </c>
      <c r="B1000" s="554">
        <v>0</v>
      </c>
      <c r="C1000" s="548">
        <f t="shared" si="32"/>
        <v>0</v>
      </c>
      <c r="D1000" s="524"/>
      <c r="E1000" s="556">
        <v>0</v>
      </c>
      <c r="F1000" s="557">
        <v>0</v>
      </c>
      <c r="G1000" s="549"/>
      <c r="H1000" s="568"/>
    </row>
    <row r="1001" spans="1:8" ht="40.5">
      <c r="A1001" s="547" t="s">
        <v>885</v>
      </c>
      <c r="B1001" s="569">
        <f>B1002+B1003</f>
        <v>14553.474999999999</v>
      </c>
      <c r="C1001" s="548">
        <f t="shared" si="32"/>
        <v>16755</v>
      </c>
      <c r="D1001" s="569">
        <f>D1002+D1003</f>
        <v>0</v>
      </c>
      <c r="E1001" s="569">
        <f>E1002+E1003</f>
        <v>16755</v>
      </c>
      <c r="F1001" s="557">
        <f>SUM(F1002:F1003)</f>
        <v>25550</v>
      </c>
      <c r="G1001" s="549">
        <f t="shared" ref="G1001:G1006" si="33">(F1001-B1001)/B1001</f>
        <v>0.7555944542454639</v>
      </c>
      <c r="H1001" s="562" t="s">
        <v>886</v>
      </c>
    </row>
    <row r="1002" spans="1:8">
      <c r="A1002" s="547" t="s">
        <v>887</v>
      </c>
      <c r="B1002" s="554">
        <v>0</v>
      </c>
      <c r="C1002" s="548">
        <f t="shared" si="32"/>
        <v>0</v>
      </c>
      <c r="D1002" s="524"/>
      <c r="E1002" s="565">
        <v>0</v>
      </c>
      <c r="F1002" s="557">
        <v>0</v>
      </c>
      <c r="G1002" s="549"/>
      <c r="H1002" s="568"/>
    </row>
    <row r="1003" spans="1:8">
      <c r="A1003" s="547" t="s">
        <v>888</v>
      </c>
      <c r="B1003" s="554">
        <v>14553.474999999999</v>
      </c>
      <c r="C1003" s="548">
        <f t="shared" si="32"/>
        <v>16755</v>
      </c>
      <c r="D1003" s="524"/>
      <c r="E1003" s="565">
        <v>16755</v>
      </c>
      <c r="F1003" s="557">
        <v>25550</v>
      </c>
      <c r="G1003" s="549">
        <f t="shared" si="33"/>
        <v>0.7555944542454639</v>
      </c>
      <c r="H1003" s="573"/>
    </row>
    <row r="1004" spans="1:8">
      <c r="A1004" s="547" t="s">
        <v>889</v>
      </c>
      <c r="B1004" s="554">
        <f>B1005+B1028+B1038+B1048+B1053+B1060+B1065</f>
        <v>2031659.87</v>
      </c>
      <c r="C1004" s="548">
        <f t="shared" si="32"/>
        <v>2322867.5671600001</v>
      </c>
      <c r="D1004" s="554">
        <f>D1005+D1028+D1038+D1048+D1053+D1060+D1065</f>
        <v>133076.56716000001</v>
      </c>
      <c r="E1004" s="554">
        <f>E1005+E1028+E1038+E1048+E1053+E1060+E1065</f>
        <v>2189791</v>
      </c>
      <c r="F1004" s="566">
        <f>F1005+F1028+F1038+F1048+F1053+F1060+F1065</f>
        <v>2020175.6498670611</v>
      </c>
      <c r="G1004" s="549">
        <f t="shared" si="33"/>
        <v>-5.6526293118833179E-3</v>
      </c>
      <c r="H1004" s="562"/>
    </row>
    <row r="1005" spans="1:8" ht="81">
      <c r="A1005" s="547" t="s">
        <v>890</v>
      </c>
      <c r="B1005" s="554">
        <f>SUM(B1006:B1027)</f>
        <v>366061.67</v>
      </c>
      <c r="C1005" s="548">
        <f t="shared" si="32"/>
        <v>519868.69536000001</v>
      </c>
      <c r="D1005" s="554">
        <f>SUM(D1006:D1027)</f>
        <v>118360.69536</v>
      </c>
      <c r="E1005" s="554">
        <f>SUM(E1006:E1027)</f>
        <v>401508</v>
      </c>
      <c r="F1005" s="557">
        <f>SUM(F1006:F1027)</f>
        <v>815149.83806706115</v>
      </c>
      <c r="G1005" s="549">
        <f t="shared" si="33"/>
        <v>1.2268101384858492</v>
      </c>
      <c r="H1005" s="563" t="s">
        <v>891</v>
      </c>
    </row>
    <row r="1006" spans="1:8">
      <c r="A1006" s="547" t="s">
        <v>746</v>
      </c>
      <c r="B1006" s="554">
        <v>45672.22</v>
      </c>
      <c r="C1006" s="548">
        <f t="shared" si="32"/>
        <v>42506</v>
      </c>
      <c r="D1006" s="524"/>
      <c r="E1006" s="556">
        <v>42506</v>
      </c>
      <c r="F1006" s="557">
        <v>45366.97</v>
      </c>
      <c r="G1006" s="549">
        <f t="shared" si="33"/>
        <v>-6.6834938174671604E-3</v>
      </c>
      <c r="H1006" s="560"/>
    </row>
    <row r="1007" spans="1:8">
      <c r="A1007" s="547" t="s">
        <v>747</v>
      </c>
      <c r="B1007" s="554">
        <v>0</v>
      </c>
      <c r="C1007" s="548">
        <f t="shared" si="32"/>
        <v>0</v>
      </c>
      <c r="D1007" s="524"/>
      <c r="E1007" s="565"/>
      <c r="F1007" s="557">
        <v>0</v>
      </c>
      <c r="G1007" s="549"/>
      <c r="H1007" s="560"/>
    </row>
    <row r="1008" spans="1:8">
      <c r="A1008" s="547" t="s">
        <v>748</v>
      </c>
      <c r="B1008" s="554">
        <v>0</v>
      </c>
      <c r="C1008" s="548">
        <f t="shared" si="32"/>
        <v>0</v>
      </c>
      <c r="D1008" s="524"/>
      <c r="E1008" s="556"/>
      <c r="F1008" s="557">
        <v>0</v>
      </c>
      <c r="G1008" s="549"/>
      <c r="H1008" s="560"/>
    </row>
    <row r="1009" spans="1:8">
      <c r="A1009" s="547" t="s">
        <v>892</v>
      </c>
      <c r="B1009" s="554">
        <v>5515.28</v>
      </c>
      <c r="C1009" s="548">
        <f t="shared" si="32"/>
        <v>10077</v>
      </c>
      <c r="D1009" s="524">
        <v>17</v>
      </c>
      <c r="E1009" s="556">
        <v>10060</v>
      </c>
      <c r="F1009" s="557">
        <v>3426.943522908</v>
      </c>
      <c r="G1009" s="549">
        <f>(F1009-B1009)/B1009</f>
        <v>-0.37864559498194106</v>
      </c>
      <c r="H1009" s="560"/>
    </row>
    <row r="1010" spans="1:8">
      <c r="A1010" s="547" t="s">
        <v>893</v>
      </c>
      <c r="B1010" s="554">
        <v>147954.23000000001</v>
      </c>
      <c r="C1010" s="548">
        <f t="shared" si="32"/>
        <v>236466.43</v>
      </c>
      <c r="D1010" s="524">
        <v>15406.43</v>
      </c>
      <c r="E1010" s="565">
        <v>221060</v>
      </c>
      <c r="F1010" s="557">
        <v>220389.12857340201</v>
      </c>
      <c r="G1010" s="549">
        <f>(F1010-B1010)/B1010</f>
        <v>0.48957639516897888</v>
      </c>
      <c r="H1010" s="576"/>
    </row>
    <row r="1011" spans="1:8">
      <c r="A1011" s="547" t="s">
        <v>894</v>
      </c>
      <c r="B1011" s="554">
        <v>3548.21</v>
      </c>
      <c r="C1011" s="548">
        <f t="shared" si="32"/>
        <v>15403.435359999999</v>
      </c>
      <c r="D1011" s="524">
        <v>93.435360000000003</v>
      </c>
      <c r="E1011" s="556">
        <v>15310</v>
      </c>
      <c r="F1011" s="557">
        <v>9763.58</v>
      </c>
      <c r="G1011" s="549">
        <f>(F1011-B1011)/B1011</f>
        <v>1.7516916980674762</v>
      </c>
      <c r="H1011" s="576"/>
    </row>
    <row r="1012" spans="1:8">
      <c r="A1012" s="547" t="s">
        <v>895</v>
      </c>
      <c r="B1012" s="554">
        <v>2501.39</v>
      </c>
      <c r="C1012" s="548">
        <f t="shared" si="32"/>
        <v>2064</v>
      </c>
      <c r="D1012" s="524"/>
      <c r="E1012" s="556">
        <v>2064</v>
      </c>
      <c r="F1012" s="557">
        <v>2452.4499999999998</v>
      </c>
      <c r="G1012" s="549">
        <f>(F1012-B1012)/B1012</f>
        <v>-1.9565121792283514E-2</v>
      </c>
      <c r="H1012" s="560"/>
    </row>
    <row r="1013" spans="1:8">
      <c r="A1013" s="547" t="s">
        <v>896</v>
      </c>
      <c r="B1013" s="554">
        <v>0</v>
      </c>
      <c r="C1013" s="548">
        <f t="shared" si="32"/>
        <v>0</v>
      </c>
      <c r="D1013" s="524"/>
      <c r="E1013" s="565"/>
      <c r="F1013" s="557">
        <v>0</v>
      </c>
      <c r="G1013" s="549"/>
      <c r="H1013" s="560"/>
    </row>
    <row r="1014" spans="1:8">
      <c r="A1014" s="547" t="s">
        <v>897</v>
      </c>
      <c r="B1014" s="554">
        <v>35588.5</v>
      </c>
      <c r="C1014" s="548">
        <f t="shared" si="32"/>
        <v>34207.54</v>
      </c>
      <c r="D1014" s="524">
        <v>2371.54</v>
      </c>
      <c r="E1014" s="548">
        <v>31836</v>
      </c>
      <c r="F1014" s="548">
        <v>326815.28000000003</v>
      </c>
      <c r="G1014" s="549">
        <f>(F1014-B1014)/B1014</f>
        <v>8.1831709681498239</v>
      </c>
      <c r="H1014" s="576"/>
    </row>
    <row r="1015" spans="1:8">
      <c r="A1015" s="547" t="s">
        <v>898</v>
      </c>
      <c r="B1015" s="554">
        <v>2652.03</v>
      </c>
      <c r="C1015" s="548">
        <f t="shared" si="32"/>
        <v>7412.36</v>
      </c>
      <c r="D1015" s="524">
        <v>27.36</v>
      </c>
      <c r="E1015" s="556">
        <v>7385</v>
      </c>
      <c r="F1015" s="557">
        <v>1173.67</v>
      </c>
      <c r="G1015" s="549">
        <f>(F1015-B1015)/B1015</f>
        <v>-0.55744467445692547</v>
      </c>
      <c r="H1015" s="560"/>
    </row>
    <row r="1016" spans="1:8">
      <c r="A1016" s="547" t="s">
        <v>899</v>
      </c>
      <c r="B1016" s="554">
        <v>0</v>
      </c>
      <c r="C1016" s="548">
        <f t="shared" si="32"/>
        <v>0</v>
      </c>
      <c r="D1016" s="524"/>
      <c r="E1016" s="565"/>
      <c r="F1016" s="557">
        <v>0</v>
      </c>
      <c r="G1016" s="549"/>
      <c r="H1016" s="560"/>
    </row>
    <row r="1017" spans="1:8">
      <c r="A1017" s="547" t="s">
        <v>900</v>
      </c>
      <c r="B1017" s="554">
        <v>26000</v>
      </c>
      <c r="C1017" s="548">
        <f t="shared" si="32"/>
        <v>25971</v>
      </c>
      <c r="D1017" s="524"/>
      <c r="E1017" s="556">
        <v>25971</v>
      </c>
      <c r="F1017" s="557">
        <v>0</v>
      </c>
      <c r="G1017" s="549">
        <f>(F1017-B1017)/B1017</f>
        <v>-1</v>
      </c>
      <c r="H1017" s="576"/>
    </row>
    <row r="1018" spans="1:8">
      <c r="A1018" s="547" t="s">
        <v>901</v>
      </c>
      <c r="B1018" s="554">
        <v>0</v>
      </c>
      <c r="C1018" s="548">
        <f t="shared" si="32"/>
        <v>0</v>
      </c>
      <c r="D1018" s="524"/>
      <c r="E1018" s="565"/>
      <c r="F1018" s="557">
        <v>0</v>
      </c>
      <c r="G1018" s="549"/>
      <c r="H1018" s="560"/>
    </row>
    <row r="1019" spans="1:8">
      <c r="A1019" s="547" t="s">
        <v>902</v>
      </c>
      <c r="B1019" s="554">
        <v>0</v>
      </c>
      <c r="C1019" s="548">
        <f t="shared" si="32"/>
        <v>0</v>
      </c>
      <c r="D1019" s="524"/>
      <c r="E1019" s="548"/>
      <c r="F1019" s="548">
        <v>0</v>
      </c>
      <c r="G1019" s="549"/>
      <c r="H1019" s="560"/>
    </row>
    <row r="1020" spans="1:8">
      <c r="A1020" s="547" t="s">
        <v>903</v>
      </c>
      <c r="B1020" s="554">
        <v>0</v>
      </c>
      <c r="C1020" s="548">
        <f t="shared" si="32"/>
        <v>0</v>
      </c>
      <c r="D1020" s="524"/>
      <c r="E1020" s="556"/>
      <c r="F1020" s="557">
        <v>0</v>
      </c>
      <c r="G1020" s="549"/>
      <c r="H1020" s="560"/>
    </row>
    <row r="1021" spans="1:8">
      <c r="A1021" s="547" t="s">
        <v>904</v>
      </c>
      <c r="B1021" s="554">
        <v>0</v>
      </c>
      <c r="C1021" s="548">
        <f t="shared" si="32"/>
        <v>0</v>
      </c>
      <c r="D1021" s="524"/>
      <c r="E1021" s="556"/>
      <c r="F1021" s="557">
        <v>0</v>
      </c>
      <c r="G1021" s="549"/>
      <c r="H1021" s="560"/>
    </row>
    <row r="1022" spans="1:8">
      <c r="A1022" s="547" t="s">
        <v>905</v>
      </c>
      <c r="B1022" s="554">
        <v>7836.76</v>
      </c>
      <c r="C1022" s="548">
        <f t="shared" si="32"/>
        <v>11324</v>
      </c>
      <c r="D1022" s="524"/>
      <c r="E1022" s="556">
        <v>11324</v>
      </c>
      <c r="F1022" s="557">
        <v>7588</v>
      </c>
      <c r="G1022" s="549">
        <f>(F1022-B1022)/B1022</f>
        <v>-3.1742709997498994E-2</v>
      </c>
      <c r="H1022" s="560"/>
    </row>
    <row r="1023" spans="1:8">
      <c r="A1023" s="547" t="s">
        <v>906</v>
      </c>
      <c r="B1023" s="554">
        <v>0</v>
      </c>
      <c r="C1023" s="548">
        <f t="shared" si="32"/>
        <v>0</v>
      </c>
      <c r="D1023" s="524"/>
      <c r="E1023" s="565"/>
      <c r="F1023" s="557">
        <v>0</v>
      </c>
      <c r="G1023" s="549"/>
      <c r="H1023" s="560"/>
    </row>
    <row r="1024" spans="1:8">
      <c r="A1024" s="547" t="s">
        <v>907</v>
      </c>
      <c r="B1024" s="554">
        <v>8875.4699999999993</v>
      </c>
      <c r="C1024" s="548">
        <f t="shared" si="32"/>
        <v>4419</v>
      </c>
      <c r="D1024" s="524"/>
      <c r="E1024" s="565">
        <v>4419</v>
      </c>
      <c r="F1024" s="557">
        <v>7621.46</v>
      </c>
      <c r="G1024" s="549">
        <f>(F1024-B1024)/B1024</f>
        <v>-0.14128941903921702</v>
      </c>
      <c r="H1024" s="560"/>
    </row>
    <row r="1025" spans="1:8">
      <c r="A1025" s="547" t="s">
        <v>908</v>
      </c>
      <c r="B1025" s="554">
        <v>66</v>
      </c>
      <c r="C1025" s="548">
        <f t="shared" si="32"/>
        <v>1356</v>
      </c>
      <c r="D1025" s="524"/>
      <c r="E1025" s="565">
        <v>1356</v>
      </c>
      <c r="F1025" s="557">
        <v>7153.3488300240006</v>
      </c>
      <c r="G1025" s="549">
        <f>(F1025-B1025)/B1025</f>
        <v>107.38407318218182</v>
      </c>
      <c r="H1025" s="576"/>
    </row>
    <row r="1026" spans="1:8">
      <c r="A1026" s="547" t="s">
        <v>909</v>
      </c>
      <c r="B1026" s="554">
        <v>0</v>
      </c>
      <c r="C1026" s="548">
        <f t="shared" si="32"/>
        <v>0</v>
      </c>
      <c r="D1026" s="524"/>
      <c r="E1026" s="566"/>
      <c r="F1026" s="557">
        <v>0</v>
      </c>
      <c r="G1026" s="549"/>
      <c r="H1026" s="560"/>
    </row>
    <row r="1027" spans="1:8">
      <c r="A1027" s="547" t="s">
        <v>910</v>
      </c>
      <c r="B1027" s="554">
        <v>79851.58</v>
      </c>
      <c r="C1027" s="548">
        <f t="shared" si="32"/>
        <v>128661.93</v>
      </c>
      <c r="D1027" s="524">
        <v>100444.93</v>
      </c>
      <c r="E1027" s="565">
        <v>28217</v>
      </c>
      <c r="F1027" s="557">
        <v>183399.00714072702</v>
      </c>
      <c r="G1027" s="549">
        <f>(F1027-B1027)/B1027</f>
        <v>1.2967486321589003</v>
      </c>
      <c r="H1027" s="576"/>
    </row>
    <row r="1028" spans="1:8">
      <c r="A1028" s="547" t="s">
        <v>911</v>
      </c>
      <c r="B1028" s="554">
        <v>0</v>
      </c>
      <c r="C1028" s="548">
        <f t="shared" si="32"/>
        <v>133453</v>
      </c>
      <c r="D1028" s="524"/>
      <c r="E1028" s="565">
        <f>SUM(E1029:E1037)</f>
        <v>133453</v>
      </c>
      <c r="F1028" s="557">
        <f>SUM(F1029:F1037)</f>
        <v>277</v>
      </c>
      <c r="G1028" s="549"/>
      <c r="H1028" s="561">
        <f>SUM(H1029:H1037)</f>
        <v>0</v>
      </c>
    </row>
    <row r="1029" spans="1:8">
      <c r="A1029" s="547" t="s">
        <v>746</v>
      </c>
      <c r="B1029" s="554">
        <v>0</v>
      </c>
      <c r="C1029" s="548">
        <f t="shared" si="32"/>
        <v>0</v>
      </c>
      <c r="D1029" s="524"/>
      <c r="E1029" s="556">
        <v>0</v>
      </c>
      <c r="F1029" s="557">
        <v>0</v>
      </c>
      <c r="G1029" s="549"/>
      <c r="H1029" s="560"/>
    </row>
    <row r="1030" spans="1:8">
      <c r="A1030" s="547" t="s">
        <v>747</v>
      </c>
      <c r="B1030" s="554">
        <v>0</v>
      </c>
      <c r="C1030" s="548">
        <f t="shared" ref="C1030:C1093" si="34">D1030+E1030</f>
        <v>0</v>
      </c>
      <c r="D1030" s="524"/>
      <c r="E1030" s="556">
        <v>0</v>
      </c>
      <c r="F1030" s="557">
        <v>0</v>
      </c>
      <c r="G1030" s="549"/>
      <c r="H1030" s="560"/>
    </row>
    <row r="1031" spans="1:8">
      <c r="A1031" s="547" t="s">
        <v>748</v>
      </c>
      <c r="B1031" s="554">
        <v>0</v>
      </c>
      <c r="C1031" s="548">
        <f t="shared" si="34"/>
        <v>0</v>
      </c>
      <c r="D1031" s="524"/>
      <c r="E1031" s="548">
        <v>0</v>
      </c>
      <c r="F1031" s="548">
        <v>0</v>
      </c>
      <c r="G1031" s="549"/>
      <c r="H1031" s="560"/>
    </row>
    <row r="1032" spans="1:8">
      <c r="A1032" s="547" t="s">
        <v>912</v>
      </c>
      <c r="B1032" s="554">
        <v>0</v>
      </c>
      <c r="C1032" s="548">
        <f t="shared" si="34"/>
        <v>133000</v>
      </c>
      <c r="D1032" s="524"/>
      <c r="E1032" s="556">
        <v>133000</v>
      </c>
      <c r="F1032" s="557">
        <v>0</v>
      </c>
      <c r="G1032" s="549"/>
      <c r="H1032" s="560"/>
    </row>
    <row r="1033" spans="1:8">
      <c r="A1033" s="547" t="s">
        <v>913</v>
      </c>
      <c r="B1033" s="554">
        <v>0</v>
      </c>
      <c r="C1033" s="548">
        <f t="shared" si="34"/>
        <v>0</v>
      </c>
      <c r="D1033" s="524"/>
      <c r="E1033" s="556">
        <v>0</v>
      </c>
      <c r="F1033" s="557">
        <v>0</v>
      </c>
      <c r="G1033" s="549"/>
      <c r="H1033" s="560"/>
    </row>
    <row r="1034" spans="1:8">
      <c r="A1034" s="547" t="s">
        <v>914</v>
      </c>
      <c r="B1034" s="554">
        <v>0</v>
      </c>
      <c r="C1034" s="548">
        <f t="shared" si="34"/>
        <v>0</v>
      </c>
      <c r="D1034" s="524"/>
      <c r="E1034" s="548">
        <v>0</v>
      </c>
      <c r="F1034" s="557">
        <v>0</v>
      </c>
      <c r="G1034" s="549"/>
      <c r="H1034" s="560"/>
    </row>
    <row r="1035" spans="1:8">
      <c r="A1035" s="547" t="s">
        <v>915</v>
      </c>
      <c r="B1035" s="554">
        <v>0</v>
      </c>
      <c r="C1035" s="548">
        <f t="shared" si="34"/>
        <v>0</v>
      </c>
      <c r="D1035" s="524"/>
      <c r="E1035" s="566">
        <v>0</v>
      </c>
      <c r="F1035" s="557">
        <v>0</v>
      </c>
      <c r="G1035" s="549"/>
      <c r="H1035" s="560"/>
    </row>
    <row r="1036" spans="1:8">
      <c r="A1036" s="547" t="s">
        <v>916</v>
      </c>
      <c r="B1036" s="554">
        <v>0</v>
      </c>
      <c r="C1036" s="548">
        <f t="shared" si="34"/>
        <v>0</v>
      </c>
      <c r="D1036" s="524"/>
      <c r="E1036" s="565">
        <v>0</v>
      </c>
      <c r="F1036" s="557">
        <v>0</v>
      </c>
      <c r="G1036" s="549"/>
      <c r="H1036" s="560"/>
    </row>
    <row r="1037" spans="1:8">
      <c r="A1037" s="547" t="s">
        <v>917</v>
      </c>
      <c r="B1037" s="554">
        <v>0</v>
      </c>
      <c r="C1037" s="548">
        <f t="shared" si="34"/>
        <v>453</v>
      </c>
      <c r="D1037" s="524"/>
      <c r="E1037" s="565">
        <v>453</v>
      </c>
      <c r="F1037" s="557">
        <v>277</v>
      </c>
      <c r="G1037" s="549"/>
      <c r="H1037" s="560"/>
    </row>
    <row r="1038" spans="1:8" ht="40.5">
      <c r="A1038" s="547" t="s">
        <v>918</v>
      </c>
      <c r="B1038" s="569">
        <f>SUM(B1039:B1047)</f>
        <v>66939.45</v>
      </c>
      <c r="C1038" s="548">
        <f t="shared" si="34"/>
        <v>65940</v>
      </c>
      <c r="D1038" s="569">
        <f>SUM(D1039:D1047)</f>
        <v>0</v>
      </c>
      <c r="E1038" s="569">
        <f>SUM(E1039:E1047)</f>
        <v>65940</v>
      </c>
      <c r="F1038" s="557">
        <f>SUM(F1039:F1047)</f>
        <v>119673.2</v>
      </c>
      <c r="G1038" s="549">
        <f>(F1038-B1038)/B1038</f>
        <v>0.78778283956620498</v>
      </c>
      <c r="H1038" s="577" t="s">
        <v>919</v>
      </c>
    </row>
    <row r="1039" spans="1:8">
      <c r="A1039" s="547" t="s">
        <v>746</v>
      </c>
      <c r="B1039" s="554">
        <v>0</v>
      </c>
      <c r="C1039" s="548">
        <f t="shared" si="34"/>
        <v>0</v>
      </c>
      <c r="D1039" s="524"/>
      <c r="E1039" s="565">
        <v>0</v>
      </c>
      <c r="F1039" s="557">
        <v>0</v>
      </c>
      <c r="G1039" s="549"/>
      <c r="H1039" s="560"/>
    </row>
    <row r="1040" spans="1:8">
      <c r="A1040" s="547" t="s">
        <v>747</v>
      </c>
      <c r="B1040" s="554">
        <v>0</v>
      </c>
      <c r="C1040" s="548">
        <f t="shared" si="34"/>
        <v>0</v>
      </c>
      <c r="D1040" s="524"/>
      <c r="E1040" s="565">
        <v>0</v>
      </c>
      <c r="F1040" s="557">
        <v>0</v>
      </c>
      <c r="G1040" s="549"/>
      <c r="H1040" s="560"/>
    </row>
    <row r="1041" spans="1:8">
      <c r="A1041" s="547" t="s">
        <v>748</v>
      </c>
      <c r="B1041" s="554">
        <v>0</v>
      </c>
      <c r="C1041" s="548">
        <f t="shared" si="34"/>
        <v>0</v>
      </c>
      <c r="D1041" s="524"/>
      <c r="E1041" s="565">
        <v>0</v>
      </c>
      <c r="F1041" s="557">
        <v>0</v>
      </c>
      <c r="G1041" s="549"/>
      <c r="H1041" s="560"/>
    </row>
    <row r="1042" spans="1:8">
      <c r="A1042" s="547" t="s">
        <v>920</v>
      </c>
      <c r="B1042" s="554">
        <v>0</v>
      </c>
      <c r="C1042" s="548">
        <f t="shared" si="34"/>
        <v>0</v>
      </c>
      <c r="D1042" s="524"/>
      <c r="E1042" s="565">
        <v>0</v>
      </c>
      <c r="F1042" s="557">
        <v>0</v>
      </c>
      <c r="G1042" s="549"/>
      <c r="H1042" s="560"/>
    </row>
    <row r="1043" spans="1:8">
      <c r="A1043" s="547" t="s">
        <v>921</v>
      </c>
      <c r="B1043" s="554">
        <v>0</v>
      </c>
      <c r="C1043" s="548">
        <f t="shared" si="34"/>
        <v>0</v>
      </c>
      <c r="D1043" s="524"/>
      <c r="E1043" s="556">
        <v>0</v>
      </c>
      <c r="F1043" s="557">
        <v>0</v>
      </c>
      <c r="G1043" s="549"/>
      <c r="H1043" s="560"/>
    </row>
    <row r="1044" spans="1:8">
      <c r="A1044" s="547" t="s">
        <v>922</v>
      </c>
      <c r="B1044" s="554">
        <v>0</v>
      </c>
      <c r="C1044" s="548">
        <f t="shared" si="34"/>
        <v>0</v>
      </c>
      <c r="D1044" s="524"/>
      <c r="E1044" s="565">
        <v>0</v>
      </c>
      <c r="F1044" s="557">
        <v>0</v>
      </c>
      <c r="G1044" s="549"/>
      <c r="H1044" s="560"/>
    </row>
    <row r="1045" spans="1:8">
      <c r="A1045" s="547" t="s">
        <v>923</v>
      </c>
      <c r="B1045" s="554">
        <v>0</v>
      </c>
      <c r="C1045" s="548">
        <f t="shared" si="34"/>
        <v>0</v>
      </c>
      <c r="D1045" s="524"/>
      <c r="E1045" s="566">
        <v>0</v>
      </c>
      <c r="F1045" s="557">
        <v>0</v>
      </c>
      <c r="G1045" s="549"/>
      <c r="H1045" s="560"/>
    </row>
    <row r="1046" spans="1:8">
      <c r="A1046" s="547" t="s">
        <v>924</v>
      </c>
      <c r="B1046" s="554">
        <v>0</v>
      </c>
      <c r="C1046" s="548">
        <f t="shared" si="34"/>
        <v>0</v>
      </c>
      <c r="D1046" s="524"/>
      <c r="E1046" s="565">
        <v>0</v>
      </c>
      <c r="F1046" s="557">
        <v>0</v>
      </c>
      <c r="G1046" s="549"/>
      <c r="H1046" s="560"/>
    </row>
    <row r="1047" spans="1:8">
      <c r="A1047" s="547" t="s">
        <v>925</v>
      </c>
      <c r="B1047" s="554">
        <v>66939.45</v>
      </c>
      <c r="C1047" s="548">
        <f t="shared" si="34"/>
        <v>65940</v>
      </c>
      <c r="D1047" s="524"/>
      <c r="E1047" s="565">
        <v>65940</v>
      </c>
      <c r="F1047" s="557">
        <v>119673.2</v>
      </c>
      <c r="G1047" s="549">
        <f>(F1047-B1047)/B1047</f>
        <v>0.78778283956620498</v>
      </c>
      <c r="H1047" s="576"/>
    </row>
    <row r="1048" spans="1:8" ht="67.5">
      <c r="A1048" s="547" t="s">
        <v>926</v>
      </c>
      <c r="B1048" s="552">
        <f>SUM(B1049:B1052)</f>
        <v>71379</v>
      </c>
      <c r="C1048" s="548">
        <f t="shared" si="34"/>
        <v>126135</v>
      </c>
      <c r="D1048" s="552">
        <f>SUM(D1049:D1052)</f>
        <v>0</v>
      </c>
      <c r="E1048" s="552">
        <f>SUM(E1049:E1052)</f>
        <v>126135</v>
      </c>
      <c r="F1048" s="557">
        <f>SUM(F1049:F1052)</f>
        <v>0</v>
      </c>
      <c r="G1048" s="549">
        <f>(F1048-B1048)/B1048</f>
        <v>-1</v>
      </c>
      <c r="H1048" s="563" t="s">
        <v>927</v>
      </c>
    </row>
    <row r="1049" spans="1:8">
      <c r="A1049" s="547" t="s">
        <v>928</v>
      </c>
      <c r="B1049" s="554">
        <v>71379</v>
      </c>
      <c r="C1049" s="548">
        <f t="shared" si="34"/>
        <v>126135</v>
      </c>
      <c r="D1049" s="524"/>
      <c r="E1049" s="556">
        <v>126135</v>
      </c>
      <c r="F1049" s="557">
        <v>0</v>
      </c>
      <c r="G1049" s="549">
        <f>(F1049-B1049)/B1049</f>
        <v>-1</v>
      </c>
      <c r="H1049" s="560"/>
    </row>
    <row r="1050" spans="1:8">
      <c r="A1050" s="547" t="s">
        <v>929</v>
      </c>
      <c r="B1050" s="554">
        <v>0</v>
      </c>
      <c r="C1050" s="548">
        <f t="shared" si="34"/>
        <v>0</v>
      </c>
      <c r="D1050" s="524"/>
      <c r="E1050" s="556">
        <v>0</v>
      </c>
      <c r="F1050" s="557">
        <v>0</v>
      </c>
      <c r="G1050" s="549"/>
      <c r="H1050" s="560"/>
    </row>
    <row r="1051" spans="1:8">
      <c r="A1051" s="547" t="s">
        <v>930</v>
      </c>
      <c r="B1051" s="554">
        <v>0</v>
      </c>
      <c r="C1051" s="548">
        <f t="shared" si="34"/>
        <v>0</v>
      </c>
      <c r="D1051" s="524"/>
      <c r="E1051" s="565">
        <v>0</v>
      </c>
      <c r="F1051" s="557">
        <v>0</v>
      </c>
      <c r="G1051" s="549"/>
      <c r="H1051" s="560"/>
    </row>
    <row r="1052" spans="1:8">
      <c r="A1052" s="547" t="s">
        <v>931</v>
      </c>
      <c r="B1052" s="554">
        <v>0</v>
      </c>
      <c r="C1052" s="548">
        <f t="shared" si="34"/>
        <v>0</v>
      </c>
      <c r="D1052" s="524"/>
      <c r="E1052" s="565">
        <v>0</v>
      </c>
      <c r="F1052" s="557">
        <v>0</v>
      </c>
      <c r="G1052" s="549"/>
      <c r="H1052" s="560"/>
    </row>
    <row r="1053" spans="1:8">
      <c r="A1053" s="547" t="s">
        <v>932</v>
      </c>
      <c r="B1053" s="552">
        <f>SUM(B1054:B1059)</f>
        <v>177.5</v>
      </c>
      <c r="C1053" s="548">
        <f t="shared" si="34"/>
        <v>328.20179999999999</v>
      </c>
      <c r="D1053" s="552">
        <f>SUM(D1054:D1059)</f>
        <v>222.20179999999999</v>
      </c>
      <c r="E1053" s="552">
        <f>SUM(E1054:E1059)</f>
        <v>106</v>
      </c>
      <c r="F1053" s="557">
        <f>SUM(F1054:F1059)</f>
        <v>222.20179999999999</v>
      </c>
      <c r="G1053" s="549">
        <f>(F1053-B1053)/B1053</f>
        <v>0.25184112676056331</v>
      </c>
      <c r="H1053" s="561">
        <f>SUM(H1054:H1059)</f>
        <v>0</v>
      </c>
    </row>
    <row r="1054" spans="1:8">
      <c r="A1054" s="547" t="s">
        <v>746</v>
      </c>
      <c r="B1054" s="554">
        <v>0</v>
      </c>
      <c r="C1054" s="548">
        <f t="shared" si="34"/>
        <v>0</v>
      </c>
      <c r="D1054" s="524"/>
      <c r="E1054" s="565">
        <v>0</v>
      </c>
      <c r="F1054" s="557">
        <v>0</v>
      </c>
      <c r="G1054" s="549"/>
      <c r="H1054" s="560"/>
    </row>
    <row r="1055" spans="1:8">
      <c r="A1055" s="547" t="s">
        <v>747</v>
      </c>
      <c r="B1055" s="554">
        <v>0</v>
      </c>
      <c r="C1055" s="548">
        <f t="shared" si="34"/>
        <v>0</v>
      </c>
      <c r="D1055" s="524"/>
      <c r="E1055" s="565">
        <v>0</v>
      </c>
      <c r="F1055" s="557">
        <v>0</v>
      </c>
      <c r="G1055" s="549"/>
      <c r="H1055" s="560"/>
    </row>
    <row r="1056" spans="1:8">
      <c r="A1056" s="547" t="s">
        <v>748</v>
      </c>
      <c r="B1056" s="554">
        <v>0</v>
      </c>
      <c r="C1056" s="548">
        <f t="shared" si="34"/>
        <v>0</v>
      </c>
      <c r="D1056" s="524"/>
      <c r="E1056" s="565">
        <v>0</v>
      </c>
      <c r="F1056" s="557">
        <v>0</v>
      </c>
      <c r="G1056" s="549"/>
      <c r="H1056" s="560"/>
    </row>
    <row r="1057" spans="1:8">
      <c r="A1057" s="547" t="s">
        <v>916</v>
      </c>
      <c r="B1057" s="554">
        <v>0</v>
      </c>
      <c r="C1057" s="548">
        <f t="shared" si="34"/>
        <v>0</v>
      </c>
      <c r="D1057" s="524"/>
      <c r="E1057" s="565">
        <v>0</v>
      </c>
      <c r="F1057" s="557">
        <v>0</v>
      </c>
      <c r="G1057" s="549"/>
      <c r="H1057" s="560"/>
    </row>
    <row r="1058" spans="1:8">
      <c r="A1058" s="547" t="s">
        <v>933</v>
      </c>
      <c r="B1058" s="554">
        <v>0</v>
      </c>
      <c r="C1058" s="548">
        <f t="shared" si="34"/>
        <v>0</v>
      </c>
      <c r="D1058" s="524"/>
      <c r="E1058" s="556">
        <v>0</v>
      </c>
      <c r="F1058" s="557">
        <v>0</v>
      </c>
      <c r="G1058" s="549"/>
      <c r="H1058" s="560"/>
    </row>
    <row r="1059" spans="1:8">
      <c r="A1059" s="547" t="s">
        <v>934</v>
      </c>
      <c r="B1059" s="554">
        <v>177.5</v>
      </c>
      <c r="C1059" s="548">
        <f t="shared" si="34"/>
        <v>328.20179999999999</v>
      </c>
      <c r="D1059" s="524">
        <v>222.20179999999999</v>
      </c>
      <c r="E1059" s="556">
        <v>106</v>
      </c>
      <c r="F1059" s="557">
        <v>222.20179999999999</v>
      </c>
      <c r="G1059" s="549">
        <f>(F1059-B1059)/B1059</f>
        <v>0.25184112676056331</v>
      </c>
      <c r="H1059" s="560"/>
    </row>
    <row r="1060" spans="1:8">
      <c r="A1060" s="547" t="s">
        <v>935</v>
      </c>
      <c r="B1060" s="554">
        <v>0</v>
      </c>
      <c r="C1060" s="548">
        <f t="shared" si="34"/>
        <v>3363</v>
      </c>
      <c r="D1060" s="524"/>
      <c r="E1060" s="556">
        <f>SUM(E1061:E1064)</f>
        <v>3363</v>
      </c>
      <c r="F1060" s="557">
        <f>SUM(F1061:F1064)</f>
        <v>0</v>
      </c>
      <c r="G1060" s="549"/>
      <c r="H1060" s="561">
        <f>SUM(H1061:H1064)</f>
        <v>0</v>
      </c>
    </row>
    <row r="1061" spans="1:8">
      <c r="A1061" s="547" t="s">
        <v>936</v>
      </c>
      <c r="B1061" s="554">
        <v>0</v>
      </c>
      <c r="C1061" s="548">
        <f t="shared" si="34"/>
        <v>0</v>
      </c>
      <c r="D1061" s="524"/>
      <c r="E1061" s="548">
        <v>0</v>
      </c>
      <c r="F1061" s="548">
        <v>0</v>
      </c>
      <c r="G1061" s="549"/>
      <c r="H1061" s="560"/>
    </row>
    <row r="1062" spans="1:8">
      <c r="A1062" s="547" t="s">
        <v>937</v>
      </c>
      <c r="B1062" s="554">
        <v>0</v>
      </c>
      <c r="C1062" s="548">
        <f t="shared" si="34"/>
        <v>0</v>
      </c>
      <c r="D1062" s="524"/>
      <c r="E1062" s="556">
        <v>0</v>
      </c>
      <c r="F1062" s="557">
        <v>0</v>
      </c>
      <c r="G1062" s="549"/>
      <c r="H1062" s="560"/>
    </row>
    <row r="1063" spans="1:8">
      <c r="A1063" s="547" t="s">
        <v>938</v>
      </c>
      <c r="B1063" s="554">
        <v>0</v>
      </c>
      <c r="C1063" s="548">
        <f t="shared" si="34"/>
        <v>0</v>
      </c>
      <c r="D1063" s="524"/>
      <c r="E1063" s="556">
        <v>0</v>
      </c>
      <c r="F1063" s="557">
        <v>0</v>
      </c>
      <c r="G1063" s="549"/>
      <c r="H1063" s="560"/>
    </row>
    <row r="1064" spans="1:8">
      <c r="A1064" s="547" t="s">
        <v>939</v>
      </c>
      <c r="B1064" s="554">
        <v>0</v>
      </c>
      <c r="C1064" s="548">
        <f t="shared" si="34"/>
        <v>3363</v>
      </c>
      <c r="D1064" s="524"/>
      <c r="E1064" s="556">
        <v>3363</v>
      </c>
      <c r="F1064" s="557">
        <v>0</v>
      </c>
      <c r="G1064" s="549"/>
      <c r="H1064" s="560"/>
    </row>
    <row r="1065" spans="1:8">
      <c r="A1065" s="547" t="s">
        <v>940</v>
      </c>
      <c r="B1065" s="552">
        <f>SUM(B1066:B1067)</f>
        <v>1527102.25</v>
      </c>
      <c r="C1065" s="548">
        <f t="shared" si="34"/>
        <v>1473779.67</v>
      </c>
      <c r="D1065" s="552">
        <f>SUM(D1066:D1067)</f>
        <v>14493.67</v>
      </c>
      <c r="E1065" s="552">
        <f>SUM(E1066:E1067)</f>
        <v>1459286</v>
      </c>
      <c r="F1065" s="557">
        <f>SUM(F1066:F1067)</f>
        <v>1084853.4099999999</v>
      </c>
      <c r="G1065" s="549">
        <f>(F1065-B1065)/B1065</f>
        <v>-0.28960001859731405</v>
      </c>
      <c r="H1065" s="561">
        <f>SUM(H1066:H1067)</f>
        <v>0</v>
      </c>
    </row>
    <row r="1066" spans="1:8">
      <c r="A1066" s="547" t="s">
        <v>941</v>
      </c>
      <c r="B1066" s="554">
        <v>791167.18</v>
      </c>
      <c r="C1066" s="548">
        <f t="shared" si="34"/>
        <v>832999</v>
      </c>
      <c r="D1066" s="524"/>
      <c r="E1066" s="566">
        <v>832999</v>
      </c>
      <c r="F1066" s="557">
        <v>784373</v>
      </c>
      <c r="G1066" s="549">
        <f>(F1066-B1066)/B1066</f>
        <v>-8.5875402465507358E-3</v>
      </c>
      <c r="H1066" s="568"/>
    </row>
    <row r="1067" spans="1:8">
      <c r="A1067" s="547" t="s">
        <v>942</v>
      </c>
      <c r="B1067" s="554">
        <v>735935.07</v>
      </c>
      <c r="C1067" s="548">
        <f t="shared" si="34"/>
        <v>640780.67000000004</v>
      </c>
      <c r="D1067" s="524">
        <v>14493.67</v>
      </c>
      <c r="E1067" s="565">
        <v>626287</v>
      </c>
      <c r="F1067" s="557">
        <v>300480.40999999997</v>
      </c>
      <c r="G1067" s="549">
        <f>(F1067-B1067)/B1067</f>
        <v>-0.59170255332443933</v>
      </c>
      <c r="H1067" s="568"/>
    </row>
    <row r="1068" spans="1:8">
      <c r="A1068" s="547" t="s">
        <v>943</v>
      </c>
      <c r="B1068" s="554">
        <f>B1069+B1079+B1095+B1100+B1114+B1123+B1130+B1137</f>
        <v>768208.94000000006</v>
      </c>
      <c r="C1068" s="548">
        <f t="shared" si="34"/>
        <v>749181.29455999995</v>
      </c>
      <c r="D1068" s="554">
        <f>D1069+D1079+D1095+D1100+D1114+D1123+D1130+D1137</f>
        <v>36563.294560000002</v>
      </c>
      <c r="E1068" s="554">
        <f>E1069+E1079+E1095+E1100+E1114+E1123+E1130+E1137</f>
        <v>712618</v>
      </c>
      <c r="F1068" s="557">
        <f>F1069+F1079+F1095+F1100+F1114+F1123+F1130+F1137</f>
        <v>556181.31436259497</v>
      </c>
      <c r="G1068" s="549">
        <f>(F1068-B1068)/B1068</f>
        <v>-0.27600254904271887</v>
      </c>
      <c r="H1068" s="562"/>
    </row>
    <row r="1069" spans="1:8">
      <c r="A1069" s="547" t="s">
        <v>944</v>
      </c>
      <c r="B1069" s="554">
        <f>SUM(B1070:B1078)</f>
        <v>0</v>
      </c>
      <c r="C1069" s="548">
        <f t="shared" si="34"/>
        <v>0</v>
      </c>
      <c r="D1069" s="524"/>
      <c r="E1069" s="565">
        <f>SUM(E1070:E1078)</f>
        <v>0</v>
      </c>
      <c r="F1069" s="557">
        <f>SUM(F1070:F1078)</f>
        <v>0</v>
      </c>
      <c r="G1069" s="549"/>
      <c r="H1069" s="561">
        <f>SUM(H1070:H1078)</f>
        <v>0</v>
      </c>
    </row>
    <row r="1070" spans="1:8">
      <c r="A1070" s="547" t="s">
        <v>746</v>
      </c>
      <c r="B1070" s="554">
        <v>0</v>
      </c>
      <c r="C1070" s="548">
        <f t="shared" si="34"/>
        <v>0</v>
      </c>
      <c r="D1070" s="524"/>
      <c r="E1070" s="565">
        <v>0</v>
      </c>
      <c r="F1070" s="557">
        <v>0</v>
      </c>
      <c r="G1070" s="549"/>
      <c r="H1070" s="560"/>
    </row>
    <row r="1071" spans="1:8">
      <c r="A1071" s="547" t="s">
        <v>747</v>
      </c>
      <c r="B1071" s="554">
        <v>0</v>
      </c>
      <c r="C1071" s="548">
        <f t="shared" si="34"/>
        <v>0</v>
      </c>
      <c r="D1071" s="524"/>
      <c r="E1071" s="556">
        <v>0</v>
      </c>
      <c r="F1071" s="557">
        <v>0</v>
      </c>
      <c r="G1071" s="549"/>
      <c r="H1071" s="560"/>
    </row>
    <row r="1072" spans="1:8">
      <c r="A1072" s="547" t="s">
        <v>748</v>
      </c>
      <c r="B1072" s="554">
        <v>0</v>
      </c>
      <c r="C1072" s="548">
        <f t="shared" si="34"/>
        <v>0</v>
      </c>
      <c r="D1072" s="524"/>
      <c r="E1072" s="565">
        <v>0</v>
      </c>
      <c r="F1072" s="557">
        <v>0</v>
      </c>
      <c r="G1072" s="549"/>
      <c r="H1072" s="560"/>
    </row>
    <row r="1073" spans="1:8">
      <c r="A1073" s="547" t="s">
        <v>945</v>
      </c>
      <c r="B1073" s="554">
        <v>0</v>
      </c>
      <c r="C1073" s="548">
        <f t="shared" si="34"/>
        <v>0</v>
      </c>
      <c r="D1073" s="524"/>
      <c r="E1073" s="565">
        <v>0</v>
      </c>
      <c r="F1073" s="557">
        <v>0</v>
      </c>
      <c r="G1073" s="549"/>
      <c r="H1073" s="560"/>
    </row>
    <row r="1074" spans="1:8">
      <c r="A1074" s="547" t="s">
        <v>946</v>
      </c>
      <c r="B1074" s="554">
        <v>0</v>
      </c>
      <c r="C1074" s="548">
        <f t="shared" si="34"/>
        <v>0</v>
      </c>
      <c r="D1074" s="524"/>
      <c r="E1074" s="565">
        <v>0</v>
      </c>
      <c r="F1074" s="557">
        <v>0</v>
      </c>
      <c r="G1074" s="549"/>
      <c r="H1074" s="560"/>
    </row>
    <row r="1075" spans="1:8">
      <c r="A1075" s="547" t="s">
        <v>947</v>
      </c>
      <c r="B1075" s="554">
        <v>0</v>
      </c>
      <c r="C1075" s="548">
        <f t="shared" si="34"/>
        <v>0</v>
      </c>
      <c r="D1075" s="524"/>
      <c r="E1075" s="565">
        <v>0</v>
      </c>
      <c r="F1075" s="557">
        <v>0</v>
      </c>
      <c r="G1075" s="549"/>
      <c r="H1075" s="560"/>
    </row>
    <row r="1076" spans="1:8">
      <c r="A1076" s="547" t="s">
        <v>948</v>
      </c>
      <c r="B1076" s="554">
        <v>0</v>
      </c>
      <c r="C1076" s="548">
        <f t="shared" si="34"/>
        <v>0</v>
      </c>
      <c r="D1076" s="524"/>
      <c r="E1076" s="565">
        <v>0</v>
      </c>
      <c r="F1076" s="557">
        <v>0</v>
      </c>
      <c r="G1076" s="549"/>
      <c r="H1076" s="560"/>
    </row>
    <row r="1077" spans="1:8">
      <c r="A1077" s="547" t="s">
        <v>949</v>
      </c>
      <c r="B1077" s="554">
        <v>0</v>
      </c>
      <c r="C1077" s="548">
        <f t="shared" si="34"/>
        <v>0</v>
      </c>
      <c r="D1077" s="524"/>
      <c r="E1077" s="556">
        <v>0</v>
      </c>
      <c r="F1077" s="557">
        <v>0</v>
      </c>
      <c r="G1077" s="549"/>
      <c r="H1077" s="560"/>
    </row>
    <row r="1078" spans="1:8">
      <c r="A1078" s="547" t="s">
        <v>950</v>
      </c>
      <c r="B1078" s="554">
        <v>0</v>
      </c>
      <c r="C1078" s="548">
        <f t="shared" si="34"/>
        <v>0</v>
      </c>
      <c r="D1078" s="524"/>
      <c r="E1078" s="556">
        <v>0</v>
      </c>
      <c r="F1078" s="557">
        <v>0</v>
      </c>
      <c r="G1078" s="549"/>
      <c r="H1078" s="560"/>
    </row>
    <row r="1079" spans="1:8" ht="94.5">
      <c r="A1079" s="547" t="s">
        <v>951</v>
      </c>
      <c r="B1079" s="554">
        <f>SUM(B1080:B1094)</f>
        <v>236855.21</v>
      </c>
      <c r="C1079" s="548">
        <f t="shared" si="34"/>
        <v>191407.56170300001</v>
      </c>
      <c r="D1079" s="554">
        <f>SUM(D1080:D1094)</f>
        <v>1714.5617030000001</v>
      </c>
      <c r="E1079" s="554">
        <f>SUM(E1080:E1094)</f>
        <v>189693</v>
      </c>
      <c r="F1079" s="557">
        <f>SUM(F1080:F1094)</f>
        <v>391197.56170299998</v>
      </c>
      <c r="G1079" s="549">
        <f>(F1079-B1079)/B1079</f>
        <v>0.65163165168712145</v>
      </c>
      <c r="H1079" s="563" t="s">
        <v>952</v>
      </c>
    </row>
    <row r="1080" spans="1:8">
      <c r="A1080" s="547" t="s">
        <v>746</v>
      </c>
      <c r="B1080" s="554">
        <v>0</v>
      </c>
      <c r="C1080" s="548">
        <f t="shared" si="34"/>
        <v>0</v>
      </c>
      <c r="D1080" s="524"/>
      <c r="E1080" s="548">
        <v>0</v>
      </c>
      <c r="F1080" s="557">
        <v>0</v>
      </c>
      <c r="G1080" s="549"/>
      <c r="H1080" s="560"/>
    </row>
    <row r="1081" spans="1:8">
      <c r="A1081" s="547" t="s">
        <v>747</v>
      </c>
      <c r="B1081" s="554">
        <v>0</v>
      </c>
      <c r="C1081" s="548">
        <f t="shared" si="34"/>
        <v>0</v>
      </c>
      <c r="D1081" s="524"/>
      <c r="E1081" s="565">
        <v>0</v>
      </c>
      <c r="F1081" s="557">
        <v>0</v>
      </c>
      <c r="G1081" s="549"/>
      <c r="H1081" s="560"/>
    </row>
    <row r="1082" spans="1:8">
      <c r="A1082" s="547" t="s">
        <v>748</v>
      </c>
      <c r="B1082" s="554">
        <v>0</v>
      </c>
      <c r="C1082" s="548">
        <f t="shared" si="34"/>
        <v>0</v>
      </c>
      <c r="D1082" s="524"/>
      <c r="E1082" s="565">
        <v>0</v>
      </c>
      <c r="F1082" s="557">
        <v>0</v>
      </c>
      <c r="G1082" s="549"/>
      <c r="H1082" s="560"/>
    </row>
    <row r="1083" spans="1:8">
      <c r="A1083" s="547" t="s">
        <v>953</v>
      </c>
      <c r="B1083" s="554">
        <v>0</v>
      </c>
      <c r="C1083" s="548">
        <f t="shared" si="34"/>
        <v>0</v>
      </c>
      <c r="D1083" s="524"/>
      <c r="E1083" s="556">
        <v>0</v>
      </c>
      <c r="F1083" s="557">
        <v>0</v>
      </c>
      <c r="G1083" s="549"/>
      <c r="H1083" s="560"/>
    </row>
    <row r="1084" spans="1:8">
      <c r="A1084" s="547" t="s">
        <v>954</v>
      </c>
      <c r="B1084" s="554">
        <v>0</v>
      </c>
      <c r="C1084" s="548">
        <f t="shared" si="34"/>
        <v>0</v>
      </c>
      <c r="D1084" s="524"/>
      <c r="E1084" s="556">
        <v>0</v>
      </c>
      <c r="F1084" s="557">
        <v>0</v>
      </c>
      <c r="G1084" s="549"/>
      <c r="H1084" s="560"/>
    </row>
    <row r="1085" spans="1:8">
      <c r="A1085" s="547" t="s">
        <v>955</v>
      </c>
      <c r="B1085" s="554">
        <v>0</v>
      </c>
      <c r="C1085" s="548">
        <f t="shared" si="34"/>
        <v>0</v>
      </c>
      <c r="D1085" s="524"/>
      <c r="E1085" s="556">
        <v>0</v>
      </c>
      <c r="F1085" s="557">
        <v>0</v>
      </c>
      <c r="G1085" s="549"/>
      <c r="H1085" s="560"/>
    </row>
    <row r="1086" spans="1:8">
      <c r="A1086" s="547" t="s">
        <v>956</v>
      </c>
      <c r="B1086" s="554">
        <v>0</v>
      </c>
      <c r="C1086" s="548">
        <f t="shared" si="34"/>
        <v>0</v>
      </c>
      <c r="D1086" s="524"/>
      <c r="E1086" s="556">
        <v>0</v>
      </c>
      <c r="F1086" s="557">
        <v>0</v>
      </c>
      <c r="G1086" s="549"/>
      <c r="H1086" s="560"/>
    </row>
    <row r="1087" spans="1:8">
      <c r="A1087" s="547" t="s">
        <v>957</v>
      </c>
      <c r="B1087" s="554">
        <v>0</v>
      </c>
      <c r="C1087" s="548">
        <f t="shared" si="34"/>
        <v>0</v>
      </c>
      <c r="D1087" s="524"/>
      <c r="E1087" s="556">
        <v>0</v>
      </c>
      <c r="F1087" s="557">
        <v>0</v>
      </c>
      <c r="G1087" s="549"/>
      <c r="H1087" s="560"/>
    </row>
    <row r="1088" spans="1:8">
      <c r="A1088" s="547" t="s">
        <v>958</v>
      </c>
      <c r="B1088" s="554">
        <v>0</v>
      </c>
      <c r="C1088" s="548">
        <f t="shared" si="34"/>
        <v>0</v>
      </c>
      <c r="D1088" s="524"/>
      <c r="E1088" s="556">
        <v>0</v>
      </c>
      <c r="F1088" s="557">
        <v>0</v>
      </c>
      <c r="G1088" s="549"/>
      <c r="H1088" s="560"/>
    </row>
    <row r="1089" spans="1:8">
      <c r="A1089" s="547" t="s">
        <v>959</v>
      </c>
      <c r="B1089" s="554">
        <v>0</v>
      </c>
      <c r="C1089" s="548">
        <f t="shared" si="34"/>
        <v>0</v>
      </c>
      <c r="D1089" s="524"/>
      <c r="E1089" s="548">
        <v>0</v>
      </c>
      <c r="F1089" s="557">
        <v>0</v>
      </c>
      <c r="G1089" s="549"/>
      <c r="H1089" s="560"/>
    </row>
    <row r="1090" spans="1:8">
      <c r="A1090" s="547" t="s">
        <v>960</v>
      </c>
      <c r="B1090" s="554">
        <v>0</v>
      </c>
      <c r="C1090" s="548">
        <f t="shared" si="34"/>
        <v>0</v>
      </c>
      <c r="D1090" s="524"/>
      <c r="E1090" s="556">
        <v>0</v>
      </c>
      <c r="F1090" s="557">
        <v>0</v>
      </c>
      <c r="G1090" s="549"/>
      <c r="H1090" s="560"/>
    </row>
    <row r="1091" spans="1:8">
      <c r="A1091" s="547" t="s">
        <v>961</v>
      </c>
      <c r="B1091" s="554">
        <v>0</v>
      </c>
      <c r="C1091" s="548">
        <f t="shared" si="34"/>
        <v>0</v>
      </c>
      <c r="D1091" s="524"/>
      <c r="E1091" s="556">
        <v>0</v>
      </c>
      <c r="F1091" s="557">
        <v>0</v>
      </c>
      <c r="G1091" s="549"/>
      <c r="H1091" s="560"/>
    </row>
    <row r="1092" spans="1:8">
      <c r="A1092" s="547" t="s">
        <v>962</v>
      </c>
      <c r="B1092" s="554">
        <v>0</v>
      </c>
      <c r="C1092" s="548">
        <f t="shared" si="34"/>
        <v>0</v>
      </c>
      <c r="D1092" s="524"/>
      <c r="E1092" s="556">
        <v>0</v>
      </c>
      <c r="F1092" s="557">
        <v>0</v>
      </c>
      <c r="G1092" s="549"/>
      <c r="H1092" s="560"/>
    </row>
    <row r="1093" spans="1:8">
      <c r="A1093" s="547" t="s">
        <v>963</v>
      </c>
      <c r="B1093" s="554">
        <v>0</v>
      </c>
      <c r="C1093" s="548">
        <f t="shared" si="34"/>
        <v>0</v>
      </c>
      <c r="D1093" s="524"/>
      <c r="E1093" s="556">
        <v>0</v>
      </c>
      <c r="F1093" s="557">
        <v>0</v>
      </c>
      <c r="G1093" s="549"/>
      <c r="H1093" s="560"/>
    </row>
    <row r="1094" spans="1:8">
      <c r="A1094" s="547" t="s">
        <v>964</v>
      </c>
      <c r="B1094" s="554">
        <v>236855.21</v>
      </c>
      <c r="C1094" s="548">
        <f t="shared" ref="C1094:C1157" si="35">D1094+E1094</f>
        <v>191407.56170300001</v>
      </c>
      <c r="D1094" s="524">
        <v>1714.5617030000001</v>
      </c>
      <c r="E1094" s="556">
        <v>189693</v>
      </c>
      <c r="F1094" s="557">
        <v>391197.56170299998</v>
      </c>
      <c r="G1094" s="549">
        <f>(F1094-B1094)/B1094</f>
        <v>0.65163165168712145</v>
      </c>
      <c r="H1094" s="560"/>
    </row>
    <row r="1095" spans="1:8" ht="40.5">
      <c r="A1095" s="547" t="s">
        <v>965</v>
      </c>
      <c r="B1095" s="552">
        <f>SUM(B1096:B1099)</f>
        <v>13520.27</v>
      </c>
      <c r="C1095" s="548">
        <f t="shared" si="35"/>
        <v>14530.49</v>
      </c>
      <c r="D1095" s="552">
        <f>SUM(D1096:D1099)</f>
        <v>132.49</v>
      </c>
      <c r="E1095" s="552">
        <f>SUM(E1096:E1099)</f>
        <v>14398</v>
      </c>
      <c r="F1095" s="557">
        <f>SUM(F1096:F1099)</f>
        <v>18563.43</v>
      </c>
      <c r="G1095" s="549">
        <f>(F1095-B1095)/B1095</f>
        <v>0.37300734378825273</v>
      </c>
      <c r="H1095" s="563" t="s">
        <v>966</v>
      </c>
    </row>
    <row r="1096" spans="1:8">
      <c r="A1096" s="547" t="s">
        <v>746</v>
      </c>
      <c r="B1096" s="554">
        <v>56.78</v>
      </c>
      <c r="C1096" s="548">
        <f t="shared" si="35"/>
        <v>221</v>
      </c>
      <c r="D1096" s="524"/>
      <c r="E1096" s="548">
        <v>221</v>
      </c>
      <c r="F1096" s="557">
        <v>0</v>
      </c>
      <c r="G1096" s="549">
        <f>(F1096-B1096)/B1096</f>
        <v>-1</v>
      </c>
      <c r="H1096" s="560"/>
    </row>
    <row r="1097" spans="1:8">
      <c r="A1097" s="547" t="s">
        <v>747</v>
      </c>
      <c r="B1097" s="554">
        <v>0</v>
      </c>
      <c r="C1097" s="548">
        <f t="shared" si="35"/>
        <v>0</v>
      </c>
      <c r="D1097" s="524"/>
      <c r="E1097" s="556">
        <v>0</v>
      </c>
      <c r="F1097" s="557">
        <v>0</v>
      </c>
      <c r="G1097" s="549"/>
      <c r="H1097" s="560"/>
    </row>
    <row r="1098" spans="1:8">
      <c r="A1098" s="547" t="s">
        <v>748</v>
      </c>
      <c r="B1098" s="554">
        <v>0</v>
      </c>
      <c r="C1098" s="548">
        <f t="shared" si="35"/>
        <v>0</v>
      </c>
      <c r="D1098" s="524"/>
      <c r="E1098" s="556">
        <v>0</v>
      </c>
      <c r="F1098" s="557">
        <v>0</v>
      </c>
      <c r="G1098" s="549"/>
      <c r="H1098" s="560"/>
    </row>
    <row r="1099" spans="1:8">
      <c r="A1099" s="547" t="s">
        <v>967</v>
      </c>
      <c r="B1099" s="554">
        <v>13463.49</v>
      </c>
      <c r="C1099" s="548">
        <f t="shared" si="35"/>
        <v>14309.49</v>
      </c>
      <c r="D1099" s="524">
        <v>132.49</v>
      </c>
      <c r="E1099" s="556">
        <v>14177</v>
      </c>
      <c r="F1099" s="557">
        <v>18563.43</v>
      </c>
      <c r="G1099" s="549">
        <f>(F1099-B1099)/B1099</f>
        <v>0.37879777086030447</v>
      </c>
      <c r="H1099" s="560"/>
    </row>
    <row r="1100" spans="1:8" ht="81">
      <c r="A1100" s="547" t="s">
        <v>968</v>
      </c>
      <c r="B1100" s="554">
        <f>SUM(B1101:B1113)</f>
        <v>30751.29</v>
      </c>
      <c r="C1100" s="548">
        <f t="shared" si="35"/>
        <v>23403.3</v>
      </c>
      <c r="D1100" s="554">
        <f>SUM(D1101:D1113)</f>
        <v>656.3</v>
      </c>
      <c r="E1100" s="554">
        <f>SUM(E1101:E1113)</f>
        <v>22747</v>
      </c>
      <c r="F1100" s="557">
        <f>SUM(F1101:F1113)</f>
        <v>8784.250587595001</v>
      </c>
      <c r="G1100" s="549">
        <f>(F1100-B1100)/B1100</f>
        <v>-0.71434529778766997</v>
      </c>
      <c r="H1100" s="563" t="s">
        <v>969</v>
      </c>
    </row>
    <row r="1101" spans="1:8">
      <c r="A1101" s="547" t="s">
        <v>746</v>
      </c>
      <c r="B1101" s="554">
        <v>0</v>
      </c>
      <c r="C1101" s="548">
        <f t="shared" si="35"/>
        <v>0</v>
      </c>
      <c r="D1101" s="524"/>
      <c r="E1101" s="556">
        <v>0</v>
      </c>
      <c r="F1101" s="557">
        <v>0</v>
      </c>
      <c r="G1101" s="549"/>
      <c r="H1101" s="560"/>
    </row>
    <row r="1102" spans="1:8">
      <c r="A1102" s="547" t="s">
        <v>747</v>
      </c>
      <c r="B1102" s="554">
        <v>0</v>
      </c>
      <c r="C1102" s="548">
        <f t="shared" si="35"/>
        <v>0</v>
      </c>
      <c r="D1102" s="524"/>
      <c r="E1102" s="565">
        <v>0</v>
      </c>
      <c r="F1102" s="557">
        <v>0</v>
      </c>
      <c r="G1102" s="549"/>
      <c r="H1102" s="560"/>
    </row>
    <row r="1103" spans="1:8">
      <c r="A1103" s="547" t="s">
        <v>748</v>
      </c>
      <c r="B1103" s="554">
        <v>0</v>
      </c>
      <c r="C1103" s="548">
        <f t="shared" si="35"/>
        <v>0</v>
      </c>
      <c r="D1103" s="524"/>
      <c r="E1103" s="566">
        <v>0</v>
      </c>
      <c r="F1103" s="557">
        <v>0</v>
      </c>
      <c r="G1103" s="549"/>
      <c r="H1103" s="560"/>
    </row>
    <row r="1104" spans="1:8">
      <c r="A1104" s="547" t="s">
        <v>970</v>
      </c>
      <c r="B1104" s="554">
        <v>0</v>
      </c>
      <c r="C1104" s="548">
        <f t="shared" si="35"/>
        <v>0</v>
      </c>
      <c r="D1104" s="524"/>
      <c r="E1104" s="565">
        <v>0</v>
      </c>
      <c r="F1104" s="557">
        <v>0</v>
      </c>
      <c r="G1104" s="549"/>
      <c r="H1104" s="560"/>
    </row>
    <row r="1105" spans="1:8">
      <c r="A1105" s="547" t="s">
        <v>971</v>
      </c>
      <c r="B1105" s="554">
        <v>0</v>
      </c>
      <c r="C1105" s="548">
        <f t="shared" si="35"/>
        <v>0</v>
      </c>
      <c r="D1105" s="524"/>
      <c r="E1105" s="565">
        <v>0</v>
      </c>
      <c r="F1105" s="557">
        <v>0</v>
      </c>
      <c r="G1105" s="549"/>
      <c r="H1105" s="560"/>
    </row>
    <row r="1106" spans="1:8">
      <c r="A1106" s="547" t="s">
        <v>972</v>
      </c>
      <c r="B1106" s="554">
        <v>0</v>
      </c>
      <c r="C1106" s="548">
        <f t="shared" si="35"/>
        <v>0</v>
      </c>
      <c r="D1106" s="524"/>
      <c r="E1106" s="565">
        <v>0</v>
      </c>
      <c r="F1106" s="557">
        <v>0</v>
      </c>
      <c r="G1106" s="549"/>
      <c r="H1106" s="560"/>
    </row>
    <row r="1107" spans="1:8">
      <c r="A1107" s="547" t="s">
        <v>973</v>
      </c>
      <c r="B1107" s="554">
        <v>3078.01</v>
      </c>
      <c r="C1107" s="548">
        <f t="shared" si="35"/>
        <v>3134.8</v>
      </c>
      <c r="D1107" s="524">
        <v>358.8</v>
      </c>
      <c r="E1107" s="556">
        <v>2776</v>
      </c>
      <c r="F1107" s="557">
        <v>3015.97</v>
      </c>
      <c r="G1107" s="549">
        <f>(F1107-B1107)/B1107</f>
        <v>-2.015587993541295E-2</v>
      </c>
      <c r="H1107" s="560"/>
    </row>
    <row r="1108" spans="1:8">
      <c r="A1108" s="547" t="s">
        <v>974</v>
      </c>
      <c r="B1108" s="554">
        <v>0</v>
      </c>
      <c r="C1108" s="548">
        <f t="shared" si="35"/>
        <v>0</v>
      </c>
      <c r="D1108" s="524"/>
      <c r="E1108" s="556">
        <v>0</v>
      </c>
      <c r="F1108" s="557">
        <v>0</v>
      </c>
      <c r="G1108" s="549"/>
      <c r="H1108" s="560"/>
    </row>
    <row r="1109" spans="1:8">
      <c r="A1109" s="547" t="s">
        <v>975</v>
      </c>
      <c r="B1109" s="554">
        <v>0</v>
      </c>
      <c r="C1109" s="548">
        <f t="shared" si="35"/>
        <v>0</v>
      </c>
      <c r="D1109" s="524"/>
      <c r="E1109" s="556">
        <v>0</v>
      </c>
      <c r="F1109" s="557">
        <v>0</v>
      </c>
      <c r="G1109" s="549"/>
      <c r="H1109" s="560"/>
    </row>
    <row r="1110" spans="1:8">
      <c r="A1110" s="547" t="s">
        <v>976</v>
      </c>
      <c r="B1110" s="554">
        <v>0</v>
      </c>
      <c r="C1110" s="548">
        <f t="shared" si="35"/>
        <v>0</v>
      </c>
      <c r="D1110" s="524"/>
      <c r="E1110" s="566">
        <v>0</v>
      </c>
      <c r="F1110" s="557">
        <v>0</v>
      </c>
      <c r="G1110" s="549"/>
      <c r="H1110" s="560"/>
    </row>
    <row r="1111" spans="1:8">
      <c r="A1111" s="547" t="s">
        <v>916</v>
      </c>
      <c r="B1111" s="554">
        <v>0</v>
      </c>
      <c r="C1111" s="548">
        <f t="shared" si="35"/>
        <v>0</v>
      </c>
      <c r="D1111" s="524"/>
      <c r="E1111" s="566">
        <v>0</v>
      </c>
      <c r="F1111" s="557">
        <v>0</v>
      </c>
      <c r="G1111" s="549"/>
      <c r="H1111" s="560"/>
    </row>
    <row r="1112" spans="1:8">
      <c r="A1112" s="547" t="s">
        <v>977</v>
      </c>
      <c r="B1112" s="554">
        <v>0</v>
      </c>
      <c r="C1112" s="548">
        <f t="shared" si="35"/>
        <v>0</v>
      </c>
      <c r="D1112" s="524"/>
      <c r="E1112" s="565">
        <v>0</v>
      </c>
      <c r="F1112" s="557">
        <v>0</v>
      </c>
      <c r="G1112" s="549"/>
      <c r="H1112" s="560"/>
    </row>
    <row r="1113" spans="1:8">
      <c r="A1113" s="547" t="s">
        <v>978</v>
      </c>
      <c r="B1113" s="554">
        <v>27673.279999999999</v>
      </c>
      <c r="C1113" s="548">
        <f t="shared" si="35"/>
        <v>20268.5</v>
      </c>
      <c r="D1113" s="524">
        <v>297.5</v>
      </c>
      <c r="E1113" s="565">
        <v>19971</v>
      </c>
      <c r="F1113" s="557">
        <v>5768.2805875950007</v>
      </c>
      <c r="G1113" s="549">
        <f>(F1113-B1113)/B1113</f>
        <v>-0.79155775579927645</v>
      </c>
      <c r="H1113" s="560"/>
    </row>
    <row r="1114" spans="1:8" ht="54">
      <c r="A1114" s="547" t="s">
        <v>979</v>
      </c>
      <c r="B1114" s="554">
        <f>SUM(B1115:B1122)</f>
        <v>8088.93</v>
      </c>
      <c r="C1114" s="548">
        <f t="shared" si="35"/>
        <v>8084</v>
      </c>
      <c r="D1114" s="554">
        <f>SUM(D1115:D1122)</f>
        <v>0</v>
      </c>
      <c r="E1114" s="554">
        <f>SUM(E1115:E1122)</f>
        <v>8084</v>
      </c>
      <c r="F1114" s="557">
        <f>SUM(F1115:F1122)</f>
        <v>0</v>
      </c>
      <c r="G1114" s="549">
        <f>(F1114-B1114)/B1114</f>
        <v>-1</v>
      </c>
      <c r="H1114" s="563" t="s">
        <v>980</v>
      </c>
    </row>
    <row r="1115" spans="1:8">
      <c r="A1115" s="547" t="s">
        <v>746</v>
      </c>
      <c r="B1115" s="554">
        <v>1317.46</v>
      </c>
      <c r="C1115" s="548">
        <f t="shared" si="35"/>
        <v>1195</v>
      </c>
      <c r="D1115" s="524"/>
      <c r="E1115" s="565">
        <v>1195</v>
      </c>
      <c r="F1115" s="557">
        <v>0</v>
      </c>
      <c r="G1115" s="549">
        <f>(F1115-B1115)/B1115</f>
        <v>-1</v>
      </c>
      <c r="H1115" s="560"/>
    </row>
    <row r="1116" spans="1:8">
      <c r="A1116" s="547" t="s">
        <v>747</v>
      </c>
      <c r="B1116" s="554">
        <v>463.15</v>
      </c>
      <c r="C1116" s="548">
        <f t="shared" si="35"/>
        <v>428</v>
      </c>
      <c r="D1116" s="524"/>
      <c r="E1116" s="565">
        <v>428</v>
      </c>
      <c r="F1116" s="557">
        <v>0</v>
      </c>
      <c r="G1116" s="549">
        <f>(F1116-B1116)/B1116</f>
        <v>-1</v>
      </c>
      <c r="H1116" s="560"/>
    </row>
    <row r="1117" spans="1:8">
      <c r="A1117" s="547" t="s">
        <v>748</v>
      </c>
      <c r="B1117" s="554">
        <v>0</v>
      </c>
      <c r="C1117" s="548">
        <f t="shared" si="35"/>
        <v>0</v>
      </c>
      <c r="D1117" s="524"/>
      <c r="E1117" s="565">
        <v>0</v>
      </c>
      <c r="F1117" s="557">
        <v>0</v>
      </c>
      <c r="G1117" s="549"/>
      <c r="H1117" s="560"/>
    </row>
    <row r="1118" spans="1:8">
      <c r="A1118" s="547" t="s">
        <v>981</v>
      </c>
      <c r="B1118" s="554">
        <v>0</v>
      </c>
      <c r="C1118" s="548">
        <f t="shared" si="35"/>
        <v>0</v>
      </c>
      <c r="D1118" s="524"/>
      <c r="E1118" s="556">
        <v>0</v>
      </c>
      <c r="F1118" s="557">
        <v>0</v>
      </c>
      <c r="G1118" s="549"/>
      <c r="H1118" s="560"/>
    </row>
    <row r="1119" spans="1:8">
      <c r="A1119" s="547" t="s">
        <v>982</v>
      </c>
      <c r="B1119" s="554">
        <v>1720.03</v>
      </c>
      <c r="C1119" s="548">
        <f t="shared" si="35"/>
        <v>1742</v>
      </c>
      <c r="D1119" s="524"/>
      <c r="E1119" s="556">
        <v>1742</v>
      </c>
      <c r="F1119" s="557">
        <v>0</v>
      </c>
      <c r="G1119" s="549">
        <f t="shared" ref="G1119:G1125" si="36">(F1119-B1119)/B1119</f>
        <v>-1</v>
      </c>
      <c r="H1119" s="560"/>
    </row>
    <row r="1120" spans="1:8">
      <c r="A1120" s="547" t="s">
        <v>983</v>
      </c>
      <c r="B1120" s="554">
        <v>248.38</v>
      </c>
      <c r="C1120" s="548">
        <f t="shared" si="35"/>
        <v>244</v>
      </c>
      <c r="D1120" s="524"/>
      <c r="E1120" s="556">
        <v>244</v>
      </c>
      <c r="F1120" s="557">
        <v>0</v>
      </c>
      <c r="G1120" s="549">
        <f t="shared" si="36"/>
        <v>-1</v>
      </c>
      <c r="H1120" s="560"/>
    </row>
    <row r="1121" spans="1:8">
      <c r="A1121" s="547" t="s">
        <v>984</v>
      </c>
      <c r="B1121" s="554">
        <v>0</v>
      </c>
      <c r="C1121" s="548">
        <f t="shared" si="35"/>
        <v>0</v>
      </c>
      <c r="D1121" s="524"/>
      <c r="E1121" s="548">
        <v>0</v>
      </c>
      <c r="F1121" s="557">
        <v>0</v>
      </c>
      <c r="G1121" s="549"/>
      <c r="H1121" s="560"/>
    </row>
    <row r="1122" spans="1:8">
      <c r="A1122" s="547" t="s">
        <v>985</v>
      </c>
      <c r="B1122" s="554">
        <v>4339.91</v>
      </c>
      <c r="C1122" s="548">
        <f t="shared" si="35"/>
        <v>4475</v>
      </c>
      <c r="D1122" s="524"/>
      <c r="E1122" s="556">
        <v>4475</v>
      </c>
      <c r="F1122" s="557"/>
      <c r="G1122" s="549">
        <f t="shared" si="36"/>
        <v>-1</v>
      </c>
      <c r="H1122" s="560"/>
    </row>
    <row r="1123" spans="1:8" ht="40.5">
      <c r="A1123" s="547" t="s">
        <v>986</v>
      </c>
      <c r="B1123" s="554">
        <f>SUM(B1124:B1129)</f>
        <v>12469.77</v>
      </c>
      <c r="C1123" s="548">
        <f t="shared" si="35"/>
        <v>17641.75</v>
      </c>
      <c r="D1123" s="554">
        <f>SUM(D1124:D1129)</f>
        <v>415.75</v>
      </c>
      <c r="E1123" s="554">
        <f>SUM(E1124:E1129)</f>
        <v>17226</v>
      </c>
      <c r="F1123" s="557">
        <f>SUM(F1124:F1129)</f>
        <v>6929.79</v>
      </c>
      <c r="G1123" s="549">
        <f t="shared" si="36"/>
        <v>-0.44427282941064672</v>
      </c>
      <c r="H1123" s="563" t="s">
        <v>987</v>
      </c>
    </row>
    <row r="1124" spans="1:8">
      <c r="A1124" s="547" t="s">
        <v>746</v>
      </c>
      <c r="B1124" s="554">
        <v>2749.29</v>
      </c>
      <c r="C1124" s="548">
        <f t="shared" si="35"/>
        <v>2651</v>
      </c>
      <c r="D1124" s="524"/>
      <c r="E1124" s="556">
        <v>2651</v>
      </c>
      <c r="F1124" s="557">
        <v>2454.04</v>
      </c>
      <c r="G1124" s="549">
        <f t="shared" si="36"/>
        <v>-0.10739136286095682</v>
      </c>
      <c r="H1124" s="560"/>
    </row>
    <row r="1125" spans="1:8">
      <c r="A1125" s="547" t="s">
        <v>747</v>
      </c>
      <c r="B1125" s="554">
        <v>6678.4299999999994</v>
      </c>
      <c r="C1125" s="548">
        <f t="shared" si="35"/>
        <v>7124</v>
      </c>
      <c r="D1125" s="524">
        <v>49</v>
      </c>
      <c r="E1125" s="565">
        <v>7075</v>
      </c>
      <c r="F1125" s="557">
        <v>3430.71</v>
      </c>
      <c r="G1125" s="549">
        <f t="shared" si="36"/>
        <v>-0.48629992378448222</v>
      </c>
      <c r="H1125" s="560"/>
    </row>
    <row r="1126" spans="1:8">
      <c r="A1126" s="547" t="s">
        <v>748</v>
      </c>
      <c r="B1126" s="554">
        <v>0</v>
      </c>
      <c r="C1126" s="548">
        <f t="shared" si="35"/>
        <v>0</v>
      </c>
      <c r="D1126" s="524"/>
      <c r="E1126" s="556"/>
      <c r="F1126" s="557">
        <v>0</v>
      </c>
      <c r="G1126" s="549"/>
      <c r="H1126" s="560"/>
    </row>
    <row r="1127" spans="1:8">
      <c r="A1127" s="547" t="s">
        <v>988</v>
      </c>
      <c r="B1127" s="554">
        <v>0</v>
      </c>
      <c r="C1127" s="548">
        <f t="shared" si="35"/>
        <v>0</v>
      </c>
      <c r="D1127" s="524"/>
      <c r="E1127" s="565"/>
      <c r="F1127" s="557">
        <v>0</v>
      </c>
      <c r="G1127" s="549"/>
      <c r="H1127" s="560"/>
    </row>
    <row r="1128" spans="1:8">
      <c r="A1128" s="547" t="s">
        <v>989</v>
      </c>
      <c r="B1128" s="554">
        <v>0</v>
      </c>
      <c r="C1128" s="548">
        <f t="shared" si="35"/>
        <v>0</v>
      </c>
      <c r="D1128" s="524"/>
      <c r="E1128" s="566"/>
      <c r="F1128" s="557">
        <v>0</v>
      </c>
      <c r="G1128" s="549"/>
      <c r="H1128" s="560"/>
    </row>
    <row r="1129" spans="1:8">
      <c r="A1129" s="547" t="s">
        <v>990</v>
      </c>
      <c r="B1129" s="554">
        <v>3042.05</v>
      </c>
      <c r="C1129" s="548">
        <f t="shared" si="35"/>
        <v>7866.75</v>
      </c>
      <c r="D1129" s="524">
        <v>366.75</v>
      </c>
      <c r="E1129" s="565">
        <v>7500</v>
      </c>
      <c r="F1129" s="557">
        <v>1045.04</v>
      </c>
      <c r="G1129" s="549">
        <f>(F1129-B1129)/B1129</f>
        <v>-0.65646849986029165</v>
      </c>
      <c r="H1129" s="560"/>
    </row>
    <row r="1130" spans="1:8" ht="81">
      <c r="A1130" s="547" t="s">
        <v>991</v>
      </c>
      <c r="B1130" s="554">
        <f>SUM(B1131:B1136)</f>
        <v>31585.78</v>
      </c>
      <c r="C1130" s="548">
        <f t="shared" si="35"/>
        <v>35550.192857000002</v>
      </c>
      <c r="D1130" s="554">
        <f>SUM(D1131:D1136)</f>
        <v>444.192857</v>
      </c>
      <c r="E1130" s="554">
        <f>SUM(E1131:E1136)</f>
        <v>35106</v>
      </c>
      <c r="F1130" s="557">
        <f>SUM(F1131:F1136)</f>
        <v>46389.092857000003</v>
      </c>
      <c r="G1130" s="549">
        <f>(F1130-B1130)/B1130</f>
        <v>0.46867016920272364</v>
      </c>
      <c r="H1130" s="563" t="s">
        <v>992</v>
      </c>
    </row>
    <row r="1131" spans="1:8">
      <c r="A1131" s="547" t="s">
        <v>746</v>
      </c>
      <c r="B1131" s="554">
        <v>833.88</v>
      </c>
      <c r="C1131" s="548">
        <f t="shared" si="35"/>
        <v>739</v>
      </c>
      <c r="D1131" s="524"/>
      <c r="E1131" s="556">
        <v>739</v>
      </c>
      <c r="F1131" s="557">
        <v>0</v>
      </c>
      <c r="G1131" s="549">
        <f>(F1131-B1131)/B1131</f>
        <v>-1</v>
      </c>
      <c r="H1131" s="560"/>
    </row>
    <row r="1132" spans="1:8">
      <c r="A1132" s="547" t="s">
        <v>747</v>
      </c>
      <c r="B1132" s="554">
        <v>0</v>
      </c>
      <c r="C1132" s="548">
        <f t="shared" si="35"/>
        <v>0</v>
      </c>
      <c r="D1132" s="524"/>
      <c r="E1132" s="556">
        <v>0</v>
      </c>
      <c r="F1132" s="557">
        <v>0</v>
      </c>
      <c r="G1132" s="549"/>
      <c r="H1132" s="560"/>
    </row>
    <row r="1133" spans="1:8">
      <c r="A1133" s="547" t="s">
        <v>748</v>
      </c>
      <c r="B1133" s="554">
        <v>0</v>
      </c>
      <c r="C1133" s="548">
        <f t="shared" si="35"/>
        <v>0</v>
      </c>
      <c r="D1133" s="524"/>
      <c r="E1133" s="556">
        <v>0</v>
      </c>
      <c r="F1133" s="557">
        <v>0</v>
      </c>
      <c r="G1133" s="549"/>
      <c r="H1133" s="560"/>
    </row>
    <row r="1134" spans="1:8">
      <c r="A1134" s="547" t="s">
        <v>993</v>
      </c>
      <c r="B1134" s="554">
        <v>0</v>
      </c>
      <c r="C1134" s="548">
        <f t="shared" si="35"/>
        <v>0</v>
      </c>
      <c r="D1134" s="524"/>
      <c r="E1134" s="548">
        <v>0</v>
      </c>
      <c r="F1134" s="557">
        <v>0</v>
      </c>
      <c r="G1134" s="549"/>
      <c r="H1134" s="560"/>
    </row>
    <row r="1135" spans="1:8">
      <c r="A1135" s="547" t="s">
        <v>994</v>
      </c>
      <c r="B1135" s="554">
        <v>394.9</v>
      </c>
      <c r="C1135" s="548">
        <f t="shared" si="35"/>
        <v>16531.192857000002</v>
      </c>
      <c r="D1135" s="524">
        <v>444.192857</v>
      </c>
      <c r="E1135" s="556">
        <v>16087</v>
      </c>
      <c r="F1135" s="557">
        <v>889.09285699999998</v>
      </c>
      <c r="G1135" s="549">
        <f>(F1135-B1135)/B1135</f>
        <v>1.2514379767029629</v>
      </c>
      <c r="H1135" s="560"/>
    </row>
    <row r="1136" spans="1:8">
      <c r="A1136" s="547" t="s">
        <v>995</v>
      </c>
      <c r="B1136" s="554">
        <f>280357-250000</f>
        <v>30357</v>
      </c>
      <c r="C1136" s="548">
        <f t="shared" si="35"/>
        <v>18280</v>
      </c>
      <c r="D1136" s="524"/>
      <c r="E1136" s="556">
        <v>18280</v>
      </c>
      <c r="F1136" s="557">
        <v>45500</v>
      </c>
      <c r="G1136" s="549">
        <f>(F1136-B1136)/B1136</f>
        <v>0.49883058273215403</v>
      </c>
      <c r="H1136" s="560"/>
    </row>
    <row r="1137" spans="1:8" ht="54">
      <c r="A1137" s="547" t="s">
        <v>996</v>
      </c>
      <c r="B1137" s="554">
        <f>SUM(B1138:B1143)</f>
        <v>434937.69000000006</v>
      </c>
      <c r="C1137" s="548">
        <f t="shared" si="35"/>
        <v>458564</v>
      </c>
      <c r="D1137" s="554">
        <f>SUM(D1138:D1143)</f>
        <v>33200</v>
      </c>
      <c r="E1137" s="554">
        <f>SUM(E1138:E1143)</f>
        <v>425364</v>
      </c>
      <c r="F1137" s="557">
        <f>SUM(F1138:F1143)</f>
        <v>84317.189215000006</v>
      </c>
      <c r="G1137" s="549">
        <f>(F1137-B1137)/B1137</f>
        <v>-0.80613961228561271</v>
      </c>
      <c r="H1137" s="563" t="s">
        <v>997</v>
      </c>
    </row>
    <row r="1138" spans="1:8">
      <c r="A1138" s="547" t="s">
        <v>998</v>
      </c>
      <c r="B1138" s="554">
        <v>0</v>
      </c>
      <c r="C1138" s="548">
        <f t="shared" si="35"/>
        <v>0</v>
      </c>
      <c r="D1138" s="524"/>
      <c r="E1138" s="548">
        <v>0</v>
      </c>
      <c r="F1138" s="557">
        <v>0</v>
      </c>
      <c r="G1138" s="549"/>
      <c r="H1138" s="560"/>
    </row>
    <row r="1139" spans="1:8">
      <c r="A1139" s="547" t="s">
        <v>999</v>
      </c>
      <c r="B1139" s="554">
        <v>0</v>
      </c>
      <c r="C1139" s="548">
        <f t="shared" si="35"/>
        <v>0</v>
      </c>
      <c r="D1139" s="524"/>
      <c r="E1139" s="556">
        <v>0</v>
      </c>
      <c r="F1139" s="557">
        <v>0</v>
      </c>
      <c r="G1139" s="549"/>
      <c r="H1139" s="560"/>
    </row>
    <row r="1140" spans="1:8">
      <c r="A1140" s="547" t="s">
        <v>1000</v>
      </c>
      <c r="B1140" s="554">
        <v>0</v>
      </c>
      <c r="C1140" s="548">
        <f t="shared" si="35"/>
        <v>0</v>
      </c>
      <c r="D1140" s="524"/>
      <c r="E1140" s="556">
        <v>0</v>
      </c>
      <c r="F1140" s="557">
        <v>0</v>
      </c>
      <c r="G1140" s="549"/>
      <c r="H1140" s="560"/>
    </row>
    <row r="1141" spans="1:8">
      <c r="A1141" s="547" t="s">
        <v>1001</v>
      </c>
      <c r="B1141" s="554">
        <v>0</v>
      </c>
      <c r="C1141" s="548">
        <f t="shared" si="35"/>
        <v>0</v>
      </c>
      <c r="D1141" s="524"/>
      <c r="E1141" s="556"/>
      <c r="F1141" s="557">
        <v>1335</v>
      </c>
      <c r="G1141" s="549"/>
      <c r="H1141" s="560"/>
    </row>
    <row r="1142" spans="1:8">
      <c r="A1142" s="547" t="s">
        <v>1002</v>
      </c>
      <c r="B1142" s="554">
        <v>0</v>
      </c>
      <c r="C1142" s="548">
        <f t="shared" si="35"/>
        <v>0</v>
      </c>
      <c r="D1142" s="524"/>
      <c r="E1142" s="556"/>
      <c r="F1142" s="557">
        <v>0</v>
      </c>
      <c r="G1142" s="549"/>
      <c r="H1142" s="560"/>
    </row>
    <row r="1143" spans="1:8">
      <c r="A1143" s="547" t="s">
        <v>1003</v>
      </c>
      <c r="B1143" s="554">
        <v>434937.69000000006</v>
      </c>
      <c r="C1143" s="548">
        <f t="shared" si="35"/>
        <v>458564</v>
      </c>
      <c r="D1143" s="524">
        <v>33200</v>
      </c>
      <c r="E1143" s="556">
        <v>425364</v>
      </c>
      <c r="F1143" s="557">
        <v>82982.189215000006</v>
      </c>
      <c r="G1143" s="549">
        <f>(F1143-B1143)/B1143</f>
        <v>-0.80920901746868612</v>
      </c>
      <c r="H1143" s="560"/>
    </row>
    <row r="1144" spans="1:8">
      <c r="A1144" s="547" t="s">
        <v>1004</v>
      </c>
      <c r="B1144" s="554">
        <f>B1145+B1155+B1162+B1168</f>
        <v>263528.79000000004</v>
      </c>
      <c r="C1144" s="548">
        <f t="shared" si="35"/>
        <v>236836.60762600001</v>
      </c>
      <c r="D1144" s="554">
        <f>D1145+D1155+D1162+D1168</f>
        <v>46957.607625999997</v>
      </c>
      <c r="E1144" s="554">
        <f>E1145+E1155+E1162+E1168</f>
        <v>189879</v>
      </c>
      <c r="F1144" s="557">
        <f>F1145+F1155+F1162+F1168</f>
        <v>216152.611897</v>
      </c>
      <c r="G1144" s="549">
        <f>(F1144-B1144)/B1144</f>
        <v>-0.17977609999651284</v>
      </c>
      <c r="H1144" s="562"/>
    </row>
    <row r="1145" spans="1:8" ht="81">
      <c r="A1145" s="547" t="s">
        <v>1005</v>
      </c>
      <c r="B1145" s="554">
        <f>SUM(B1146:B1154)</f>
        <v>51022.23</v>
      </c>
      <c r="C1145" s="548">
        <f t="shared" si="35"/>
        <v>28093.511897</v>
      </c>
      <c r="D1145" s="554">
        <f>SUM(D1146:D1154)</f>
        <v>471.51189699999998</v>
      </c>
      <c r="E1145" s="554">
        <f>SUM(E1146:E1154)</f>
        <v>27622</v>
      </c>
      <c r="F1145" s="557">
        <f>SUM(F1146:F1154)</f>
        <v>474.51189699999998</v>
      </c>
      <c r="G1145" s="549">
        <f>(F1145-B1145)/B1145</f>
        <v>-0.99069989890680987</v>
      </c>
      <c r="H1145" s="562" t="s">
        <v>1006</v>
      </c>
    </row>
    <row r="1146" spans="1:8">
      <c r="A1146" s="547" t="s">
        <v>746</v>
      </c>
      <c r="B1146" s="554">
        <v>0</v>
      </c>
      <c r="C1146" s="548">
        <f t="shared" si="35"/>
        <v>0</v>
      </c>
      <c r="D1146" s="524"/>
      <c r="E1146" s="556">
        <v>0</v>
      </c>
      <c r="F1146" s="557">
        <v>0</v>
      </c>
      <c r="G1146" s="549"/>
      <c r="H1146" s="568"/>
    </row>
    <row r="1147" spans="1:8">
      <c r="A1147" s="547" t="s">
        <v>747</v>
      </c>
      <c r="B1147" s="554">
        <v>0</v>
      </c>
      <c r="C1147" s="548">
        <f t="shared" si="35"/>
        <v>0</v>
      </c>
      <c r="D1147" s="524"/>
      <c r="E1147" s="556">
        <v>0</v>
      </c>
      <c r="F1147" s="557">
        <v>0</v>
      </c>
      <c r="G1147" s="549"/>
      <c r="H1147" s="568"/>
    </row>
    <row r="1148" spans="1:8">
      <c r="A1148" s="547" t="s">
        <v>748</v>
      </c>
      <c r="B1148" s="554">
        <v>0</v>
      </c>
      <c r="C1148" s="548">
        <f t="shared" si="35"/>
        <v>0</v>
      </c>
      <c r="D1148" s="524"/>
      <c r="E1148" s="556">
        <v>0</v>
      </c>
      <c r="F1148" s="557">
        <v>0</v>
      </c>
      <c r="G1148" s="549"/>
      <c r="H1148" s="568"/>
    </row>
    <row r="1149" spans="1:8">
      <c r="A1149" s="547" t="s">
        <v>1007</v>
      </c>
      <c r="B1149" s="554">
        <v>0</v>
      </c>
      <c r="C1149" s="548">
        <f t="shared" si="35"/>
        <v>0</v>
      </c>
      <c r="D1149" s="524"/>
      <c r="E1149" s="565">
        <v>0</v>
      </c>
      <c r="F1149" s="557">
        <v>0</v>
      </c>
      <c r="G1149" s="549"/>
      <c r="H1149" s="568"/>
    </row>
    <row r="1150" spans="1:8">
      <c r="A1150" s="547" t="s">
        <v>1008</v>
      </c>
      <c r="B1150" s="554">
        <v>0</v>
      </c>
      <c r="C1150" s="548">
        <f t="shared" si="35"/>
        <v>0</v>
      </c>
      <c r="D1150" s="524"/>
      <c r="E1150" s="565">
        <v>0</v>
      </c>
      <c r="F1150" s="557">
        <v>0</v>
      </c>
      <c r="G1150" s="549"/>
      <c r="H1150" s="568"/>
    </row>
    <row r="1151" spans="1:8">
      <c r="A1151" s="547" t="s">
        <v>1009</v>
      </c>
      <c r="B1151" s="554">
        <v>0</v>
      </c>
      <c r="C1151" s="548">
        <f t="shared" si="35"/>
        <v>0</v>
      </c>
      <c r="D1151" s="524"/>
      <c r="E1151" s="548">
        <v>0</v>
      </c>
      <c r="F1151" s="557">
        <v>0</v>
      </c>
      <c r="G1151" s="549"/>
      <c r="H1151" s="568"/>
    </row>
    <row r="1152" spans="1:8">
      <c r="A1152" s="547" t="s">
        <v>1010</v>
      </c>
      <c r="B1152" s="554">
        <v>0</v>
      </c>
      <c r="C1152" s="548">
        <f t="shared" si="35"/>
        <v>0</v>
      </c>
      <c r="D1152" s="524"/>
      <c r="E1152" s="556">
        <v>0</v>
      </c>
      <c r="F1152" s="557">
        <v>0</v>
      </c>
      <c r="G1152" s="549"/>
      <c r="H1152" s="568"/>
    </row>
    <row r="1153" spans="1:8">
      <c r="A1153" s="547" t="s">
        <v>772</v>
      </c>
      <c r="B1153" s="554">
        <v>0</v>
      </c>
      <c r="C1153" s="548">
        <f t="shared" si="35"/>
        <v>0</v>
      </c>
      <c r="D1153" s="524"/>
      <c r="E1153" s="548"/>
      <c r="F1153" s="557">
        <v>3</v>
      </c>
      <c r="G1153" s="549"/>
      <c r="H1153" s="568"/>
    </row>
    <row r="1154" spans="1:8">
      <c r="A1154" s="547" t="s">
        <v>1011</v>
      </c>
      <c r="B1154" s="554">
        <v>51022.23</v>
      </c>
      <c r="C1154" s="548">
        <f t="shared" si="35"/>
        <v>28093.511897</v>
      </c>
      <c r="D1154" s="524">
        <v>471.51189699999998</v>
      </c>
      <c r="E1154" s="556">
        <v>27622</v>
      </c>
      <c r="F1154" s="557">
        <v>471.51189699999998</v>
      </c>
      <c r="G1154" s="549">
        <f>(F1154-B1154)/B1154</f>
        <v>-0.99075869680725448</v>
      </c>
      <c r="H1154" s="568"/>
    </row>
    <row r="1155" spans="1:8" ht="67.5">
      <c r="A1155" s="547" t="s">
        <v>1012</v>
      </c>
      <c r="B1155" s="554">
        <f>SUM(B1156:B1161)</f>
        <v>5315</v>
      </c>
      <c r="C1155" s="548">
        <f t="shared" si="35"/>
        <v>4263</v>
      </c>
      <c r="D1155" s="554">
        <f>SUM(D1156:D1161)</f>
        <v>0</v>
      </c>
      <c r="E1155" s="554">
        <f>SUM(E1156:E1161)</f>
        <v>4263</v>
      </c>
      <c r="F1155" s="557">
        <f>SUM(F1156:F1161)</f>
        <v>0</v>
      </c>
      <c r="G1155" s="549">
        <f>(F1155-B1155)/B1155</f>
        <v>-1</v>
      </c>
      <c r="H1155" s="562" t="s">
        <v>1013</v>
      </c>
    </row>
    <row r="1156" spans="1:8">
      <c r="A1156" s="547" t="s">
        <v>746</v>
      </c>
      <c r="B1156" s="554">
        <v>0</v>
      </c>
      <c r="C1156" s="548">
        <f t="shared" si="35"/>
        <v>0</v>
      </c>
      <c r="D1156" s="524"/>
      <c r="E1156" s="556">
        <v>0</v>
      </c>
      <c r="F1156" s="557">
        <v>0</v>
      </c>
      <c r="G1156" s="549"/>
      <c r="H1156" s="568"/>
    </row>
    <row r="1157" spans="1:8">
      <c r="A1157" s="547" t="s">
        <v>747</v>
      </c>
      <c r="B1157" s="554">
        <v>0</v>
      </c>
      <c r="C1157" s="548">
        <f t="shared" si="35"/>
        <v>0</v>
      </c>
      <c r="D1157" s="524"/>
      <c r="E1157" s="556">
        <v>0</v>
      </c>
      <c r="F1157" s="557">
        <v>0</v>
      </c>
      <c r="G1157" s="549"/>
      <c r="H1157" s="568"/>
    </row>
    <row r="1158" spans="1:8">
      <c r="A1158" s="547" t="s">
        <v>748</v>
      </c>
      <c r="B1158" s="554">
        <v>0</v>
      </c>
      <c r="C1158" s="548">
        <f t="shared" ref="C1158:C1221" si="37">D1158+E1158</f>
        <v>0</v>
      </c>
      <c r="D1158" s="524"/>
      <c r="E1158" s="556">
        <v>0</v>
      </c>
      <c r="F1158" s="557">
        <v>0</v>
      </c>
      <c r="G1158" s="549"/>
      <c r="H1158" s="568"/>
    </row>
    <row r="1159" spans="1:8">
      <c r="A1159" s="547" t="s">
        <v>1014</v>
      </c>
      <c r="B1159" s="554">
        <v>4591</v>
      </c>
      <c r="C1159" s="548">
        <f t="shared" si="37"/>
        <v>3555</v>
      </c>
      <c r="D1159" s="524"/>
      <c r="E1159" s="556">
        <v>3555</v>
      </c>
      <c r="F1159" s="557">
        <v>0</v>
      </c>
      <c r="G1159" s="549">
        <f t="shared" ref="G1159:G1221" si="38">(F1159-B1159)/B1159</f>
        <v>-1</v>
      </c>
      <c r="H1159" s="568"/>
    </row>
    <row r="1160" spans="1:8">
      <c r="A1160" s="547" t="s">
        <v>1015</v>
      </c>
      <c r="B1160" s="554">
        <v>724</v>
      </c>
      <c r="C1160" s="548">
        <f t="shared" si="37"/>
        <v>708</v>
      </c>
      <c r="D1160" s="524"/>
      <c r="E1160" s="556">
        <v>708</v>
      </c>
      <c r="F1160" s="557">
        <v>0</v>
      </c>
      <c r="G1160" s="549">
        <f t="shared" si="38"/>
        <v>-1</v>
      </c>
      <c r="H1160" s="568"/>
    </row>
    <row r="1161" spans="1:8">
      <c r="A1161" s="547" t="s">
        <v>1016</v>
      </c>
      <c r="B1161" s="554">
        <v>0</v>
      </c>
      <c r="C1161" s="548">
        <f t="shared" si="37"/>
        <v>0</v>
      </c>
      <c r="D1161" s="524"/>
      <c r="E1161" s="556">
        <v>0</v>
      </c>
      <c r="F1161" s="557">
        <v>0</v>
      </c>
      <c r="G1161" s="549"/>
      <c r="H1161" s="568"/>
    </row>
    <row r="1162" spans="1:8" ht="94.5">
      <c r="A1162" s="547" t="s">
        <v>1017</v>
      </c>
      <c r="B1162" s="554">
        <f>SUM(B1163:B1167)</f>
        <v>144829</v>
      </c>
      <c r="C1162" s="548">
        <f t="shared" si="37"/>
        <v>169181.09572899999</v>
      </c>
      <c r="D1162" s="554">
        <f>SUM(D1163:D1167)</f>
        <v>30896.095729000001</v>
      </c>
      <c r="E1162" s="554">
        <f>SUM(E1163:E1167)</f>
        <v>138285</v>
      </c>
      <c r="F1162" s="557">
        <f>SUM(F1163:F1167)</f>
        <v>31653.1</v>
      </c>
      <c r="G1162" s="549">
        <f t="shared" si="38"/>
        <v>-0.78144501446533499</v>
      </c>
      <c r="H1162" s="562" t="s">
        <v>1018</v>
      </c>
    </row>
    <row r="1163" spans="1:8">
      <c r="A1163" s="547" t="s">
        <v>746</v>
      </c>
      <c r="B1163" s="554">
        <v>0</v>
      </c>
      <c r="C1163" s="548">
        <f t="shared" si="37"/>
        <v>0</v>
      </c>
      <c r="D1163" s="524"/>
      <c r="E1163" s="548">
        <v>0</v>
      </c>
      <c r="F1163" s="557">
        <v>0</v>
      </c>
      <c r="G1163" s="549"/>
      <c r="H1163" s="568"/>
    </row>
    <row r="1164" spans="1:8">
      <c r="A1164" s="547" t="s">
        <v>747</v>
      </c>
      <c r="B1164" s="554">
        <v>0</v>
      </c>
      <c r="C1164" s="548">
        <f t="shared" si="37"/>
        <v>17</v>
      </c>
      <c r="D1164" s="524"/>
      <c r="E1164" s="548">
        <v>17</v>
      </c>
      <c r="F1164" s="557">
        <v>0</v>
      </c>
      <c r="G1164" s="549"/>
      <c r="H1164" s="568"/>
    </row>
    <row r="1165" spans="1:8">
      <c r="A1165" s="547" t="s">
        <v>748</v>
      </c>
      <c r="B1165" s="554">
        <v>0</v>
      </c>
      <c r="C1165" s="548">
        <f t="shared" si="37"/>
        <v>0</v>
      </c>
      <c r="D1165" s="524"/>
      <c r="E1165" s="556">
        <v>0</v>
      </c>
      <c r="F1165" s="557">
        <v>0</v>
      </c>
      <c r="G1165" s="549"/>
      <c r="H1165" s="568"/>
    </row>
    <row r="1166" spans="1:8">
      <c r="A1166" s="547" t="s">
        <v>1019</v>
      </c>
      <c r="B1166" s="554">
        <v>0</v>
      </c>
      <c r="C1166" s="548">
        <f t="shared" si="37"/>
        <v>0</v>
      </c>
      <c r="D1166" s="524"/>
      <c r="E1166" s="556">
        <v>0</v>
      </c>
      <c r="F1166" s="557">
        <v>0</v>
      </c>
      <c r="G1166" s="549"/>
      <c r="H1166" s="568"/>
    </row>
    <row r="1167" spans="1:8">
      <c r="A1167" s="547" t="s">
        <v>1020</v>
      </c>
      <c r="B1167" s="554">
        <v>144829</v>
      </c>
      <c r="C1167" s="548">
        <f t="shared" si="37"/>
        <v>169164.09572899999</v>
      </c>
      <c r="D1167" s="524">
        <v>30896.095729000001</v>
      </c>
      <c r="E1167" s="556">
        <v>138268</v>
      </c>
      <c r="F1167" s="557">
        <v>31653.1</v>
      </c>
      <c r="G1167" s="549">
        <f t="shared" si="38"/>
        <v>-0.78144501446533499</v>
      </c>
      <c r="H1167" s="568"/>
    </row>
    <row r="1168" spans="1:8" ht="94.5">
      <c r="A1168" s="547" t="s">
        <v>1021</v>
      </c>
      <c r="B1168" s="554">
        <f>SUM(B1169:B1170)</f>
        <v>62362.559999999998</v>
      </c>
      <c r="C1168" s="548">
        <f t="shared" si="37"/>
        <v>35299</v>
      </c>
      <c r="D1168" s="554">
        <f>SUM(D1169:D1170)</f>
        <v>15590</v>
      </c>
      <c r="E1168" s="554">
        <f>SUM(E1169:E1170)</f>
        <v>19709</v>
      </c>
      <c r="F1168" s="557">
        <f>SUM(F1169:F1170)</f>
        <v>184025</v>
      </c>
      <c r="G1168" s="549">
        <f t="shared" si="38"/>
        <v>1.9508891232175203</v>
      </c>
      <c r="H1168" s="562" t="s">
        <v>1022</v>
      </c>
    </row>
    <row r="1169" spans="1:8">
      <c r="A1169" s="547" t="s">
        <v>1023</v>
      </c>
      <c r="B1169" s="554">
        <v>12000</v>
      </c>
      <c r="C1169" s="548">
        <f t="shared" si="37"/>
        <v>0</v>
      </c>
      <c r="D1169" s="524"/>
      <c r="E1169" s="556"/>
      <c r="F1169" s="557">
        <v>0</v>
      </c>
      <c r="G1169" s="549">
        <f t="shared" si="38"/>
        <v>-1</v>
      </c>
      <c r="H1169" s="568"/>
    </row>
    <row r="1170" spans="1:8">
      <c r="A1170" s="547" t="s">
        <v>1024</v>
      </c>
      <c r="B1170" s="554">
        <v>50362.559999999998</v>
      </c>
      <c r="C1170" s="548">
        <f t="shared" si="37"/>
        <v>35299</v>
      </c>
      <c r="D1170" s="524">
        <v>15590</v>
      </c>
      <c r="E1170" s="556">
        <v>19709</v>
      </c>
      <c r="F1170" s="557">
        <v>184025</v>
      </c>
      <c r="G1170" s="549">
        <f t="shared" si="38"/>
        <v>2.6540040855746811</v>
      </c>
      <c r="H1170" s="568"/>
    </row>
    <row r="1171" spans="1:8">
      <c r="A1171" s="547" t="s">
        <v>1025</v>
      </c>
      <c r="B1171" s="556">
        <f>B1172+B1179+B1181+B1187</f>
        <v>88172.72</v>
      </c>
      <c r="C1171" s="548">
        <f t="shared" si="37"/>
        <v>262672.34000000003</v>
      </c>
      <c r="D1171" s="556">
        <f>D1172+D1179+D1181+D1187</f>
        <v>719.34</v>
      </c>
      <c r="E1171" s="556">
        <f>E1172+E1179+E1181+E1187</f>
        <v>261953</v>
      </c>
      <c r="F1171" s="557">
        <f>F1172+F1179+F1181+F1187</f>
        <v>233894.67</v>
      </c>
      <c r="G1171" s="549">
        <f t="shared" si="38"/>
        <v>1.6526874752190928</v>
      </c>
      <c r="H1171" s="562"/>
    </row>
    <row r="1172" spans="1:8" ht="40.5">
      <c r="A1172" s="547" t="s">
        <v>1026</v>
      </c>
      <c r="B1172" s="554">
        <f>SUM(B1173:B1178)</f>
        <v>1821.0900000000001</v>
      </c>
      <c r="C1172" s="548">
        <f t="shared" si="37"/>
        <v>2451.34</v>
      </c>
      <c r="D1172" s="554">
        <f>SUM(D1173:D1178)</f>
        <v>119.34</v>
      </c>
      <c r="E1172" s="554">
        <f>SUM(E1173:E1178)</f>
        <v>2332</v>
      </c>
      <c r="F1172" s="557">
        <f>SUM(F1173:F1178)</f>
        <v>2602.91</v>
      </c>
      <c r="G1172" s="549">
        <f t="shared" si="38"/>
        <v>0.42931431175834234</v>
      </c>
      <c r="H1172" s="563" t="s">
        <v>1027</v>
      </c>
    </row>
    <row r="1173" spans="1:8">
      <c r="A1173" s="547" t="s">
        <v>746</v>
      </c>
      <c r="B1173" s="554">
        <v>740.58</v>
      </c>
      <c r="C1173" s="548">
        <f t="shared" si="37"/>
        <v>862</v>
      </c>
      <c r="D1173" s="524"/>
      <c r="E1173" s="556">
        <v>862</v>
      </c>
      <c r="F1173" s="557">
        <v>819.27</v>
      </c>
      <c r="G1173" s="549">
        <f t="shared" si="38"/>
        <v>0.10625455723892076</v>
      </c>
      <c r="H1173" s="560"/>
    </row>
    <row r="1174" spans="1:8">
      <c r="A1174" s="547" t="s">
        <v>747</v>
      </c>
      <c r="B1174" s="554">
        <v>1080.51</v>
      </c>
      <c r="C1174" s="548">
        <f t="shared" si="37"/>
        <v>1589.34</v>
      </c>
      <c r="D1174" s="524">
        <v>119.34</v>
      </c>
      <c r="E1174" s="556">
        <v>1470</v>
      </c>
      <c r="F1174" s="557">
        <v>1783.64</v>
      </c>
      <c r="G1174" s="549">
        <f t="shared" si="38"/>
        <v>0.65073900287827058</v>
      </c>
      <c r="H1174" s="560"/>
    </row>
    <row r="1175" spans="1:8">
      <c r="A1175" s="547" t="s">
        <v>748</v>
      </c>
      <c r="B1175" s="554">
        <v>0</v>
      </c>
      <c r="C1175" s="548">
        <f t="shared" si="37"/>
        <v>0</v>
      </c>
      <c r="D1175" s="524"/>
      <c r="E1175" s="556"/>
      <c r="F1175" s="557">
        <v>0</v>
      </c>
      <c r="G1175" s="549"/>
      <c r="H1175" s="560"/>
    </row>
    <row r="1176" spans="1:8">
      <c r="A1176" s="547" t="s">
        <v>1028</v>
      </c>
      <c r="B1176" s="554">
        <v>0</v>
      </c>
      <c r="C1176" s="548">
        <f t="shared" si="37"/>
        <v>0</v>
      </c>
      <c r="D1176" s="524"/>
      <c r="E1176" s="556"/>
      <c r="F1176" s="557">
        <v>0</v>
      </c>
      <c r="G1176" s="549"/>
      <c r="H1176" s="560"/>
    </row>
    <row r="1177" spans="1:8">
      <c r="A1177" s="547" t="s">
        <v>772</v>
      </c>
      <c r="B1177" s="554">
        <v>0</v>
      </c>
      <c r="C1177" s="548">
        <f t="shared" si="37"/>
        <v>0</v>
      </c>
      <c r="D1177" s="524"/>
      <c r="E1177" s="556"/>
      <c r="F1177" s="557">
        <v>0</v>
      </c>
      <c r="G1177" s="549"/>
      <c r="H1177" s="560"/>
    </row>
    <row r="1178" spans="1:8">
      <c r="A1178" s="547" t="s">
        <v>1029</v>
      </c>
      <c r="B1178" s="554">
        <v>0</v>
      </c>
      <c r="C1178" s="548">
        <f t="shared" si="37"/>
        <v>0</v>
      </c>
      <c r="D1178" s="524"/>
      <c r="E1178" s="556"/>
      <c r="F1178" s="557">
        <v>0</v>
      </c>
      <c r="G1178" s="549"/>
      <c r="H1178" s="560"/>
    </row>
    <row r="1179" spans="1:8">
      <c r="A1179" s="547" t="s">
        <v>1030</v>
      </c>
      <c r="B1179" s="556">
        <f>B1180</f>
        <v>0</v>
      </c>
      <c r="C1179" s="548">
        <f t="shared" si="37"/>
        <v>4982</v>
      </c>
      <c r="D1179" s="556">
        <f>D1180</f>
        <v>600</v>
      </c>
      <c r="E1179" s="556">
        <f>E1180</f>
        <v>4382</v>
      </c>
      <c r="F1179" s="557">
        <f>F1180</f>
        <v>600</v>
      </c>
      <c r="G1179" s="549"/>
      <c r="H1179" s="578">
        <f>H1180</f>
        <v>0</v>
      </c>
    </row>
    <row r="1180" spans="1:8">
      <c r="A1180" s="547" t="s">
        <v>1031</v>
      </c>
      <c r="B1180" s="554"/>
      <c r="C1180" s="548">
        <f t="shared" si="37"/>
        <v>4982</v>
      </c>
      <c r="D1180" s="524">
        <v>600</v>
      </c>
      <c r="E1180" s="556">
        <v>4382</v>
      </c>
      <c r="F1180" s="557">
        <v>600</v>
      </c>
      <c r="G1180" s="549"/>
      <c r="H1180" s="560"/>
    </row>
    <row r="1181" spans="1:8" ht="81">
      <c r="A1181" s="547" t="s">
        <v>1032</v>
      </c>
      <c r="B1181" s="554">
        <f>SUM(B1182:B1186)</f>
        <v>85993</v>
      </c>
      <c r="C1181" s="548">
        <f t="shared" si="37"/>
        <v>252239</v>
      </c>
      <c r="D1181" s="554">
        <f>SUM(D1182:D1186)</f>
        <v>0</v>
      </c>
      <c r="E1181" s="554">
        <f>SUM(E1182:E1186)</f>
        <v>252239</v>
      </c>
      <c r="F1181" s="557">
        <f>SUM(F1182:F1186)</f>
        <v>172121.76</v>
      </c>
      <c r="G1181" s="549">
        <f t="shared" si="38"/>
        <v>1.0015787331526986</v>
      </c>
      <c r="H1181" s="563" t="s">
        <v>1033</v>
      </c>
    </row>
    <row r="1182" spans="1:8">
      <c r="A1182" s="547" t="s">
        <v>1034</v>
      </c>
      <c r="B1182" s="554">
        <v>0</v>
      </c>
      <c r="C1182" s="548">
        <f t="shared" si="37"/>
        <v>0</v>
      </c>
      <c r="D1182" s="524"/>
      <c r="E1182" s="556">
        <v>0</v>
      </c>
      <c r="F1182" s="557">
        <v>0</v>
      </c>
      <c r="G1182" s="549"/>
      <c r="H1182" s="560"/>
    </row>
    <row r="1183" spans="1:8">
      <c r="A1183" s="547" t="s">
        <v>1035</v>
      </c>
      <c r="B1183" s="554">
        <v>0</v>
      </c>
      <c r="C1183" s="548">
        <f t="shared" si="37"/>
        <v>0</v>
      </c>
      <c r="D1183" s="524"/>
      <c r="E1183" s="556">
        <v>0</v>
      </c>
      <c r="F1183" s="557">
        <v>0</v>
      </c>
      <c r="G1183" s="549"/>
      <c r="H1183" s="560"/>
    </row>
    <row r="1184" spans="1:8">
      <c r="A1184" s="547" t="s">
        <v>1036</v>
      </c>
      <c r="B1184" s="554">
        <v>0</v>
      </c>
      <c r="C1184" s="548">
        <f t="shared" si="37"/>
        <v>0</v>
      </c>
      <c r="D1184" s="524"/>
      <c r="E1184" s="548">
        <v>0</v>
      </c>
      <c r="F1184" s="557">
        <v>0</v>
      </c>
      <c r="G1184" s="549"/>
      <c r="H1184" s="560"/>
    </row>
    <row r="1185" spans="1:8">
      <c r="A1185" s="547" t="s">
        <v>1037</v>
      </c>
      <c r="B1185" s="554">
        <v>0</v>
      </c>
      <c r="C1185" s="548">
        <f t="shared" si="37"/>
        <v>0</v>
      </c>
      <c r="D1185" s="524"/>
      <c r="E1185" s="556">
        <v>0</v>
      </c>
      <c r="F1185" s="557">
        <v>0</v>
      </c>
      <c r="G1185" s="549"/>
      <c r="H1185" s="560"/>
    </row>
    <row r="1186" spans="1:8">
      <c r="A1186" s="547" t="s">
        <v>1038</v>
      </c>
      <c r="B1186" s="554">
        <v>85993</v>
      </c>
      <c r="C1186" s="548">
        <f t="shared" si="37"/>
        <v>252239</v>
      </c>
      <c r="D1186" s="524"/>
      <c r="E1186" s="556">
        <v>252239</v>
      </c>
      <c r="F1186" s="557">
        <v>172121.76</v>
      </c>
      <c r="G1186" s="549">
        <f t="shared" si="38"/>
        <v>1.0015787331526986</v>
      </c>
      <c r="H1186" s="560"/>
    </row>
    <row r="1187" spans="1:8" ht="40.5">
      <c r="A1187" s="547" t="s">
        <v>1039</v>
      </c>
      <c r="B1187" s="554">
        <f>SUM(B1188)</f>
        <v>358.63</v>
      </c>
      <c r="C1187" s="548">
        <f t="shared" si="37"/>
        <v>3000</v>
      </c>
      <c r="D1187" s="554">
        <f>SUM(D1188)</f>
        <v>0</v>
      </c>
      <c r="E1187" s="554">
        <f>SUM(E1188)</f>
        <v>3000</v>
      </c>
      <c r="F1187" s="557">
        <f>F1188</f>
        <v>58570</v>
      </c>
      <c r="G1187" s="549">
        <f t="shared" si="38"/>
        <v>162.31595237431335</v>
      </c>
      <c r="H1187" s="563" t="s">
        <v>1040</v>
      </c>
    </row>
    <row r="1188" spans="1:8">
      <c r="A1188" s="547" t="s">
        <v>1041</v>
      </c>
      <c r="B1188" s="554">
        <v>358.63</v>
      </c>
      <c r="C1188" s="548">
        <f t="shared" si="37"/>
        <v>3000</v>
      </c>
      <c r="D1188" s="524"/>
      <c r="E1188" s="556">
        <v>3000</v>
      </c>
      <c r="F1188" s="557">
        <v>58570</v>
      </c>
      <c r="G1188" s="549">
        <f t="shared" si="38"/>
        <v>162.31595237431335</v>
      </c>
      <c r="H1188" s="568"/>
    </row>
    <row r="1189" spans="1:8">
      <c r="A1189" s="547" t="s">
        <v>1042</v>
      </c>
      <c r="B1189" s="554">
        <f>SUM(B1190:B1198)</f>
        <v>179870</v>
      </c>
      <c r="C1189" s="548">
        <f t="shared" si="37"/>
        <v>386191</v>
      </c>
      <c r="D1189" s="554">
        <f>SUM(D1190:D1198)</f>
        <v>0</v>
      </c>
      <c r="E1189" s="554">
        <f>SUM(E1190:E1198)</f>
        <v>386191</v>
      </c>
      <c r="F1189" s="557">
        <f>F1190+F1191+F1192+F1193+F1194+F1195+F1196+F1197+F1198</f>
        <v>251058</v>
      </c>
      <c r="G1189" s="549">
        <f t="shared" si="38"/>
        <v>0.39577472619113807</v>
      </c>
      <c r="H1189" s="562"/>
    </row>
    <row r="1190" spans="1:8">
      <c r="A1190" s="547" t="s">
        <v>1043</v>
      </c>
      <c r="B1190" s="554">
        <v>0</v>
      </c>
      <c r="C1190" s="548">
        <f t="shared" si="37"/>
        <v>0</v>
      </c>
      <c r="D1190" s="524"/>
      <c r="E1190" s="556">
        <v>0</v>
      </c>
      <c r="F1190" s="557">
        <v>0</v>
      </c>
      <c r="G1190" s="549"/>
      <c r="H1190" s="567"/>
    </row>
    <row r="1191" spans="1:8">
      <c r="A1191" s="547" t="s">
        <v>1044</v>
      </c>
      <c r="B1191" s="554">
        <v>0</v>
      </c>
      <c r="C1191" s="548">
        <f t="shared" si="37"/>
        <v>0</v>
      </c>
      <c r="D1191" s="524"/>
      <c r="E1191" s="556">
        <v>0</v>
      </c>
      <c r="F1191" s="557">
        <v>0</v>
      </c>
      <c r="G1191" s="549"/>
      <c r="H1191" s="567"/>
    </row>
    <row r="1192" spans="1:8">
      <c r="A1192" s="547" t="s">
        <v>1045</v>
      </c>
      <c r="B1192" s="554">
        <v>0</v>
      </c>
      <c r="C1192" s="548">
        <f t="shared" si="37"/>
        <v>0</v>
      </c>
      <c r="D1192" s="524"/>
      <c r="E1192" s="556">
        <v>0</v>
      </c>
      <c r="F1192" s="557">
        <v>0</v>
      </c>
      <c r="G1192" s="549"/>
      <c r="H1192" s="567"/>
    </row>
    <row r="1193" spans="1:8">
      <c r="A1193" s="547" t="s">
        <v>1046</v>
      </c>
      <c r="B1193" s="554">
        <v>0</v>
      </c>
      <c r="C1193" s="548">
        <f t="shared" si="37"/>
        <v>0</v>
      </c>
      <c r="D1193" s="524"/>
      <c r="E1193" s="556">
        <v>0</v>
      </c>
      <c r="F1193" s="557">
        <v>0</v>
      </c>
      <c r="G1193" s="549"/>
      <c r="H1193" s="567"/>
    </row>
    <row r="1194" spans="1:8">
      <c r="A1194" s="547" t="s">
        <v>1047</v>
      </c>
      <c r="B1194" s="554">
        <v>0</v>
      </c>
      <c r="C1194" s="548">
        <f t="shared" si="37"/>
        <v>0</v>
      </c>
      <c r="D1194" s="524"/>
      <c r="E1194" s="556">
        <v>0</v>
      </c>
      <c r="F1194" s="557">
        <v>0</v>
      </c>
      <c r="G1194" s="549"/>
      <c r="H1194" s="567"/>
    </row>
    <row r="1195" spans="1:8">
      <c r="A1195" s="547" t="s">
        <v>770</v>
      </c>
      <c r="B1195" s="554">
        <v>0</v>
      </c>
      <c r="C1195" s="548">
        <f t="shared" si="37"/>
        <v>0</v>
      </c>
      <c r="D1195" s="524"/>
      <c r="E1195" s="556">
        <v>0</v>
      </c>
      <c r="F1195" s="557">
        <v>0</v>
      </c>
      <c r="G1195" s="549"/>
      <c r="H1195" s="567"/>
    </row>
    <row r="1196" spans="1:8">
      <c r="A1196" s="547" t="s">
        <v>1048</v>
      </c>
      <c r="B1196" s="554">
        <v>0</v>
      </c>
      <c r="C1196" s="548">
        <f t="shared" si="37"/>
        <v>0</v>
      </c>
      <c r="D1196" s="524"/>
      <c r="E1196" s="556">
        <v>0</v>
      </c>
      <c r="F1196" s="557">
        <v>0</v>
      </c>
      <c r="G1196" s="549"/>
      <c r="H1196" s="567"/>
    </row>
    <row r="1197" spans="1:8">
      <c r="A1197" s="547" t="s">
        <v>1049</v>
      </c>
      <c r="B1197" s="554">
        <v>0</v>
      </c>
      <c r="C1197" s="548">
        <f t="shared" si="37"/>
        <v>0</v>
      </c>
      <c r="D1197" s="524"/>
      <c r="E1197" s="556">
        <v>0</v>
      </c>
      <c r="F1197" s="557">
        <v>0</v>
      </c>
      <c r="G1197" s="549"/>
      <c r="H1197" s="567"/>
    </row>
    <row r="1198" spans="1:8" ht="54">
      <c r="A1198" s="547" t="s">
        <v>1050</v>
      </c>
      <c r="B1198" s="554">
        <v>179870</v>
      </c>
      <c r="C1198" s="548">
        <f t="shared" si="37"/>
        <v>386191</v>
      </c>
      <c r="D1198" s="524"/>
      <c r="E1198" s="556">
        <v>386191</v>
      </c>
      <c r="F1198" s="557">
        <v>251058</v>
      </c>
      <c r="G1198" s="549">
        <f t="shared" si="38"/>
        <v>0.39577472619113807</v>
      </c>
      <c r="H1198" s="567" t="s">
        <v>1051</v>
      </c>
    </row>
    <row r="1199" spans="1:8">
      <c r="A1199" s="547" t="s">
        <v>1052</v>
      </c>
      <c r="B1199" s="554">
        <f>B1200+B1220+B1240+B1249+B1262+B1277</f>
        <v>88264.43</v>
      </c>
      <c r="C1199" s="548">
        <f t="shared" si="37"/>
        <v>114598.4529</v>
      </c>
      <c r="D1199" s="554">
        <f>D1200+D1220+D1240+D1249+D1262+D1277</f>
        <v>2989.4529000000002</v>
      </c>
      <c r="E1199" s="554">
        <f>E1200+E1220+E1240+E1249+E1262+E1277</f>
        <v>111609</v>
      </c>
      <c r="F1199" s="557">
        <f>F1200+F1220+F1240+F1249+F1262+F1277</f>
        <v>108348.999603688</v>
      </c>
      <c r="G1199" s="549">
        <f t="shared" si="38"/>
        <v>0.22754998365352852</v>
      </c>
      <c r="H1199" s="562"/>
    </row>
    <row r="1200" spans="1:8">
      <c r="A1200" s="547" t="s">
        <v>1053</v>
      </c>
      <c r="B1200" s="554">
        <f>SUM(B1201:B1219)</f>
        <v>50411.429999999993</v>
      </c>
      <c r="C1200" s="548">
        <f t="shared" si="37"/>
        <v>53368.344400000002</v>
      </c>
      <c r="D1200" s="554">
        <f>SUM(D1201:D1219)</f>
        <v>1072.3444</v>
      </c>
      <c r="E1200" s="554">
        <f>SUM(E1201:E1219)</f>
        <v>52296</v>
      </c>
      <c r="F1200" s="557">
        <f>SUM(F1201:F1219)</f>
        <v>50374.39</v>
      </c>
      <c r="G1200" s="549">
        <f t="shared" si="38"/>
        <v>-7.3475400320906594E-4</v>
      </c>
      <c r="H1200" s="562"/>
    </row>
    <row r="1201" spans="1:8">
      <c r="A1201" s="547" t="s">
        <v>746</v>
      </c>
      <c r="B1201" s="554">
        <v>28310.57</v>
      </c>
      <c r="C1201" s="548">
        <f t="shared" si="37"/>
        <v>26015.144400000001</v>
      </c>
      <c r="D1201" s="524">
        <v>124.1444</v>
      </c>
      <c r="E1201" s="556">
        <v>25891</v>
      </c>
      <c r="F1201" s="557">
        <v>28012.46</v>
      </c>
      <c r="G1201" s="549">
        <f t="shared" si="38"/>
        <v>-1.0529989329073931E-2</v>
      </c>
      <c r="H1201" s="568"/>
    </row>
    <row r="1202" spans="1:8">
      <c r="A1202" s="547" t="s">
        <v>747</v>
      </c>
      <c r="B1202" s="554">
        <v>737.1</v>
      </c>
      <c r="C1202" s="548">
        <f t="shared" si="37"/>
        <v>927.2</v>
      </c>
      <c r="D1202" s="524">
        <v>365.2</v>
      </c>
      <c r="E1202" s="565">
        <v>562</v>
      </c>
      <c r="F1202" s="557">
        <v>5462.72</v>
      </c>
      <c r="G1202" s="549">
        <f t="shared" si="38"/>
        <v>6.4110975444308771</v>
      </c>
      <c r="H1202" s="568"/>
    </row>
    <row r="1203" spans="1:8">
      <c r="A1203" s="547" t="s">
        <v>748</v>
      </c>
      <c r="B1203" s="554">
        <v>0</v>
      </c>
      <c r="C1203" s="548">
        <f t="shared" si="37"/>
        <v>0</v>
      </c>
      <c r="D1203" s="524"/>
      <c r="E1203" s="565"/>
      <c r="F1203" s="557">
        <v>279</v>
      </c>
      <c r="G1203" s="549"/>
      <c r="H1203" s="568"/>
    </row>
    <row r="1204" spans="1:8">
      <c r="A1204" s="547" t="s">
        <v>1054</v>
      </c>
      <c r="B1204" s="554">
        <v>1014.95</v>
      </c>
      <c r="C1204" s="548">
        <f t="shared" si="37"/>
        <v>987</v>
      </c>
      <c r="D1204" s="524"/>
      <c r="E1204" s="565">
        <v>987</v>
      </c>
      <c r="F1204" s="557">
        <v>1159</v>
      </c>
      <c r="G1204" s="549">
        <f t="shared" si="38"/>
        <v>0.14192817380166506</v>
      </c>
      <c r="H1204" s="568"/>
    </row>
    <row r="1205" spans="1:8">
      <c r="A1205" s="547" t="s">
        <v>1055</v>
      </c>
      <c r="B1205" s="554">
        <v>616.73</v>
      </c>
      <c r="C1205" s="548">
        <f t="shared" si="37"/>
        <v>602</v>
      </c>
      <c r="D1205" s="524"/>
      <c r="E1205" s="565">
        <v>602</v>
      </c>
      <c r="F1205" s="557">
        <v>60</v>
      </c>
      <c r="G1205" s="549">
        <f t="shared" si="38"/>
        <v>-0.90271269437192936</v>
      </c>
      <c r="H1205" s="568"/>
    </row>
    <row r="1206" spans="1:8">
      <c r="A1206" s="547" t="s">
        <v>1056</v>
      </c>
      <c r="B1206" s="554">
        <v>956.87</v>
      </c>
      <c r="C1206" s="548">
        <f t="shared" si="37"/>
        <v>887</v>
      </c>
      <c r="D1206" s="524"/>
      <c r="E1206" s="565">
        <v>887</v>
      </c>
      <c r="F1206" s="557">
        <v>0</v>
      </c>
      <c r="G1206" s="549">
        <f t="shared" si="38"/>
        <v>-1</v>
      </c>
      <c r="H1206" s="568"/>
    </row>
    <row r="1207" spans="1:8">
      <c r="A1207" s="547" t="s">
        <v>1057</v>
      </c>
      <c r="B1207" s="554">
        <v>0</v>
      </c>
      <c r="C1207" s="548">
        <f t="shared" si="37"/>
        <v>0</v>
      </c>
      <c r="D1207" s="524"/>
      <c r="E1207" s="565"/>
      <c r="F1207" s="557">
        <v>0</v>
      </c>
      <c r="G1207" s="549"/>
      <c r="H1207" s="568"/>
    </row>
    <row r="1208" spans="1:8">
      <c r="A1208" s="547" t="s">
        <v>1058</v>
      </c>
      <c r="B1208" s="554">
        <v>140</v>
      </c>
      <c r="C1208" s="548">
        <f t="shared" si="37"/>
        <v>132</v>
      </c>
      <c r="D1208" s="524"/>
      <c r="E1208" s="565">
        <v>132</v>
      </c>
      <c r="F1208" s="557">
        <v>0</v>
      </c>
      <c r="G1208" s="549">
        <f t="shared" si="38"/>
        <v>-1</v>
      </c>
      <c r="H1208" s="568"/>
    </row>
    <row r="1209" spans="1:8">
      <c r="A1209" s="547" t="s">
        <v>1059</v>
      </c>
      <c r="B1209" s="554">
        <v>127</v>
      </c>
      <c r="C1209" s="548">
        <f t="shared" si="37"/>
        <v>127</v>
      </c>
      <c r="D1209" s="524"/>
      <c r="E1209" s="565">
        <v>127</v>
      </c>
      <c r="F1209" s="557">
        <v>0</v>
      </c>
      <c r="G1209" s="549">
        <f t="shared" si="38"/>
        <v>-1</v>
      </c>
      <c r="H1209" s="568"/>
    </row>
    <row r="1210" spans="1:8">
      <c r="A1210" s="547" t="s">
        <v>1060</v>
      </c>
      <c r="B1210" s="554">
        <v>0</v>
      </c>
      <c r="C1210" s="548">
        <f t="shared" si="37"/>
        <v>0</v>
      </c>
      <c r="D1210" s="524"/>
      <c r="E1210" s="565"/>
      <c r="F1210" s="557">
        <v>0</v>
      </c>
      <c r="G1210" s="549"/>
      <c r="H1210" s="568"/>
    </row>
    <row r="1211" spans="1:8">
      <c r="A1211" s="547" t="s">
        <v>1061</v>
      </c>
      <c r="B1211" s="554">
        <v>2667.16</v>
      </c>
      <c r="C1211" s="548">
        <f t="shared" si="37"/>
        <v>3249</v>
      </c>
      <c r="D1211" s="524"/>
      <c r="E1211" s="556">
        <v>3249</v>
      </c>
      <c r="F1211" s="557"/>
      <c r="G1211" s="549">
        <f t="shared" si="38"/>
        <v>-1</v>
      </c>
      <c r="H1211" s="568"/>
    </row>
    <row r="1212" spans="1:8">
      <c r="A1212" s="547" t="s">
        <v>1062</v>
      </c>
      <c r="B1212" s="554">
        <v>507.93</v>
      </c>
      <c r="C1212" s="548">
        <f t="shared" si="37"/>
        <v>502</v>
      </c>
      <c r="D1212" s="524"/>
      <c r="E1212" s="565">
        <v>502</v>
      </c>
      <c r="F1212" s="557">
        <v>390.11</v>
      </c>
      <c r="G1212" s="549">
        <f t="shared" si="38"/>
        <v>-0.23196109700155532</v>
      </c>
      <c r="H1212" s="568"/>
    </row>
    <row r="1213" spans="1:8">
      <c r="A1213" s="547" t="s">
        <v>1063</v>
      </c>
      <c r="B1213" s="554">
        <v>12</v>
      </c>
      <c r="C1213" s="548">
        <f t="shared" si="37"/>
        <v>12</v>
      </c>
      <c r="D1213" s="524"/>
      <c r="E1213" s="566">
        <v>12</v>
      </c>
      <c r="F1213" s="557">
        <v>0</v>
      </c>
      <c r="G1213" s="549">
        <f t="shared" si="38"/>
        <v>-1</v>
      </c>
      <c r="H1213" s="568"/>
    </row>
    <row r="1214" spans="1:8">
      <c r="A1214" s="547" t="s">
        <v>1064</v>
      </c>
      <c r="B1214" s="554">
        <v>498.56</v>
      </c>
      <c r="C1214" s="548">
        <f t="shared" si="37"/>
        <v>474</v>
      </c>
      <c r="D1214" s="524"/>
      <c r="E1214" s="565">
        <v>474</v>
      </c>
      <c r="F1214" s="557">
        <v>0</v>
      </c>
      <c r="G1214" s="549">
        <f t="shared" si="38"/>
        <v>-1</v>
      </c>
      <c r="H1214" s="568"/>
    </row>
    <row r="1215" spans="1:8">
      <c r="A1215" s="547" t="s">
        <v>1065</v>
      </c>
      <c r="B1215" s="554">
        <v>0</v>
      </c>
      <c r="C1215" s="548">
        <f t="shared" si="37"/>
        <v>0</v>
      </c>
      <c r="D1215" s="524"/>
      <c r="E1215" s="565"/>
      <c r="F1215" s="557">
        <v>0</v>
      </c>
      <c r="G1215" s="549"/>
      <c r="H1215" s="568"/>
    </row>
    <row r="1216" spans="1:8">
      <c r="A1216" s="547" t="s">
        <v>1066</v>
      </c>
      <c r="B1216" s="554">
        <v>0</v>
      </c>
      <c r="C1216" s="548">
        <f t="shared" si="37"/>
        <v>0</v>
      </c>
      <c r="D1216" s="524"/>
      <c r="E1216" s="565"/>
      <c r="F1216" s="557">
        <v>0</v>
      </c>
      <c r="G1216" s="549"/>
      <c r="H1216" s="568"/>
    </row>
    <row r="1217" spans="1:8">
      <c r="A1217" s="547" t="s">
        <v>1067</v>
      </c>
      <c r="B1217" s="554">
        <v>0</v>
      </c>
      <c r="C1217" s="548">
        <f t="shared" si="37"/>
        <v>0</v>
      </c>
      <c r="D1217" s="524"/>
      <c r="E1217" s="565"/>
      <c r="F1217" s="557">
        <v>0</v>
      </c>
      <c r="G1217" s="549"/>
      <c r="H1217" s="568"/>
    </row>
    <row r="1218" spans="1:8">
      <c r="A1218" s="547" t="s">
        <v>772</v>
      </c>
      <c r="B1218" s="554">
        <v>0</v>
      </c>
      <c r="C1218" s="548">
        <f t="shared" si="37"/>
        <v>0</v>
      </c>
      <c r="D1218" s="524"/>
      <c r="E1218" s="565"/>
      <c r="F1218" s="557">
        <v>0</v>
      </c>
      <c r="G1218" s="549"/>
      <c r="H1218" s="568"/>
    </row>
    <row r="1219" spans="1:8">
      <c r="A1219" s="547" t="s">
        <v>1068</v>
      </c>
      <c r="B1219" s="554">
        <v>14822.56</v>
      </c>
      <c r="C1219" s="548">
        <f t="shared" si="37"/>
        <v>19454</v>
      </c>
      <c r="D1219" s="524">
        <v>583</v>
      </c>
      <c r="E1219" s="565">
        <v>18871</v>
      </c>
      <c r="F1219" s="557">
        <v>15011.1</v>
      </c>
      <c r="G1219" s="549">
        <f t="shared" si="38"/>
        <v>1.2719800088513785E-2</v>
      </c>
      <c r="H1219" s="568"/>
    </row>
    <row r="1220" spans="1:8">
      <c r="A1220" s="547" t="s">
        <v>1069</v>
      </c>
      <c r="B1220" s="554">
        <f>SUM(B1221:B1239)</f>
        <v>18767.100000000002</v>
      </c>
      <c r="C1220" s="548">
        <f t="shared" si="37"/>
        <v>24161.534500000002</v>
      </c>
      <c r="D1220" s="554">
        <f>SUM(D1221:D1239)</f>
        <v>893.53449999999998</v>
      </c>
      <c r="E1220" s="554">
        <f>SUM(E1221:E1239)</f>
        <v>23268</v>
      </c>
      <c r="F1220" s="557">
        <f>SUM(F1221:F1239)</f>
        <v>17877.994499999997</v>
      </c>
      <c r="G1220" s="549">
        <f t="shared" si="38"/>
        <v>-4.737575331297883E-2</v>
      </c>
      <c r="H1220" s="562"/>
    </row>
    <row r="1221" spans="1:8">
      <c r="A1221" s="547" t="s">
        <v>746</v>
      </c>
      <c r="B1221" s="554">
        <v>1864.35</v>
      </c>
      <c r="C1221" s="548">
        <f t="shared" si="37"/>
        <v>1760</v>
      </c>
      <c r="D1221" s="524"/>
      <c r="E1221" s="565">
        <v>1760</v>
      </c>
      <c r="F1221" s="557">
        <v>1638.34</v>
      </c>
      <c r="G1221" s="549">
        <f t="shared" si="38"/>
        <v>-0.12122723737495641</v>
      </c>
      <c r="H1221" s="568"/>
    </row>
    <row r="1222" spans="1:8">
      <c r="A1222" s="547" t="s">
        <v>747</v>
      </c>
      <c r="B1222" s="554">
        <v>0</v>
      </c>
      <c r="C1222" s="548">
        <f t="shared" ref="C1222:C1285" si="39">D1222+E1222</f>
        <v>0</v>
      </c>
      <c r="D1222" s="524"/>
      <c r="E1222" s="565"/>
      <c r="F1222" s="557">
        <v>187</v>
      </c>
      <c r="G1222" s="549"/>
      <c r="H1222" s="568"/>
    </row>
    <row r="1223" spans="1:8">
      <c r="A1223" s="547" t="s">
        <v>748</v>
      </c>
      <c r="B1223" s="554">
        <v>0</v>
      </c>
      <c r="C1223" s="548">
        <f t="shared" si="39"/>
        <v>0</v>
      </c>
      <c r="D1223" s="524"/>
      <c r="E1223" s="565"/>
      <c r="F1223" s="557">
        <v>0</v>
      </c>
      <c r="G1223" s="549"/>
      <c r="H1223" s="568"/>
    </row>
    <row r="1224" spans="1:8">
      <c r="A1224" s="547" t="s">
        <v>1070</v>
      </c>
      <c r="B1224" s="554">
        <v>0</v>
      </c>
      <c r="C1224" s="548">
        <f t="shared" si="39"/>
        <v>6802</v>
      </c>
      <c r="D1224" s="524"/>
      <c r="E1224" s="556">
        <v>6802</v>
      </c>
      <c r="F1224" s="557">
        <v>916</v>
      </c>
      <c r="G1224" s="549"/>
      <c r="H1224" s="568"/>
    </row>
    <row r="1225" spans="1:8">
      <c r="A1225" s="547" t="s">
        <v>1071</v>
      </c>
      <c r="B1225" s="554">
        <v>751.29</v>
      </c>
      <c r="C1225" s="548">
        <f t="shared" si="39"/>
        <v>674</v>
      </c>
      <c r="D1225" s="524"/>
      <c r="E1225" s="556">
        <v>674</v>
      </c>
      <c r="F1225" s="557">
        <v>750.57</v>
      </c>
      <c r="G1225" s="549">
        <f>(F1225-B1225)/B1225</f>
        <v>-9.5835163518736253E-4</v>
      </c>
      <c r="H1225" s="568"/>
    </row>
    <row r="1226" spans="1:8">
      <c r="A1226" s="547" t="s">
        <v>1072</v>
      </c>
      <c r="B1226" s="554">
        <v>0</v>
      </c>
      <c r="C1226" s="548">
        <f t="shared" si="39"/>
        <v>0</v>
      </c>
      <c r="D1226" s="524"/>
      <c r="E1226" s="548"/>
      <c r="F1226" s="557">
        <v>0</v>
      </c>
      <c r="G1226" s="549"/>
      <c r="H1226" s="568"/>
    </row>
    <row r="1227" spans="1:8">
      <c r="A1227" s="547" t="s">
        <v>1073</v>
      </c>
      <c r="B1227" s="554">
        <v>0</v>
      </c>
      <c r="C1227" s="548">
        <f t="shared" si="39"/>
        <v>0</v>
      </c>
      <c r="D1227" s="524"/>
      <c r="E1227" s="556"/>
      <c r="F1227" s="557">
        <v>0</v>
      </c>
      <c r="G1227" s="549"/>
      <c r="H1227" s="568"/>
    </row>
    <row r="1228" spans="1:8">
      <c r="A1228" s="547" t="s">
        <v>1074</v>
      </c>
      <c r="B1228" s="554">
        <v>1110.5</v>
      </c>
      <c r="C1228" s="548">
        <f t="shared" si="39"/>
        <v>1003</v>
      </c>
      <c r="D1228" s="524"/>
      <c r="E1228" s="556">
        <v>1003</v>
      </c>
      <c r="F1228" s="557">
        <v>1199.9000000000001</v>
      </c>
      <c r="G1228" s="549">
        <f>(F1228-B1228)/B1228</f>
        <v>8.0504277352543979E-2</v>
      </c>
      <c r="H1228" s="568"/>
    </row>
    <row r="1229" spans="1:8">
      <c r="A1229" s="547" t="s">
        <v>1075</v>
      </c>
      <c r="B1229" s="554">
        <v>0</v>
      </c>
      <c r="C1229" s="548">
        <f t="shared" si="39"/>
        <v>0</v>
      </c>
      <c r="D1229" s="524"/>
      <c r="E1229" s="556"/>
      <c r="F1229" s="557">
        <v>0</v>
      </c>
      <c r="G1229" s="549"/>
      <c r="H1229" s="568"/>
    </row>
    <row r="1230" spans="1:8">
      <c r="A1230" s="547" t="s">
        <v>1076</v>
      </c>
      <c r="B1230" s="554">
        <v>0</v>
      </c>
      <c r="C1230" s="548">
        <f t="shared" si="39"/>
        <v>0</v>
      </c>
      <c r="D1230" s="524"/>
      <c r="E1230" s="556"/>
      <c r="F1230" s="557">
        <v>0</v>
      </c>
      <c r="G1230" s="549"/>
      <c r="H1230" s="568"/>
    </row>
    <row r="1231" spans="1:8">
      <c r="A1231" s="547" t="s">
        <v>1077</v>
      </c>
      <c r="B1231" s="554">
        <v>0</v>
      </c>
      <c r="C1231" s="548">
        <f t="shared" si="39"/>
        <v>0</v>
      </c>
      <c r="D1231" s="524"/>
      <c r="E1231" s="556"/>
      <c r="F1231" s="557">
        <v>0</v>
      </c>
      <c r="G1231" s="549"/>
      <c r="H1231" s="568"/>
    </row>
    <row r="1232" spans="1:8">
      <c r="A1232" s="547" t="s">
        <v>1078</v>
      </c>
      <c r="B1232" s="554">
        <v>0</v>
      </c>
      <c r="C1232" s="548">
        <f t="shared" si="39"/>
        <v>0</v>
      </c>
      <c r="D1232" s="524"/>
      <c r="E1232" s="556"/>
      <c r="F1232" s="557">
        <v>0</v>
      </c>
      <c r="G1232" s="549"/>
      <c r="H1232" s="568"/>
    </row>
    <row r="1233" spans="1:8">
      <c r="A1233" s="547" t="s">
        <v>1079</v>
      </c>
      <c r="B1233" s="554">
        <v>8</v>
      </c>
      <c r="C1233" s="548">
        <f t="shared" si="39"/>
        <v>8</v>
      </c>
      <c r="D1233" s="524"/>
      <c r="E1233" s="556">
        <v>8</v>
      </c>
      <c r="F1233" s="557">
        <v>0</v>
      </c>
      <c r="G1233" s="549">
        <f t="shared" ref="G1233:G1239" si="40">(F1233-B1233)/B1233</f>
        <v>-1</v>
      </c>
      <c r="H1233" s="568"/>
    </row>
    <row r="1234" spans="1:8">
      <c r="A1234" s="547" t="s">
        <v>1080</v>
      </c>
      <c r="B1234" s="554">
        <v>0</v>
      </c>
      <c r="C1234" s="548">
        <f t="shared" si="39"/>
        <v>0</v>
      </c>
      <c r="D1234" s="524"/>
      <c r="E1234" s="556"/>
      <c r="F1234" s="557">
        <v>0</v>
      </c>
      <c r="G1234" s="549"/>
      <c r="H1234" s="568"/>
    </row>
    <row r="1235" spans="1:8">
      <c r="A1235" s="547" t="s">
        <v>1081</v>
      </c>
      <c r="B1235" s="554">
        <v>0</v>
      </c>
      <c r="C1235" s="548">
        <f t="shared" si="39"/>
        <v>0</v>
      </c>
      <c r="D1235" s="524"/>
      <c r="E1235" s="556"/>
      <c r="F1235" s="557">
        <v>0</v>
      </c>
      <c r="G1235" s="549"/>
      <c r="H1235" s="568"/>
    </row>
    <row r="1236" spans="1:8">
      <c r="A1236" s="547" t="s">
        <v>1082</v>
      </c>
      <c r="B1236" s="554">
        <v>0</v>
      </c>
      <c r="C1236" s="548">
        <f t="shared" si="39"/>
        <v>0</v>
      </c>
      <c r="D1236" s="524"/>
      <c r="E1236" s="556"/>
      <c r="F1236" s="557">
        <v>0</v>
      </c>
      <c r="G1236" s="549"/>
      <c r="H1236" s="568"/>
    </row>
    <row r="1237" spans="1:8">
      <c r="A1237" s="547" t="s">
        <v>1083</v>
      </c>
      <c r="B1237" s="554">
        <v>13539.37</v>
      </c>
      <c r="C1237" s="548">
        <f t="shared" si="39"/>
        <v>11347.5345</v>
      </c>
      <c r="D1237" s="524">
        <v>893.53449999999998</v>
      </c>
      <c r="E1237" s="556">
        <v>10454</v>
      </c>
      <c r="F1237" s="557">
        <v>11591.834499999999</v>
      </c>
      <c r="G1237" s="549">
        <f t="shared" si="40"/>
        <v>-0.14384240182519584</v>
      </c>
      <c r="H1237" s="568"/>
    </row>
    <row r="1238" spans="1:8">
      <c r="A1238" s="547" t="s">
        <v>772</v>
      </c>
      <c r="B1238" s="554">
        <v>457.75</v>
      </c>
      <c r="C1238" s="548">
        <f t="shared" si="39"/>
        <v>495</v>
      </c>
      <c r="D1238" s="524"/>
      <c r="E1238" s="556">
        <v>495</v>
      </c>
      <c r="F1238" s="557">
        <v>477.01</v>
      </c>
      <c r="G1238" s="549">
        <f t="shared" si="40"/>
        <v>4.2075368651010359E-2</v>
      </c>
      <c r="H1238" s="568"/>
    </row>
    <row r="1239" spans="1:8">
      <c r="A1239" s="547" t="s">
        <v>1084</v>
      </c>
      <c r="B1239" s="554">
        <v>1035.8400000000001</v>
      </c>
      <c r="C1239" s="548">
        <f t="shared" si="39"/>
        <v>2072</v>
      </c>
      <c r="D1239" s="524"/>
      <c r="E1239" s="565">
        <v>2072</v>
      </c>
      <c r="F1239" s="557">
        <v>1117.3400000000001</v>
      </c>
      <c r="G1239" s="549">
        <f t="shared" si="40"/>
        <v>7.8680105035526707E-2</v>
      </c>
      <c r="H1239" s="568"/>
    </row>
    <row r="1240" spans="1:8">
      <c r="A1240" s="547" t="s">
        <v>1085</v>
      </c>
      <c r="B1240" s="554">
        <v>0</v>
      </c>
      <c r="C1240" s="548">
        <f t="shared" si="39"/>
        <v>0</v>
      </c>
      <c r="D1240" s="524"/>
      <c r="E1240" s="556">
        <f>SUM(E1241:E1248)</f>
        <v>0</v>
      </c>
      <c r="F1240" s="557">
        <f>SUM(F1241:F1248)</f>
        <v>0</v>
      </c>
      <c r="G1240" s="549"/>
      <c r="H1240" s="562"/>
    </row>
    <row r="1241" spans="1:8">
      <c r="A1241" s="547" t="s">
        <v>746</v>
      </c>
      <c r="B1241" s="554">
        <v>0</v>
      </c>
      <c r="C1241" s="548">
        <f t="shared" si="39"/>
        <v>0</v>
      </c>
      <c r="D1241" s="524"/>
      <c r="E1241" s="556">
        <v>0</v>
      </c>
      <c r="F1241" s="557">
        <v>0</v>
      </c>
      <c r="G1241" s="549"/>
      <c r="H1241" s="568"/>
    </row>
    <row r="1242" spans="1:8">
      <c r="A1242" s="547" t="s">
        <v>747</v>
      </c>
      <c r="B1242" s="554">
        <v>0</v>
      </c>
      <c r="C1242" s="548">
        <f t="shared" si="39"/>
        <v>0</v>
      </c>
      <c r="D1242" s="524"/>
      <c r="E1242" s="548">
        <v>0</v>
      </c>
      <c r="F1242" s="557">
        <v>0</v>
      </c>
      <c r="G1242" s="549"/>
      <c r="H1242" s="568"/>
    </row>
    <row r="1243" spans="1:8">
      <c r="A1243" s="547" t="s">
        <v>748</v>
      </c>
      <c r="B1243" s="554">
        <v>0</v>
      </c>
      <c r="C1243" s="548">
        <f t="shared" si="39"/>
        <v>0</v>
      </c>
      <c r="D1243" s="524"/>
      <c r="E1243" s="548">
        <v>0</v>
      </c>
      <c r="F1243" s="557">
        <v>0</v>
      </c>
      <c r="G1243" s="549"/>
      <c r="H1243" s="568"/>
    </row>
    <row r="1244" spans="1:8">
      <c r="A1244" s="547" t="s">
        <v>1086</v>
      </c>
      <c r="B1244" s="554">
        <v>0</v>
      </c>
      <c r="C1244" s="548">
        <f t="shared" si="39"/>
        <v>0</v>
      </c>
      <c r="D1244" s="524"/>
      <c r="E1244" s="556">
        <v>0</v>
      </c>
      <c r="F1244" s="557">
        <v>0</v>
      </c>
      <c r="G1244" s="549"/>
      <c r="H1244" s="568"/>
    </row>
    <row r="1245" spans="1:8">
      <c r="A1245" s="547" t="s">
        <v>1087</v>
      </c>
      <c r="B1245" s="554">
        <v>0</v>
      </c>
      <c r="C1245" s="548">
        <f t="shared" si="39"/>
        <v>0</v>
      </c>
      <c r="D1245" s="524"/>
      <c r="E1245" s="556">
        <v>0</v>
      </c>
      <c r="F1245" s="557">
        <v>0</v>
      </c>
      <c r="G1245" s="549"/>
      <c r="H1245" s="568"/>
    </row>
    <row r="1246" spans="1:8">
      <c r="A1246" s="547" t="s">
        <v>1088</v>
      </c>
      <c r="B1246" s="554">
        <v>0</v>
      </c>
      <c r="C1246" s="548">
        <f t="shared" si="39"/>
        <v>0</v>
      </c>
      <c r="D1246" s="524"/>
      <c r="E1246" s="556">
        <v>0</v>
      </c>
      <c r="F1246" s="557">
        <v>0</v>
      </c>
      <c r="G1246" s="549"/>
      <c r="H1246" s="568"/>
    </row>
    <row r="1247" spans="1:8">
      <c r="A1247" s="547" t="s">
        <v>772</v>
      </c>
      <c r="B1247" s="554">
        <v>0</v>
      </c>
      <c r="C1247" s="548">
        <f t="shared" si="39"/>
        <v>0</v>
      </c>
      <c r="D1247" s="524"/>
      <c r="E1247" s="556">
        <v>0</v>
      </c>
      <c r="F1247" s="557">
        <v>0</v>
      </c>
      <c r="G1247" s="549"/>
      <c r="H1247" s="568"/>
    </row>
    <row r="1248" spans="1:8">
      <c r="A1248" s="547" t="s">
        <v>1089</v>
      </c>
      <c r="B1248" s="554">
        <v>0</v>
      </c>
      <c r="C1248" s="548">
        <f t="shared" si="39"/>
        <v>0</v>
      </c>
      <c r="D1248" s="524"/>
      <c r="E1248" s="556">
        <v>0</v>
      </c>
      <c r="F1248" s="557">
        <v>0</v>
      </c>
      <c r="G1248" s="549"/>
      <c r="H1248" s="568"/>
    </row>
    <row r="1249" spans="1:8">
      <c r="A1249" s="547" t="s">
        <v>1090</v>
      </c>
      <c r="B1249" s="554">
        <f>SUM(B1250:B1261)</f>
        <v>1032</v>
      </c>
      <c r="C1249" s="548">
        <f t="shared" si="39"/>
        <v>1015</v>
      </c>
      <c r="D1249" s="554">
        <f>SUM(D1250:D1261)</f>
        <v>0</v>
      </c>
      <c r="E1249" s="554">
        <f>SUM(E1250:E1261)</f>
        <v>1015</v>
      </c>
      <c r="F1249" s="557">
        <f>SUM(F1250:F1261)</f>
        <v>0</v>
      </c>
      <c r="G1249" s="549">
        <f>(F1249-B1249)/B1249</f>
        <v>-1</v>
      </c>
      <c r="H1249" s="563"/>
    </row>
    <row r="1250" spans="1:8">
      <c r="A1250" s="547" t="s">
        <v>746</v>
      </c>
      <c r="B1250" s="554">
        <v>0</v>
      </c>
      <c r="C1250" s="548">
        <f t="shared" si="39"/>
        <v>0</v>
      </c>
      <c r="D1250" s="524"/>
      <c r="E1250" s="556">
        <v>0</v>
      </c>
      <c r="F1250" s="557">
        <v>0</v>
      </c>
      <c r="G1250" s="549"/>
      <c r="H1250" s="568"/>
    </row>
    <row r="1251" spans="1:8">
      <c r="A1251" s="547" t="s">
        <v>747</v>
      </c>
      <c r="B1251" s="554">
        <v>0</v>
      </c>
      <c r="C1251" s="548">
        <f t="shared" si="39"/>
        <v>0</v>
      </c>
      <c r="D1251" s="524"/>
      <c r="E1251" s="556">
        <v>0</v>
      </c>
      <c r="F1251" s="557">
        <v>0</v>
      </c>
      <c r="G1251" s="549"/>
      <c r="H1251" s="568"/>
    </row>
    <row r="1252" spans="1:8">
      <c r="A1252" s="547" t="s">
        <v>748</v>
      </c>
      <c r="B1252" s="554">
        <v>0</v>
      </c>
      <c r="C1252" s="548">
        <f t="shared" si="39"/>
        <v>0</v>
      </c>
      <c r="D1252" s="524"/>
      <c r="E1252" s="548">
        <v>0</v>
      </c>
      <c r="F1252" s="557">
        <v>0</v>
      </c>
      <c r="G1252" s="549"/>
      <c r="H1252" s="568"/>
    </row>
    <row r="1253" spans="1:8">
      <c r="A1253" s="547" t="s">
        <v>1091</v>
      </c>
      <c r="B1253" s="554">
        <v>174.02</v>
      </c>
      <c r="C1253" s="548">
        <f t="shared" si="39"/>
        <v>174</v>
      </c>
      <c r="D1253" s="524"/>
      <c r="E1253" s="556">
        <v>174</v>
      </c>
      <c r="F1253" s="557">
        <v>0</v>
      </c>
      <c r="G1253" s="549">
        <f>(F1253-B1253)/B1253</f>
        <v>-1</v>
      </c>
      <c r="H1253" s="568"/>
    </row>
    <row r="1254" spans="1:8">
      <c r="A1254" s="547" t="s">
        <v>1092</v>
      </c>
      <c r="B1254" s="554">
        <v>0</v>
      </c>
      <c r="C1254" s="548">
        <f t="shared" si="39"/>
        <v>0</v>
      </c>
      <c r="D1254" s="524"/>
      <c r="E1254" s="556">
        <v>0</v>
      </c>
      <c r="F1254" s="557">
        <v>0</v>
      </c>
      <c r="G1254" s="549"/>
      <c r="H1254" s="568"/>
    </row>
    <row r="1255" spans="1:8">
      <c r="A1255" s="547" t="s">
        <v>1093</v>
      </c>
      <c r="B1255" s="554">
        <v>0</v>
      </c>
      <c r="C1255" s="548">
        <f t="shared" si="39"/>
        <v>0</v>
      </c>
      <c r="D1255" s="524"/>
      <c r="E1255" s="556">
        <v>0</v>
      </c>
      <c r="F1255" s="557">
        <v>0</v>
      </c>
      <c r="G1255" s="549"/>
      <c r="H1255" s="568"/>
    </row>
    <row r="1256" spans="1:8">
      <c r="A1256" s="547" t="s">
        <v>1094</v>
      </c>
      <c r="B1256" s="554">
        <v>0</v>
      </c>
      <c r="C1256" s="548">
        <f t="shared" si="39"/>
        <v>0</v>
      </c>
      <c r="D1256" s="524"/>
      <c r="E1256" s="548">
        <v>0</v>
      </c>
      <c r="F1256" s="557">
        <v>0</v>
      </c>
      <c r="G1256" s="549"/>
      <c r="H1256" s="568"/>
    </row>
    <row r="1257" spans="1:8">
      <c r="A1257" s="547" t="s">
        <v>1095</v>
      </c>
      <c r="B1257" s="554">
        <v>0</v>
      </c>
      <c r="C1257" s="548">
        <f t="shared" si="39"/>
        <v>0</v>
      </c>
      <c r="D1257" s="524"/>
      <c r="E1257" s="556">
        <v>0</v>
      </c>
      <c r="F1257" s="557">
        <v>0</v>
      </c>
      <c r="G1257" s="549"/>
      <c r="H1257" s="568"/>
    </row>
    <row r="1258" spans="1:8">
      <c r="A1258" s="547" t="s">
        <v>1096</v>
      </c>
      <c r="B1258" s="554">
        <v>0</v>
      </c>
      <c r="C1258" s="548">
        <f t="shared" si="39"/>
        <v>0</v>
      </c>
      <c r="D1258" s="524"/>
      <c r="E1258" s="565">
        <v>0</v>
      </c>
      <c r="F1258" s="557">
        <v>0</v>
      </c>
      <c r="G1258" s="549"/>
      <c r="H1258" s="568"/>
    </row>
    <row r="1259" spans="1:8">
      <c r="A1259" s="547" t="s">
        <v>1097</v>
      </c>
      <c r="B1259" s="554">
        <v>0</v>
      </c>
      <c r="C1259" s="548">
        <f t="shared" si="39"/>
        <v>0</v>
      </c>
      <c r="D1259" s="524"/>
      <c r="E1259" s="565">
        <v>0</v>
      </c>
      <c r="F1259" s="557">
        <v>0</v>
      </c>
      <c r="G1259" s="549"/>
      <c r="H1259" s="568"/>
    </row>
    <row r="1260" spans="1:8">
      <c r="A1260" s="547" t="s">
        <v>1098</v>
      </c>
      <c r="B1260" s="554">
        <v>0</v>
      </c>
      <c r="C1260" s="548">
        <f t="shared" si="39"/>
        <v>0</v>
      </c>
      <c r="D1260" s="524"/>
      <c r="E1260" s="566">
        <v>0</v>
      </c>
      <c r="F1260" s="557">
        <v>0</v>
      </c>
      <c r="G1260" s="549"/>
      <c r="H1260" s="568"/>
    </row>
    <row r="1261" spans="1:8">
      <c r="A1261" s="547" t="s">
        <v>1099</v>
      </c>
      <c r="B1261" s="554">
        <v>857.98</v>
      </c>
      <c r="C1261" s="548">
        <f t="shared" si="39"/>
        <v>841</v>
      </c>
      <c r="D1261" s="524"/>
      <c r="E1261" s="566">
        <v>841</v>
      </c>
      <c r="F1261" s="557"/>
      <c r="G1261" s="549">
        <f>(F1261-B1261)/B1261</f>
        <v>-1</v>
      </c>
      <c r="H1261" s="568"/>
    </row>
    <row r="1262" spans="1:8">
      <c r="A1262" s="547" t="s">
        <v>1100</v>
      </c>
      <c r="B1262" s="554">
        <f>SUM(B1263:B1276)</f>
        <v>18053.900000000001</v>
      </c>
      <c r="C1262" s="548">
        <f t="shared" si="39"/>
        <v>36053.574000000001</v>
      </c>
      <c r="D1262" s="554">
        <f>SUM(D1263:D1276)</f>
        <v>1023.5740000000001</v>
      </c>
      <c r="E1262" s="554">
        <f>SUM(E1263:E1276)</f>
        <v>35030</v>
      </c>
      <c r="F1262" s="557">
        <f>SUM(F1263:F1276)</f>
        <v>20096.615103688</v>
      </c>
      <c r="G1262" s="549">
        <f>(F1262-B1262)/B1262</f>
        <v>0.11314536491771852</v>
      </c>
      <c r="H1262" s="562"/>
    </row>
    <row r="1263" spans="1:8">
      <c r="A1263" s="547" t="s">
        <v>746</v>
      </c>
      <c r="B1263" s="554">
        <v>1268</v>
      </c>
      <c r="C1263" s="548">
        <f t="shared" si="39"/>
        <v>1175</v>
      </c>
      <c r="D1263" s="524"/>
      <c r="E1263" s="565">
        <v>1175</v>
      </c>
      <c r="F1263" s="557">
        <v>1202</v>
      </c>
      <c r="G1263" s="549">
        <f>(F1263-B1263)/B1263</f>
        <v>-5.2050473186119876E-2</v>
      </c>
      <c r="H1263" s="568"/>
    </row>
    <row r="1264" spans="1:8">
      <c r="A1264" s="547" t="s">
        <v>747</v>
      </c>
      <c r="B1264" s="554">
        <v>31</v>
      </c>
      <c r="C1264" s="548">
        <f t="shared" si="39"/>
        <v>31</v>
      </c>
      <c r="D1264" s="524"/>
      <c r="E1264" s="565">
        <v>31</v>
      </c>
      <c r="F1264" s="557">
        <v>31</v>
      </c>
      <c r="G1264" s="549">
        <f>(F1264-B1264)/B1264</f>
        <v>0</v>
      </c>
      <c r="H1264" s="568"/>
    </row>
    <row r="1265" spans="1:8">
      <c r="A1265" s="547" t="s">
        <v>748</v>
      </c>
      <c r="B1265" s="554">
        <v>0</v>
      </c>
      <c r="C1265" s="548">
        <f t="shared" si="39"/>
        <v>0</v>
      </c>
      <c r="D1265" s="524"/>
      <c r="E1265" s="565"/>
      <c r="F1265" s="557">
        <v>0</v>
      </c>
      <c r="G1265" s="549"/>
      <c r="H1265" s="568"/>
    </row>
    <row r="1266" spans="1:8">
      <c r="A1266" s="547" t="s">
        <v>1101</v>
      </c>
      <c r="B1266" s="554">
        <v>1535</v>
      </c>
      <c r="C1266" s="548">
        <f t="shared" si="39"/>
        <v>1672</v>
      </c>
      <c r="D1266" s="524"/>
      <c r="E1266" s="565">
        <v>1672</v>
      </c>
      <c r="F1266" s="557">
        <v>1497</v>
      </c>
      <c r="G1266" s="549">
        <f t="shared" ref="G1266:G1272" si="41">(F1266-B1266)/B1266</f>
        <v>-2.4755700325732898E-2</v>
      </c>
      <c r="H1266" s="568"/>
    </row>
    <row r="1267" spans="1:8">
      <c r="A1267" s="547" t="s">
        <v>1102</v>
      </c>
      <c r="B1267" s="554">
        <v>521</v>
      </c>
      <c r="C1267" s="548">
        <f t="shared" si="39"/>
        <v>538</v>
      </c>
      <c r="D1267" s="524"/>
      <c r="E1267" s="565">
        <v>538</v>
      </c>
      <c r="F1267" s="557">
        <v>451</v>
      </c>
      <c r="G1267" s="549">
        <f t="shared" si="41"/>
        <v>-0.1343570057581574</v>
      </c>
      <c r="H1267" s="568"/>
    </row>
    <row r="1268" spans="1:8">
      <c r="A1268" s="547" t="s">
        <v>1103</v>
      </c>
      <c r="B1268" s="554">
        <v>1274</v>
      </c>
      <c r="C1268" s="548">
        <f t="shared" si="39"/>
        <v>1484</v>
      </c>
      <c r="D1268" s="524"/>
      <c r="E1268" s="565">
        <v>1484</v>
      </c>
      <c r="F1268" s="557">
        <v>1285</v>
      </c>
      <c r="G1268" s="549">
        <f t="shared" si="41"/>
        <v>8.634222919937205E-3</v>
      </c>
      <c r="H1268" s="568"/>
    </row>
    <row r="1269" spans="1:8">
      <c r="A1269" s="547" t="s">
        <v>1104</v>
      </c>
      <c r="B1269" s="554">
        <v>2474</v>
      </c>
      <c r="C1269" s="548">
        <f t="shared" si="39"/>
        <v>2543</v>
      </c>
      <c r="D1269" s="524"/>
      <c r="E1269" s="565">
        <v>2543</v>
      </c>
      <c r="F1269" s="557">
        <v>2558</v>
      </c>
      <c r="G1269" s="549">
        <f t="shared" si="41"/>
        <v>3.3953112368633791E-2</v>
      </c>
      <c r="H1269" s="568"/>
    </row>
    <row r="1270" spans="1:8">
      <c r="A1270" s="547" t="s">
        <v>1105</v>
      </c>
      <c r="B1270" s="554">
        <v>2933.68</v>
      </c>
      <c r="C1270" s="548">
        <f t="shared" si="39"/>
        <v>3410</v>
      </c>
      <c r="D1270" s="524"/>
      <c r="E1270" s="565">
        <v>3410</v>
      </c>
      <c r="F1270" s="557">
        <v>5661.74</v>
      </c>
      <c r="G1270" s="549">
        <f t="shared" si="41"/>
        <v>0.92991055602519701</v>
      </c>
      <c r="H1270" s="568"/>
    </row>
    <row r="1271" spans="1:8">
      <c r="A1271" s="547" t="s">
        <v>1106</v>
      </c>
      <c r="B1271" s="554">
        <v>2085</v>
      </c>
      <c r="C1271" s="548">
        <f t="shared" si="39"/>
        <v>2623.5740000000001</v>
      </c>
      <c r="D1271" s="524">
        <v>497.57400000000001</v>
      </c>
      <c r="E1271" s="565">
        <v>2126</v>
      </c>
      <c r="F1271" s="557">
        <v>2325</v>
      </c>
      <c r="G1271" s="549">
        <f t="shared" si="41"/>
        <v>0.11510791366906475</v>
      </c>
      <c r="H1271" s="568"/>
    </row>
    <row r="1272" spans="1:8">
      <c r="A1272" s="547" t="s">
        <v>1107</v>
      </c>
      <c r="B1272" s="554">
        <v>1123</v>
      </c>
      <c r="C1272" s="548">
        <f t="shared" si="39"/>
        <v>1154</v>
      </c>
      <c r="D1272" s="524"/>
      <c r="E1272" s="565">
        <v>1154</v>
      </c>
      <c r="F1272" s="557">
        <v>1247</v>
      </c>
      <c r="G1272" s="549">
        <f t="shared" si="41"/>
        <v>0.11041852181656278</v>
      </c>
      <c r="H1272" s="568"/>
    </row>
    <row r="1273" spans="1:8">
      <c r="A1273" s="547" t="s">
        <v>1108</v>
      </c>
      <c r="B1273" s="554">
        <v>0</v>
      </c>
      <c r="C1273" s="548">
        <f t="shared" si="39"/>
        <v>0</v>
      </c>
      <c r="D1273" s="524"/>
      <c r="E1273" s="565">
        <v>0</v>
      </c>
      <c r="F1273" s="557">
        <v>0</v>
      </c>
      <c r="G1273" s="549"/>
      <c r="H1273" s="568"/>
    </row>
    <row r="1274" spans="1:8">
      <c r="A1274" s="547" t="s">
        <v>1109</v>
      </c>
      <c r="B1274" s="554">
        <v>577</v>
      </c>
      <c r="C1274" s="548">
        <f t="shared" si="39"/>
        <v>549</v>
      </c>
      <c r="D1274" s="524"/>
      <c r="E1274" s="565">
        <v>549</v>
      </c>
      <c r="F1274" s="557">
        <v>623.70000000000005</v>
      </c>
      <c r="G1274" s="549">
        <f t="shared" ref="G1274:G1279" si="42">(F1274-B1274)/B1274</f>
        <v>8.0935875216637865E-2</v>
      </c>
      <c r="H1274" s="568"/>
    </row>
    <row r="1275" spans="1:8">
      <c r="A1275" s="547" t="s">
        <v>1110</v>
      </c>
      <c r="B1275" s="554">
        <v>0</v>
      </c>
      <c r="C1275" s="548">
        <f t="shared" si="39"/>
        <v>0</v>
      </c>
      <c r="D1275" s="524"/>
      <c r="E1275" s="565">
        <v>0</v>
      </c>
      <c r="F1275" s="557">
        <v>0</v>
      </c>
      <c r="G1275" s="549"/>
      <c r="H1275" s="568"/>
    </row>
    <row r="1276" spans="1:8">
      <c r="A1276" s="547" t="s">
        <v>1111</v>
      </c>
      <c r="B1276" s="554">
        <v>4232.22</v>
      </c>
      <c r="C1276" s="548">
        <f t="shared" si="39"/>
        <v>20874</v>
      </c>
      <c r="D1276" s="524">
        <v>526</v>
      </c>
      <c r="E1276" s="566">
        <v>20348</v>
      </c>
      <c r="F1276" s="557">
        <v>3215.175103688</v>
      </c>
      <c r="G1276" s="549">
        <f t="shared" si="42"/>
        <v>-0.24031002554498587</v>
      </c>
      <c r="H1276" s="568"/>
    </row>
    <row r="1277" spans="1:8">
      <c r="A1277" s="547" t="s">
        <v>1112</v>
      </c>
      <c r="B1277" s="554">
        <v>0</v>
      </c>
      <c r="C1277" s="548">
        <f t="shared" si="39"/>
        <v>0</v>
      </c>
      <c r="D1277" s="524"/>
      <c r="E1277" s="565"/>
      <c r="F1277" s="557">
        <v>20000</v>
      </c>
      <c r="G1277" s="549"/>
      <c r="H1277" s="563"/>
    </row>
    <row r="1278" spans="1:8">
      <c r="A1278" s="547" t="s">
        <v>1113</v>
      </c>
      <c r="B1278" s="554">
        <f>B1279+B1288+B1292</f>
        <v>1842561.8599999999</v>
      </c>
      <c r="C1278" s="548">
        <f t="shared" si="39"/>
        <v>1801243.2819999999</v>
      </c>
      <c r="D1278" s="554">
        <f>D1279+D1288+D1292</f>
        <v>858.28200000000004</v>
      </c>
      <c r="E1278" s="554">
        <f>E1279+E1288+E1292</f>
        <v>1800385</v>
      </c>
      <c r="F1278" s="557">
        <f>F1279+F1288+F1292</f>
        <v>886619.4702466398</v>
      </c>
      <c r="G1278" s="549">
        <f t="shared" si="42"/>
        <v>-0.5188115582471462</v>
      </c>
      <c r="H1278" s="562"/>
    </row>
    <row r="1279" spans="1:8" ht="40.5">
      <c r="A1279" s="547" t="s">
        <v>1114</v>
      </c>
      <c r="B1279" s="554">
        <f>SUM(B1280:B1287)</f>
        <v>1216985</v>
      </c>
      <c r="C1279" s="548">
        <f t="shared" si="39"/>
        <v>1192449.58</v>
      </c>
      <c r="D1279" s="554">
        <f>SUM(D1280:D1287)</f>
        <v>653.58000000000004</v>
      </c>
      <c r="E1279" s="554">
        <f>SUM(E1280:E1287)</f>
        <v>1191796</v>
      </c>
      <c r="F1279" s="557">
        <f>SUM(F1280:F1287)</f>
        <v>297567.63824663992</v>
      </c>
      <c r="G1279" s="549">
        <f t="shared" si="42"/>
        <v>-0.7554878340763117</v>
      </c>
      <c r="H1279" s="563" t="s">
        <v>1115</v>
      </c>
    </row>
    <row r="1280" spans="1:8">
      <c r="A1280" s="547" t="s">
        <v>1116</v>
      </c>
      <c r="B1280" s="554">
        <v>0</v>
      </c>
      <c r="C1280" s="548">
        <f t="shared" si="39"/>
        <v>0</v>
      </c>
      <c r="D1280" s="524"/>
      <c r="E1280" s="565"/>
      <c r="F1280" s="557">
        <v>0</v>
      </c>
      <c r="G1280" s="549"/>
      <c r="H1280" s="560"/>
    </row>
    <row r="1281" spans="1:8">
      <c r="A1281" s="547" t="s">
        <v>1117</v>
      </c>
      <c r="B1281" s="554">
        <v>0</v>
      </c>
      <c r="C1281" s="548">
        <f t="shared" si="39"/>
        <v>0</v>
      </c>
      <c r="D1281" s="524"/>
      <c r="E1281" s="565"/>
      <c r="F1281" s="557">
        <v>0</v>
      </c>
      <c r="G1281" s="549"/>
      <c r="H1281" s="560"/>
    </row>
    <row r="1282" spans="1:8">
      <c r="A1282" s="547" t="s">
        <v>1118</v>
      </c>
      <c r="B1282" s="554">
        <v>0</v>
      </c>
      <c r="C1282" s="548">
        <f t="shared" si="39"/>
        <v>0</v>
      </c>
      <c r="D1282" s="524"/>
      <c r="E1282" s="565"/>
      <c r="F1282" s="557">
        <v>0</v>
      </c>
      <c r="G1282" s="549"/>
      <c r="H1282" s="560"/>
    </row>
    <row r="1283" spans="1:8">
      <c r="A1283" s="547" t="s">
        <v>1119</v>
      </c>
      <c r="B1283" s="554">
        <v>0</v>
      </c>
      <c r="C1283" s="548">
        <f t="shared" si="39"/>
        <v>0</v>
      </c>
      <c r="D1283" s="524"/>
      <c r="E1283" s="565"/>
      <c r="F1283" s="557">
        <v>0</v>
      </c>
      <c r="G1283" s="549"/>
      <c r="H1283" s="560"/>
    </row>
    <row r="1284" spans="1:8">
      <c r="A1284" s="547" t="s">
        <v>1120</v>
      </c>
      <c r="B1284" s="554">
        <v>0</v>
      </c>
      <c r="C1284" s="548">
        <f t="shared" si="39"/>
        <v>0</v>
      </c>
      <c r="D1284" s="524"/>
      <c r="E1284" s="565"/>
      <c r="F1284" s="557">
        <v>0</v>
      </c>
      <c r="G1284" s="549"/>
      <c r="H1284" s="560"/>
    </row>
    <row r="1285" spans="1:8">
      <c r="A1285" s="547" t="s">
        <v>1121</v>
      </c>
      <c r="B1285" s="554">
        <v>24838</v>
      </c>
      <c r="C1285" s="548">
        <f t="shared" si="39"/>
        <v>21647</v>
      </c>
      <c r="D1285" s="524"/>
      <c r="E1285" s="565">
        <v>21647</v>
      </c>
      <c r="F1285" s="557">
        <v>5624.3182466400003</v>
      </c>
      <c r="G1285" s="549">
        <f>(F1285-B1285)/B1285</f>
        <v>-0.77355993853611404</v>
      </c>
      <c r="H1285" s="560"/>
    </row>
    <row r="1286" spans="1:8">
      <c r="A1286" s="547" t="s">
        <v>1122</v>
      </c>
      <c r="B1286" s="554">
        <v>0</v>
      </c>
      <c r="C1286" s="548">
        <f t="shared" ref="C1286:C1349" si="43">D1286+E1286</f>
        <v>0</v>
      </c>
      <c r="D1286" s="524"/>
      <c r="E1286" s="565"/>
      <c r="F1286" s="557">
        <v>0</v>
      </c>
      <c r="G1286" s="549"/>
      <c r="H1286" s="560"/>
    </row>
    <row r="1287" spans="1:8">
      <c r="A1287" s="547" t="s">
        <v>1123</v>
      </c>
      <c r="B1287" s="554">
        <f>1175986+16161</f>
        <v>1192147</v>
      </c>
      <c r="C1287" s="548">
        <f t="shared" si="43"/>
        <v>1170802.58</v>
      </c>
      <c r="D1287" s="524">
        <v>653.58000000000004</v>
      </c>
      <c r="E1287" s="565">
        <v>1170149</v>
      </c>
      <c r="F1287" s="557">
        <v>291943.31999999995</v>
      </c>
      <c r="G1287" s="549">
        <f>(F1287-B1287)/B1287</f>
        <v>-0.75511130758203482</v>
      </c>
      <c r="H1287" s="568"/>
    </row>
    <row r="1288" spans="1:8">
      <c r="A1288" s="547" t="s">
        <v>1124</v>
      </c>
      <c r="B1288" s="554">
        <f>SUM(B1289:B1291)</f>
        <v>606622.86</v>
      </c>
      <c r="C1288" s="548">
        <f t="shared" si="43"/>
        <v>588913.70200000005</v>
      </c>
      <c r="D1288" s="554">
        <f>SUM(D1289:D1291)</f>
        <v>150.702</v>
      </c>
      <c r="E1288" s="554">
        <f>SUM(E1289:E1291)</f>
        <v>588763</v>
      </c>
      <c r="F1288" s="557">
        <f>SUM(F1289:F1291)</f>
        <v>563883.83199999994</v>
      </c>
      <c r="G1288" s="549">
        <f>(F1288-B1288)/B1288</f>
        <v>-7.0454034653425437E-2</v>
      </c>
      <c r="H1288" s="561">
        <f>SUM(H1289:H1291)</f>
        <v>0</v>
      </c>
    </row>
    <row r="1289" spans="1:8">
      <c r="A1289" s="547" t="s">
        <v>1125</v>
      </c>
      <c r="B1289" s="554">
        <v>513910.84</v>
      </c>
      <c r="C1289" s="548">
        <f t="shared" si="43"/>
        <v>153225</v>
      </c>
      <c r="D1289" s="524"/>
      <c r="E1289" s="565">
        <v>153225</v>
      </c>
      <c r="F1289" s="557">
        <v>240551.37</v>
      </c>
      <c r="G1289" s="549">
        <f>(F1289-B1289)/B1289</f>
        <v>-0.53192003110889818</v>
      </c>
      <c r="H1289" s="560"/>
    </row>
    <row r="1290" spans="1:8">
      <c r="A1290" s="547" t="s">
        <v>1126</v>
      </c>
      <c r="B1290" s="554">
        <v>0</v>
      </c>
      <c r="C1290" s="548">
        <f t="shared" si="43"/>
        <v>0</v>
      </c>
      <c r="D1290" s="524"/>
      <c r="E1290" s="566">
        <v>0</v>
      </c>
      <c r="F1290" s="557">
        <v>0</v>
      </c>
      <c r="G1290" s="549"/>
      <c r="H1290" s="560"/>
    </row>
    <row r="1291" spans="1:8">
      <c r="A1291" s="547" t="s">
        <v>1127</v>
      </c>
      <c r="B1291" s="554">
        <v>92712.02</v>
      </c>
      <c r="C1291" s="548">
        <f t="shared" si="43"/>
        <v>435688.70199999999</v>
      </c>
      <c r="D1291" s="524">
        <v>150.702</v>
      </c>
      <c r="E1291" s="565">
        <v>435538</v>
      </c>
      <c r="F1291" s="557">
        <v>323332.462</v>
      </c>
      <c r="G1291" s="549">
        <f t="shared" ref="G1291:G1297" si="44">(F1291-B1291)/B1291</f>
        <v>2.4874923661462662</v>
      </c>
      <c r="H1291" s="560"/>
    </row>
    <row r="1292" spans="1:8" ht="27">
      <c r="A1292" s="547" t="s">
        <v>1128</v>
      </c>
      <c r="B1292" s="554">
        <f>SUM(B1293:B1295)</f>
        <v>18954</v>
      </c>
      <c r="C1292" s="548">
        <f t="shared" si="43"/>
        <v>19880</v>
      </c>
      <c r="D1292" s="554">
        <f>SUM(D1293:D1295)</f>
        <v>54</v>
      </c>
      <c r="E1292" s="554">
        <f>SUM(E1293:E1295)</f>
        <v>19826</v>
      </c>
      <c r="F1292" s="557">
        <f>SUM(F1293:F1295)</f>
        <v>25168</v>
      </c>
      <c r="G1292" s="549">
        <f t="shared" si="44"/>
        <v>0.32784636488340191</v>
      </c>
      <c r="H1292" s="563" t="s">
        <v>1129</v>
      </c>
    </row>
    <row r="1293" spans="1:8">
      <c r="A1293" s="547" t="s">
        <v>1130</v>
      </c>
      <c r="B1293" s="554">
        <v>0</v>
      </c>
      <c r="C1293" s="548">
        <f t="shared" si="43"/>
        <v>0</v>
      </c>
      <c r="D1293" s="524"/>
      <c r="E1293" s="565"/>
      <c r="F1293" s="557">
        <v>0</v>
      </c>
      <c r="G1293" s="549"/>
      <c r="H1293" s="560"/>
    </row>
    <row r="1294" spans="1:8">
      <c r="A1294" s="547" t="s">
        <v>1131</v>
      </c>
      <c r="B1294" s="554">
        <v>9093</v>
      </c>
      <c r="C1294" s="548">
        <f t="shared" si="43"/>
        <v>9066</v>
      </c>
      <c r="D1294" s="524">
        <v>54</v>
      </c>
      <c r="E1294" s="565">
        <v>9012</v>
      </c>
      <c r="F1294" s="557">
        <v>10656</v>
      </c>
      <c r="G1294" s="549">
        <f t="shared" si="44"/>
        <v>0.1718904651930056</v>
      </c>
      <c r="H1294" s="560"/>
    </row>
    <row r="1295" spans="1:8">
      <c r="A1295" s="547" t="s">
        <v>1132</v>
      </c>
      <c r="B1295" s="554">
        <v>9861</v>
      </c>
      <c r="C1295" s="548">
        <f t="shared" si="43"/>
        <v>10814</v>
      </c>
      <c r="D1295" s="524"/>
      <c r="E1295" s="565">
        <v>10814</v>
      </c>
      <c r="F1295" s="557">
        <v>14512</v>
      </c>
      <c r="G1295" s="549">
        <f t="shared" si="44"/>
        <v>0.47165601865936518</v>
      </c>
      <c r="H1295" s="560"/>
    </row>
    <row r="1296" spans="1:8">
      <c r="A1296" s="547" t="s">
        <v>1133</v>
      </c>
      <c r="B1296" s="554">
        <f>B1297+B1312+B1326+B1332+B1338</f>
        <v>82290</v>
      </c>
      <c r="C1296" s="548">
        <f t="shared" si="43"/>
        <v>81762</v>
      </c>
      <c r="D1296" s="554">
        <f>D1297+D1312+D1326+D1332+D1338</f>
        <v>0</v>
      </c>
      <c r="E1296" s="554">
        <f>E1297+E1312+E1326+E1332+E1338</f>
        <v>81762</v>
      </c>
      <c r="F1296" s="557">
        <f>F1297+F1312+F1326+F1332+F1338</f>
        <v>88000</v>
      </c>
      <c r="G1296" s="549">
        <f t="shared" si="44"/>
        <v>6.9388747113865598E-2</v>
      </c>
      <c r="H1296" s="562"/>
    </row>
    <row r="1297" spans="1:8">
      <c r="A1297" s="547" t="s">
        <v>1134</v>
      </c>
      <c r="B1297" s="554">
        <f>SUM(B1298:B1311)</f>
        <v>756</v>
      </c>
      <c r="C1297" s="548">
        <f t="shared" si="43"/>
        <v>0</v>
      </c>
      <c r="D1297" s="524"/>
      <c r="E1297" s="565">
        <f>SUM(E1298:E1311)</f>
        <v>0</v>
      </c>
      <c r="F1297" s="557">
        <f>SUM(F1298:F1311)</f>
        <v>0</v>
      </c>
      <c r="G1297" s="549">
        <f t="shared" si="44"/>
        <v>-1</v>
      </c>
      <c r="H1297" s="562"/>
    </row>
    <row r="1298" spans="1:8">
      <c r="A1298" s="547" t="s">
        <v>746</v>
      </c>
      <c r="B1298" s="554">
        <v>0</v>
      </c>
      <c r="C1298" s="548">
        <f t="shared" si="43"/>
        <v>0</v>
      </c>
      <c r="D1298" s="524"/>
      <c r="E1298" s="565">
        <v>0</v>
      </c>
      <c r="F1298" s="557">
        <v>0</v>
      </c>
      <c r="G1298" s="549"/>
      <c r="H1298" s="568"/>
    </row>
    <row r="1299" spans="1:8">
      <c r="A1299" s="547" t="s">
        <v>747</v>
      </c>
      <c r="B1299" s="554">
        <v>0</v>
      </c>
      <c r="C1299" s="548">
        <f t="shared" si="43"/>
        <v>0</v>
      </c>
      <c r="D1299" s="524"/>
      <c r="E1299" s="565">
        <v>0</v>
      </c>
      <c r="F1299" s="557">
        <v>0</v>
      </c>
      <c r="G1299" s="549"/>
      <c r="H1299" s="568"/>
    </row>
    <row r="1300" spans="1:8">
      <c r="A1300" s="547" t="s">
        <v>748</v>
      </c>
      <c r="B1300" s="554">
        <v>0</v>
      </c>
      <c r="C1300" s="548">
        <f t="shared" si="43"/>
        <v>0</v>
      </c>
      <c r="D1300" s="524"/>
      <c r="E1300" s="565">
        <v>0</v>
      </c>
      <c r="F1300" s="557">
        <v>0</v>
      </c>
      <c r="G1300" s="549"/>
      <c r="H1300" s="568"/>
    </row>
    <row r="1301" spans="1:8">
      <c r="A1301" s="547" t="s">
        <v>1135</v>
      </c>
      <c r="B1301" s="554">
        <v>0</v>
      </c>
      <c r="C1301" s="548">
        <f t="shared" si="43"/>
        <v>0</v>
      </c>
      <c r="D1301" s="524"/>
      <c r="E1301" s="565">
        <v>0</v>
      </c>
      <c r="F1301" s="557">
        <v>0</v>
      </c>
      <c r="G1301" s="549"/>
      <c r="H1301" s="568"/>
    </row>
    <row r="1302" spans="1:8">
      <c r="A1302" s="547" t="s">
        <v>1136</v>
      </c>
      <c r="B1302" s="554">
        <v>0</v>
      </c>
      <c r="C1302" s="548">
        <f t="shared" si="43"/>
        <v>0</v>
      </c>
      <c r="D1302" s="524"/>
      <c r="E1302" s="566">
        <v>0</v>
      </c>
      <c r="F1302" s="557">
        <v>0</v>
      </c>
      <c r="G1302" s="549"/>
      <c r="H1302" s="568"/>
    </row>
    <row r="1303" spans="1:8">
      <c r="A1303" s="547" t="s">
        <v>1137</v>
      </c>
      <c r="B1303" s="554">
        <v>0</v>
      </c>
      <c r="C1303" s="548">
        <f t="shared" si="43"/>
        <v>0</v>
      </c>
      <c r="D1303" s="524"/>
      <c r="E1303" s="565">
        <v>0</v>
      </c>
      <c r="F1303" s="557">
        <v>0</v>
      </c>
      <c r="G1303" s="549"/>
      <c r="H1303" s="568"/>
    </row>
    <row r="1304" spans="1:8">
      <c r="A1304" s="547" t="s">
        <v>1138</v>
      </c>
      <c r="B1304" s="554">
        <v>0</v>
      </c>
      <c r="C1304" s="548">
        <f t="shared" si="43"/>
        <v>0</v>
      </c>
      <c r="D1304" s="524"/>
      <c r="E1304" s="565">
        <v>0</v>
      </c>
      <c r="F1304" s="557">
        <v>0</v>
      </c>
      <c r="G1304" s="549"/>
      <c r="H1304" s="568"/>
    </row>
    <row r="1305" spans="1:8">
      <c r="A1305" s="547" t="s">
        <v>1139</v>
      </c>
      <c r="B1305" s="554">
        <v>0</v>
      </c>
      <c r="C1305" s="548">
        <f t="shared" si="43"/>
        <v>0</v>
      </c>
      <c r="D1305" s="524"/>
      <c r="E1305" s="565">
        <v>0</v>
      </c>
      <c r="F1305" s="557">
        <v>0</v>
      </c>
      <c r="G1305" s="549"/>
      <c r="H1305" s="568"/>
    </row>
    <row r="1306" spans="1:8">
      <c r="A1306" s="547" t="s">
        <v>1140</v>
      </c>
      <c r="B1306" s="554">
        <v>0</v>
      </c>
      <c r="C1306" s="548">
        <f t="shared" si="43"/>
        <v>0</v>
      </c>
      <c r="D1306" s="524"/>
      <c r="E1306" s="565">
        <v>0</v>
      </c>
      <c r="F1306" s="557">
        <v>0</v>
      </c>
      <c r="G1306" s="549"/>
      <c r="H1306" s="568"/>
    </row>
    <row r="1307" spans="1:8">
      <c r="A1307" s="547" t="s">
        <v>1141</v>
      </c>
      <c r="B1307" s="554">
        <v>0</v>
      </c>
      <c r="C1307" s="548">
        <f t="shared" si="43"/>
        <v>0</v>
      </c>
      <c r="D1307" s="524"/>
      <c r="E1307" s="565">
        <v>0</v>
      </c>
      <c r="F1307" s="557">
        <v>0</v>
      </c>
      <c r="G1307" s="549"/>
      <c r="H1307" s="568"/>
    </row>
    <row r="1308" spans="1:8">
      <c r="A1308" s="547" t="s">
        <v>1142</v>
      </c>
      <c r="B1308" s="554">
        <v>0</v>
      </c>
      <c r="C1308" s="548">
        <f t="shared" si="43"/>
        <v>0</v>
      </c>
      <c r="D1308" s="524"/>
      <c r="E1308" s="556">
        <v>0</v>
      </c>
      <c r="F1308" s="557">
        <v>0</v>
      </c>
      <c r="G1308" s="549"/>
      <c r="H1308" s="568"/>
    </row>
    <row r="1309" spans="1:8">
      <c r="A1309" s="547" t="s">
        <v>1143</v>
      </c>
      <c r="B1309" s="554">
        <v>0</v>
      </c>
      <c r="C1309" s="548">
        <f t="shared" si="43"/>
        <v>0</v>
      </c>
      <c r="D1309" s="524"/>
      <c r="E1309" s="556">
        <v>0</v>
      </c>
      <c r="F1309" s="557">
        <v>0</v>
      </c>
      <c r="G1309" s="549"/>
      <c r="H1309" s="568"/>
    </row>
    <row r="1310" spans="1:8">
      <c r="A1310" s="547" t="s">
        <v>772</v>
      </c>
      <c r="B1310" s="554">
        <v>0</v>
      </c>
      <c r="C1310" s="548">
        <f t="shared" si="43"/>
        <v>0</v>
      </c>
      <c r="D1310" s="524"/>
      <c r="E1310" s="556">
        <v>0</v>
      </c>
      <c r="F1310" s="557">
        <v>0</v>
      </c>
      <c r="G1310" s="549"/>
      <c r="H1310" s="568"/>
    </row>
    <row r="1311" spans="1:8">
      <c r="A1311" s="547" t="s">
        <v>1144</v>
      </c>
      <c r="B1311" s="554">
        <f>16917-16161</f>
        <v>756</v>
      </c>
      <c r="C1311" s="548">
        <f t="shared" si="43"/>
        <v>0</v>
      </c>
      <c r="D1311" s="524"/>
      <c r="E1311" s="556">
        <v>0</v>
      </c>
      <c r="F1311" s="557">
        <v>0</v>
      </c>
      <c r="G1311" s="549">
        <f>(F1311-B1311)/B1311</f>
        <v>-1</v>
      </c>
      <c r="H1311" s="568"/>
    </row>
    <row r="1312" spans="1:8">
      <c r="A1312" s="547" t="s">
        <v>1145</v>
      </c>
      <c r="B1312" s="554">
        <v>0</v>
      </c>
      <c r="C1312" s="548">
        <f t="shared" si="43"/>
        <v>0</v>
      </c>
      <c r="D1312" s="524"/>
      <c r="E1312" s="556">
        <f>SUM(E1313:E1325)</f>
        <v>0</v>
      </c>
      <c r="F1312" s="557">
        <f>SUM(F1313:F1325)</f>
        <v>0</v>
      </c>
      <c r="G1312" s="549"/>
      <c r="H1312" s="562"/>
    </row>
    <row r="1313" spans="1:8" s="374" customFormat="1">
      <c r="A1313" s="547" t="s">
        <v>746</v>
      </c>
      <c r="B1313" s="554">
        <v>0</v>
      </c>
      <c r="C1313" s="548">
        <f t="shared" si="43"/>
        <v>0</v>
      </c>
      <c r="D1313" s="524"/>
      <c r="E1313" s="565">
        <v>0</v>
      </c>
      <c r="F1313" s="557">
        <v>0</v>
      </c>
      <c r="G1313" s="549"/>
      <c r="H1313" s="568"/>
    </row>
    <row r="1314" spans="1:8">
      <c r="A1314" s="547" t="s">
        <v>747</v>
      </c>
      <c r="B1314" s="554">
        <v>0</v>
      </c>
      <c r="C1314" s="548">
        <f t="shared" si="43"/>
        <v>0</v>
      </c>
      <c r="D1314" s="524"/>
      <c r="E1314" s="566">
        <v>0</v>
      </c>
      <c r="F1314" s="557">
        <v>0</v>
      </c>
      <c r="G1314" s="549"/>
      <c r="H1314" s="568"/>
    </row>
    <row r="1315" spans="1:8">
      <c r="A1315" s="547" t="s">
        <v>748</v>
      </c>
      <c r="B1315" s="554">
        <v>0</v>
      </c>
      <c r="C1315" s="548">
        <f t="shared" si="43"/>
        <v>0</v>
      </c>
      <c r="D1315" s="524"/>
      <c r="E1315" s="566">
        <v>0</v>
      </c>
      <c r="F1315" s="557">
        <v>0</v>
      </c>
      <c r="G1315" s="549"/>
      <c r="H1315" s="568"/>
    </row>
    <row r="1316" spans="1:8">
      <c r="A1316" s="547" t="s">
        <v>1146</v>
      </c>
      <c r="B1316" s="554">
        <v>0</v>
      </c>
      <c r="C1316" s="548">
        <f t="shared" si="43"/>
        <v>0</v>
      </c>
      <c r="D1316" s="524"/>
      <c r="E1316" s="566">
        <v>0</v>
      </c>
      <c r="F1316" s="557">
        <v>0</v>
      </c>
      <c r="G1316" s="549"/>
      <c r="H1316" s="568"/>
    </row>
    <row r="1317" spans="1:8">
      <c r="A1317" s="547" t="s">
        <v>1147</v>
      </c>
      <c r="B1317" s="554">
        <v>0</v>
      </c>
      <c r="C1317" s="548">
        <f t="shared" si="43"/>
        <v>0</v>
      </c>
      <c r="D1317" s="524"/>
      <c r="E1317" s="565">
        <v>0</v>
      </c>
      <c r="F1317" s="557">
        <v>0</v>
      </c>
      <c r="G1317" s="549"/>
      <c r="H1317" s="568"/>
    </row>
    <row r="1318" spans="1:8">
      <c r="A1318" s="547" t="s">
        <v>1148</v>
      </c>
      <c r="B1318" s="554">
        <v>0</v>
      </c>
      <c r="C1318" s="548">
        <f t="shared" si="43"/>
        <v>0</v>
      </c>
      <c r="D1318" s="524"/>
      <c r="E1318" s="565">
        <v>0</v>
      </c>
      <c r="F1318" s="557">
        <v>0</v>
      </c>
      <c r="G1318" s="549"/>
      <c r="H1318" s="568"/>
    </row>
    <row r="1319" spans="1:8">
      <c r="A1319" s="547" t="s">
        <v>1149</v>
      </c>
      <c r="B1319" s="554">
        <v>0</v>
      </c>
      <c r="C1319" s="548">
        <f t="shared" si="43"/>
        <v>0</v>
      </c>
      <c r="D1319" s="524"/>
      <c r="E1319" s="579">
        <v>0</v>
      </c>
      <c r="F1319" s="557">
        <v>0</v>
      </c>
      <c r="G1319" s="549"/>
      <c r="H1319" s="568"/>
    </row>
    <row r="1320" spans="1:8">
      <c r="A1320" s="547" t="s">
        <v>1150</v>
      </c>
      <c r="B1320" s="554">
        <v>0</v>
      </c>
      <c r="C1320" s="548">
        <f t="shared" si="43"/>
        <v>0</v>
      </c>
      <c r="D1320" s="524"/>
      <c r="E1320" s="579">
        <v>0</v>
      </c>
      <c r="F1320" s="557">
        <v>0</v>
      </c>
      <c r="G1320" s="549"/>
      <c r="H1320" s="568"/>
    </row>
    <row r="1321" spans="1:8" ht="14.25" customHeight="1">
      <c r="A1321" s="547" t="s">
        <v>1151</v>
      </c>
      <c r="B1321" s="554">
        <v>0</v>
      </c>
      <c r="C1321" s="548">
        <f t="shared" si="43"/>
        <v>0</v>
      </c>
      <c r="D1321" s="524"/>
      <c r="E1321" s="548">
        <v>0</v>
      </c>
      <c r="F1321" s="557">
        <v>0</v>
      </c>
      <c r="G1321" s="549"/>
      <c r="H1321" s="568"/>
    </row>
    <row r="1322" spans="1:8">
      <c r="A1322" s="547" t="s">
        <v>1152</v>
      </c>
      <c r="B1322" s="554">
        <v>0</v>
      </c>
      <c r="C1322" s="548">
        <f t="shared" si="43"/>
        <v>0</v>
      </c>
      <c r="D1322" s="524"/>
      <c r="E1322" s="566">
        <v>0</v>
      </c>
      <c r="F1322" s="557">
        <v>0</v>
      </c>
      <c r="G1322" s="549"/>
      <c r="H1322" s="568"/>
    </row>
    <row r="1323" spans="1:8">
      <c r="A1323" s="547" t="s">
        <v>1153</v>
      </c>
      <c r="B1323" s="554">
        <v>0</v>
      </c>
      <c r="C1323" s="548">
        <f t="shared" si="43"/>
        <v>0</v>
      </c>
      <c r="D1323" s="524"/>
      <c r="E1323" s="566">
        <v>0</v>
      </c>
      <c r="F1323" s="566">
        <v>0</v>
      </c>
      <c r="G1323" s="549"/>
      <c r="H1323" s="568"/>
    </row>
    <row r="1324" spans="1:8">
      <c r="A1324" s="547" t="s">
        <v>772</v>
      </c>
      <c r="B1324" s="554">
        <v>0</v>
      </c>
      <c r="C1324" s="548">
        <f t="shared" si="43"/>
        <v>0</v>
      </c>
      <c r="D1324" s="524"/>
      <c r="E1324" s="524">
        <v>0</v>
      </c>
      <c r="F1324" s="557">
        <v>0</v>
      </c>
      <c r="G1324" s="549"/>
      <c r="H1324" s="568"/>
    </row>
    <row r="1325" spans="1:8">
      <c r="A1325" s="547" t="s">
        <v>1154</v>
      </c>
      <c r="B1325" s="554">
        <v>0</v>
      </c>
      <c r="C1325" s="548">
        <f t="shared" si="43"/>
        <v>0</v>
      </c>
      <c r="D1325" s="524"/>
      <c r="E1325" s="524">
        <v>0</v>
      </c>
      <c r="F1325" s="557">
        <v>0</v>
      </c>
      <c r="G1325" s="549"/>
      <c r="H1325" s="568"/>
    </row>
    <row r="1326" spans="1:8">
      <c r="A1326" s="547" t="s">
        <v>1155</v>
      </c>
      <c r="B1326" s="554">
        <v>0</v>
      </c>
      <c r="C1326" s="548">
        <f t="shared" si="43"/>
        <v>280</v>
      </c>
      <c r="D1326" s="524"/>
      <c r="E1326" s="524">
        <f>SUM(E1327:E1331)</f>
        <v>280</v>
      </c>
      <c r="F1326" s="524">
        <f>SUM(F1327:F1331)</f>
        <v>0</v>
      </c>
      <c r="G1326" s="549"/>
      <c r="H1326" s="562"/>
    </row>
    <row r="1327" spans="1:8">
      <c r="A1327" s="547" t="s">
        <v>1156</v>
      </c>
      <c r="B1327" s="554">
        <v>0</v>
      </c>
      <c r="C1327" s="548">
        <f t="shared" si="43"/>
        <v>280</v>
      </c>
      <c r="D1327" s="524"/>
      <c r="E1327" s="524">
        <v>280</v>
      </c>
      <c r="F1327" s="524">
        <v>0</v>
      </c>
      <c r="G1327" s="549"/>
      <c r="H1327" s="568"/>
    </row>
    <row r="1328" spans="1:8">
      <c r="A1328" s="547" t="s">
        <v>1157</v>
      </c>
      <c r="B1328" s="554">
        <v>0</v>
      </c>
      <c r="C1328" s="548">
        <f t="shared" si="43"/>
        <v>0</v>
      </c>
      <c r="D1328" s="558"/>
      <c r="E1328" s="580">
        <v>0</v>
      </c>
      <c r="F1328" s="581">
        <v>0</v>
      </c>
      <c r="G1328" s="549"/>
      <c r="H1328" s="568"/>
    </row>
    <row r="1329" spans="1:8">
      <c r="A1329" s="547" t="s">
        <v>1158</v>
      </c>
      <c r="B1329" s="554">
        <v>0</v>
      </c>
      <c r="C1329" s="548">
        <f t="shared" si="43"/>
        <v>0</v>
      </c>
      <c r="D1329" s="558"/>
      <c r="E1329" s="580">
        <v>0</v>
      </c>
      <c r="F1329" s="581">
        <v>0</v>
      </c>
      <c r="G1329" s="549"/>
      <c r="H1329" s="568"/>
    </row>
    <row r="1330" spans="1:8">
      <c r="A1330" s="547" t="s">
        <v>1159</v>
      </c>
      <c r="B1330" s="554">
        <v>0</v>
      </c>
      <c r="C1330" s="548">
        <f t="shared" si="43"/>
        <v>0</v>
      </c>
      <c r="D1330" s="558"/>
      <c r="E1330" s="580">
        <v>0</v>
      </c>
      <c r="F1330" s="581">
        <v>0</v>
      </c>
      <c r="G1330" s="549"/>
      <c r="H1330" s="568"/>
    </row>
    <row r="1331" spans="1:8">
      <c r="A1331" s="547" t="s">
        <v>1160</v>
      </c>
      <c r="B1331" s="554">
        <v>0</v>
      </c>
      <c r="C1331" s="548">
        <f t="shared" si="43"/>
        <v>0</v>
      </c>
      <c r="D1331" s="558"/>
      <c r="E1331" s="580">
        <v>0</v>
      </c>
      <c r="F1331" s="581">
        <v>0</v>
      </c>
      <c r="G1331" s="549"/>
      <c r="H1331" s="568"/>
    </row>
    <row r="1332" spans="1:8">
      <c r="A1332" s="547" t="s">
        <v>1161</v>
      </c>
      <c r="B1332" s="554">
        <f>SUM(B1333:B1337)</f>
        <v>81534</v>
      </c>
      <c r="C1332" s="548">
        <f t="shared" si="43"/>
        <v>81482</v>
      </c>
      <c r="D1332" s="558"/>
      <c r="E1332" s="580">
        <f>SUM(E1333:E1337)</f>
        <v>81482</v>
      </c>
      <c r="F1332" s="581">
        <f>SUM(F1333:F1337)</f>
        <v>88000</v>
      </c>
      <c r="G1332" s="549">
        <f>(F1332-B1332)/B1332</f>
        <v>7.9304339294036838E-2</v>
      </c>
      <c r="H1332" s="562"/>
    </row>
    <row r="1333" spans="1:8">
      <c r="A1333" s="547" t="s">
        <v>1162</v>
      </c>
      <c r="B1333" s="554">
        <v>81534</v>
      </c>
      <c r="C1333" s="548">
        <f t="shared" si="43"/>
        <v>81482</v>
      </c>
      <c r="D1333" s="558"/>
      <c r="E1333" s="580">
        <v>81482</v>
      </c>
      <c r="F1333" s="581">
        <v>88000</v>
      </c>
      <c r="G1333" s="549">
        <f>(F1333-B1333)/B1333</f>
        <v>7.9304339294036838E-2</v>
      </c>
      <c r="H1333" s="568"/>
    </row>
    <row r="1334" spans="1:8">
      <c r="A1334" s="547" t="s">
        <v>1163</v>
      </c>
      <c r="B1334" s="554">
        <v>0</v>
      </c>
      <c r="C1334" s="548">
        <f t="shared" si="43"/>
        <v>0</v>
      </c>
      <c r="D1334" s="558"/>
      <c r="E1334" s="580">
        <v>0</v>
      </c>
      <c r="F1334" s="581">
        <v>0</v>
      </c>
      <c r="G1334" s="549"/>
      <c r="H1334" s="568"/>
    </row>
    <row r="1335" spans="1:8">
      <c r="A1335" s="547" t="s">
        <v>1164</v>
      </c>
      <c r="B1335" s="554">
        <v>0</v>
      </c>
      <c r="C1335" s="548">
        <f t="shared" si="43"/>
        <v>0</v>
      </c>
      <c r="D1335" s="558"/>
      <c r="E1335" s="580">
        <v>0</v>
      </c>
      <c r="F1335" s="581">
        <v>0</v>
      </c>
      <c r="G1335" s="549"/>
      <c r="H1335" s="568"/>
    </row>
    <row r="1336" spans="1:8">
      <c r="A1336" s="547" t="s">
        <v>1165</v>
      </c>
      <c r="B1336" s="554">
        <v>0</v>
      </c>
      <c r="C1336" s="548">
        <f t="shared" si="43"/>
        <v>0</v>
      </c>
      <c r="D1336" s="558"/>
      <c r="E1336" s="580">
        <v>0</v>
      </c>
      <c r="F1336" s="581">
        <v>0</v>
      </c>
      <c r="G1336" s="549"/>
      <c r="H1336" s="568"/>
    </row>
    <row r="1337" spans="1:8">
      <c r="A1337" s="547" t="s">
        <v>1166</v>
      </c>
      <c r="B1337" s="554">
        <v>0</v>
      </c>
      <c r="C1337" s="548">
        <f t="shared" si="43"/>
        <v>0</v>
      </c>
      <c r="D1337" s="558"/>
      <c r="E1337" s="580">
        <v>0</v>
      </c>
      <c r="F1337" s="581">
        <v>0</v>
      </c>
      <c r="G1337" s="549"/>
      <c r="H1337" s="568"/>
    </row>
    <row r="1338" spans="1:8">
      <c r="A1338" s="547" t="s">
        <v>1167</v>
      </c>
      <c r="B1338" s="554">
        <v>0</v>
      </c>
      <c r="C1338" s="548">
        <f t="shared" si="43"/>
        <v>0</v>
      </c>
      <c r="D1338" s="558"/>
      <c r="E1338" s="580">
        <f>SUM(E1339:E1349)</f>
        <v>0</v>
      </c>
      <c r="F1338" s="581">
        <f>SUM(F1339:F1349)</f>
        <v>0</v>
      </c>
      <c r="G1338" s="549"/>
      <c r="H1338" s="562"/>
    </row>
    <row r="1339" spans="1:8">
      <c r="A1339" s="547" t="s">
        <v>1168</v>
      </c>
      <c r="B1339" s="554">
        <v>0</v>
      </c>
      <c r="C1339" s="548">
        <f t="shared" si="43"/>
        <v>0</v>
      </c>
      <c r="D1339" s="558"/>
      <c r="E1339" s="580">
        <v>0</v>
      </c>
      <c r="F1339" s="581">
        <v>0</v>
      </c>
      <c r="G1339" s="549"/>
      <c r="H1339" s="568"/>
    </row>
    <row r="1340" spans="1:8">
      <c r="A1340" s="547" t="s">
        <v>1169</v>
      </c>
      <c r="B1340" s="554">
        <v>0</v>
      </c>
      <c r="C1340" s="548">
        <f t="shared" si="43"/>
        <v>0</v>
      </c>
      <c r="D1340" s="558"/>
      <c r="E1340" s="580">
        <v>0</v>
      </c>
      <c r="F1340" s="581">
        <v>0</v>
      </c>
      <c r="G1340" s="549"/>
      <c r="H1340" s="568"/>
    </row>
    <row r="1341" spans="1:8">
      <c r="A1341" s="547" t="s">
        <v>1170</v>
      </c>
      <c r="B1341" s="554">
        <v>0</v>
      </c>
      <c r="C1341" s="548">
        <f t="shared" si="43"/>
        <v>0</v>
      </c>
      <c r="D1341" s="558"/>
      <c r="E1341" s="580">
        <v>0</v>
      </c>
      <c r="F1341" s="581">
        <v>0</v>
      </c>
      <c r="G1341" s="549"/>
      <c r="H1341" s="568"/>
    </row>
    <row r="1342" spans="1:8">
      <c r="A1342" s="547" t="s">
        <v>1171</v>
      </c>
      <c r="B1342" s="554">
        <v>0</v>
      </c>
      <c r="C1342" s="548">
        <f t="shared" si="43"/>
        <v>0</v>
      </c>
      <c r="D1342" s="558"/>
      <c r="E1342" s="580">
        <v>0</v>
      </c>
      <c r="F1342" s="581">
        <v>0</v>
      </c>
      <c r="G1342" s="549"/>
      <c r="H1342" s="568"/>
    </row>
    <row r="1343" spans="1:8">
      <c r="A1343" s="547" t="s">
        <v>1172</v>
      </c>
      <c r="B1343" s="554">
        <v>0</v>
      </c>
      <c r="C1343" s="548">
        <f t="shared" si="43"/>
        <v>0</v>
      </c>
      <c r="D1343" s="558"/>
      <c r="E1343" s="580">
        <v>0</v>
      </c>
      <c r="F1343" s="581">
        <v>0</v>
      </c>
      <c r="G1343" s="549"/>
      <c r="H1343" s="568"/>
    </row>
    <row r="1344" spans="1:8">
      <c r="A1344" s="547" t="s">
        <v>1173</v>
      </c>
      <c r="B1344" s="554">
        <v>0</v>
      </c>
      <c r="C1344" s="548">
        <f t="shared" si="43"/>
        <v>0</v>
      </c>
      <c r="D1344" s="558"/>
      <c r="E1344" s="580">
        <v>0</v>
      </c>
      <c r="F1344" s="581">
        <v>0</v>
      </c>
      <c r="G1344" s="549"/>
      <c r="H1344" s="568"/>
    </row>
    <row r="1345" spans="1:8">
      <c r="A1345" s="547" t="s">
        <v>1174</v>
      </c>
      <c r="B1345" s="554">
        <v>0</v>
      </c>
      <c r="C1345" s="548">
        <f t="shared" si="43"/>
        <v>0</v>
      </c>
      <c r="D1345" s="558"/>
      <c r="E1345" s="580">
        <v>0</v>
      </c>
      <c r="F1345" s="581">
        <v>0</v>
      </c>
      <c r="G1345" s="549"/>
      <c r="H1345" s="568"/>
    </row>
    <row r="1346" spans="1:8">
      <c r="A1346" s="547" t="s">
        <v>1175</v>
      </c>
      <c r="B1346" s="554">
        <v>0</v>
      </c>
      <c r="C1346" s="548">
        <f t="shared" si="43"/>
        <v>0</v>
      </c>
      <c r="D1346" s="558"/>
      <c r="E1346" s="580">
        <v>0</v>
      </c>
      <c r="F1346" s="581">
        <v>0</v>
      </c>
      <c r="G1346" s="549"/>
      <c r="H1346" s="568"/>
    </row>
    <row r="1347" spans="1:8">
      <c r="A1347" s="547" t="s">
        <v>1176</v>
      </c>
      <c r="B1347" s="554">
        <v>0</v>
      </c>
      <c r="C1347" s="548">
        <f t="shared" si="43"/>
        <v>0</v>
      </c>
      <c r="D1347" s="558"/>
      <c r="E1347" s="580">
        <v>0</v>
      </c>
      <c r="F1347" s="581">
        <v>0</v>
      </c>
      <c r="G1347" s="549"/>
      <c r="H1347" s="568"/>
    </row>
    <row r="1348" spans="1:8">
      <c r="A1348" s="547" t="s">
        <v>1177</v>
      </c>
      <c r="B1348" s="554">
        <v>0</v>
      </c>
      <c r="C1348" s="548">
        <f t="shared" si="43"/>
        <v>0</v>
      </c>
      <c r="D1348" s="558"/>
      <c r="E1348" s="580">
        <v>0</v>
      </c>
      <c r="F1348" s="581">
        <v>0</v>
      </c>
      <c r="G1348" s="549"/>
      <c r="H1348" s="568"/>
    </row>
    <row r="1349" spans="1:8">
      <c r="A1349" s="547" t="s">
        <v>1178</v>
      </c>
      <c r="B1349" s="554">
        <v>0</v>
      </c>
      <c r="C1349" s="548">
        <f t="shared" si="43"/>
        <v>0</v>
      </c>
      <c r="D1349" s="558"/>
      <c r="E1349" s="580">
        <v>0</v>
      </c>
      <c r="F1349" s="581">
        <v>0</v>
      </c>
      <c r="G1349" s="549"/>
      <c r="H1349" s="582"/>
    </row>
    <row r="1350" spans="1:8">
      <c r="A1350" s="547" t="s">
        <v>1179</v>
      </c>
      <c r="B1350" s="581">
        <f>B1351+B1363+B1369+B1375+B1383+B1396+B1400+B1406</f>
        <v>0</v>
      </c>
      <c r="C1350" s="548">
        <f t="shared" ref="C1350:C1413" si="45">D1350+E1350</f>
        <v>2466.9819959999963</v>
      </c>
      <c r="D1350" s="581">
        <f>D1351+D1363+D1369+D1375+D1383+D1396+D1400+D1406</f>
        <v>2466.9819959999963</v>
      </c>
      <c r="E1350" s="581">
        <f>E1351+E1363+E1369+E1375+E1383+E1396+E1400+E1406</f>
        <v>0</v>
      </c>
      <c r="F1350" s="581">
        <f>F1351+F1363+F1369+F1375+F1383+F1396+F1400+F1406</f>
        <v>192155.292152351</v>
      </c>
      <c r="G1350" s="549"/>
      <c r="H1350" s="574"/>
    </row>
    <row r="1351" spans="1:8">
      <c r="A1351" s="547" t="s">
        <v>1180</v>
      </c>
      <c r="B1351" s="581">
        <f>SUM(B1352:B1362)</f>
        <v>0</v>
      </c>
      <c r="C1351" s="581">
        <f>SUM(C1352:C1362)</f>
        <v>40.9</v>
      </c>
      <c r="D1351" s="581">
        <f>SUM(D1352:D1362)</f>
        <v>40.9</v>
      </c>
      <c r="E1351" s="581">
        <f>SUM(E1352:E1362)</f>
        <v>0</v>
      </c>
      <c r="F1351" s="581">
        <f>SUM(F1352:F1362)</f>
        <v>92074</v>
      </c>
      <c r="G1351" s="549"/>
      <c r="H1351" s="574"/>
    </row>
    <row r="1352" spans="1:8">
      <c r="A1352" s="547" t="s">
        <v>1181</v>
      </c>
      <c r="B1352" s="554"/>
      <c r="C1352" s="548">
        <f t="shared" si="45"/>
        <v>0</v>
      </c>
      <c r="D1352" s="558"/>
      <c r="E1352" s="581"/>
      <c r="F1352" s="581">
        <v>1426</v>
      </c>
      <c r="G1352" s="549"/>
      <c r="H1352" s="582"/>
    </row>
    <row r="1353" spans="1:8">
      <c r="A1353" s="547" t="s">
        <v>1182</v>
      </c>
      <c r="B1353" s="554"/>
      <c r="C1353" s="548">
        <f t="shared" si="45"/>
        <v>0</v>
      </c>
      <c r="D1353" s="558"/>
      <c r="E1353" s="581"/>
      <c r="F1353" s="581">
        <v>406</v>
      </c>
      <c r="G1353" s="549"/>
      <c r="H1353" s="582"/>
    </row>
    <row r="1354" spans="1:8">
      <c r="A1354" s="547" t="s">
        <v>1183</v>
      </c>
      <c r="B1354" s="554"/>
      <c r="C1354" s="548">
        <f t="shared" si="45"/>
        <v>0</v>
      </c>
      <c r="D1354" s="558"/>
      <c r="E1354" s="581"/>
      <c r="F1354" s="581">
        <v>0</v>
      </c>
      <c r="G1354" s="549"/>
      <c r="H1354" s="582"/>
    </row>
    <row r="1355" spans="1:8">
      <c r="A1355" s="547" t="s">
        <v>1184</v>
      </c>
      <c r="B1355" s="554"/>
      <c r="C1355" s="548">
        <f t="shared" si="45"/>
        <v>0</v>
      </c>
      <c r="D1355" s="558"/>
      <c r="E1355" s="581"/>
      <c r="F1355" s="581">
        <v>0</v>
      </c>
      <c r="G1355" s="549"/>
      <c r="H1355" s="582"/>
    </row>
    <row r="1356" spans="1:8">
      <c r="A1356" s="547" t="s">
        <v>1185</v>
      </c>
      <c r="B1356" s="554"/>
      <c r="C1356" s="548">
        <f t="shared" si="45"/>
        <v>0</v>
      </c>
      <c r="D1356" s="558"/>
      <c r="E1356" s="581"/>
      <c r="F1356" s="581">
        <v>0</v>
      </c>
      <c r="G1356" s="549"/>
      <c r="H1356" s="582"/>
    </row>
    <row r="1357" spans="1:8">
      <c r="A1357" s="547" t="s">
        <v>1186</v>
      </c>
      <c r="B1357" s="554"/>
      <c r="C1357" s="548">
        <f t="shared" si="45"/>
        <v>40.9</v>
      </c>
      <c r="D1357" s="558">
        <v>40.9</v>
      </c>
      <c r="E1357" s="581"/>
      <c r="F1357" s="581">
        <v>9432</v>
      </c>
      <c r="G1357" s="549"/>
      <c r="H1357" s="582"/>
    </row>
    <row r="1358" spans="1:8">
      <c r="A1358" s="547" t="s">
        <v>1187</v>
      </c>
      <c r="B1358" s="554"/>
      <c r="C1358" s="548">
        <f t="shared" si="45"/>
        <v>0</v>
      </c>
      <c r="D1358" s="558"/>
      <c r="E1358" s="581"/>
      <c r="F1358" s="581">
        <v>0</v>
      </c>
      <c r="G1358" s="549"/>
      <c r="H1358" s="582"/>
    </row>
    <row r="1359" spans="1:8">
      <c r="A1359" s="547" t="s">
        <v>1188</v>
      </c>
      <c r="B1359" s="554"/>
      <c r="C1359" s="548">
        <f t="shared" si="45"/>
        <v>0</v>
      </c>
      <c r="D1359" s="558"/>
      <c r="E1359" s="581"/>
      <c r="F1359" s="581">
        <v>80810</v>
      </c>
      <c r="G1359" s="549"/>
      <c r="H1359" s="582"/>
    </row>
    <row r="1360" spans="1:8">
      <c r="A1360" s="547" t="s">
        <v>1189</v>
      </c>
      <c r="B1360" s="554"/>
      <c r="C1360" s="548">
        <f t="shared" si="45"/>
        <v>0</v>
      </c>
      <c r="D1360" s="558"/>
      <c r="E1360" s="581"/>
      <c r="F1360" s="581">
        <v>0</v>
      </c>
      <c r="G1360" s="549"/>
      <c r="H1360" s="582"/>
    </row>
    <row r="1361" spans="1:8">
      <c r="A1361" s="547" t="s">
        <v>1190</v>
      </c>
      <c r="B1361" s="554"/>
      <c r="C1361" s="548">
        <f t="shared" si="45"/>
        <v>0</v>
      </c>
      <c r="D1361" s="558"/>
      <c r="E1361" s="581"/>
      <c r="F1361" s="581">
        <v>0</v>
      </c>
      <c r="G1361" s="549"/>
      <c r="H1361" s="582"/>
    </row>
    <row r="1362" spans="1:8">
      <c r="A1362" s="547" t="s">
        <v>1191</v>
      </c>
      <c r="B1362" s="554"/>
      <c r="C1362" s="548">
        <f t="shared" si="45"/>
        <v>0</v>
      </c>
      <c r="D1362" s="558"/>
      <c r="E1362" s="581"/>
      <c r="F1362" s="581">
        <v>0</v>
      </c>
      <c r="G1362" s="549"/>
      <c r="H1362" s="582"/>
    </row>
    <row r="1363" spans="1:8">
      <c r="A1363" s="547" t="s">
        <v>1192</v>
      </c>
      <c r="B1363" s="554"/>
      <c r="C1363" s="548">
        <f t="shared" si="45"/>
        <v>2268.3819959999964</v>
      </c>
      <c r="D1363" s="581">
        <f>SUM(D1364:D1368)</f>
        <v>2268.3819959999964</v>
      </c>
      <c r="E1363" s="581">
        <f>SUM(E1364:E1368)</f>
        <v>0</v>
      </c>
      <c r="F1363" s="581">
        <f>SUM(F1364:F1368)</f>
        <v>96078.901336291005</v>
      </c>
      <c r="G1363" s="549"/>
      <c r="H1363" s="574"/>
    </row>
    <row r="1364" spans="1:8">
      <c r="A1364" s="547" t="s">
        <v>1181</v>
      </c>
      <c r="B1364" s="554"/>
      <c r="C1364" s="548">
        <f t="shared" si="45"/>
        <v>0</v>
      </c>
      <c r="D1364" s="558"/>
      <c r="E1364" s="581"/>
      <c r="F1364" s="581">
        <v>0</v>
      </c>
      <c r="G1364" s="549"/>
      <c r="H1364" s="582"/>
    </row>
    <row r="1365" spans="1:8">
      <c r="A1365" s="547" t="s">
        <v>1182</v>
      </c>
      <c r="B1365" s="554"/>
      <c r="C1365" s="548">
        <f t="shared" si="45"/>
        <v>0</v>
      </c>
      <c r="D1365" s="558"/>
      <c r="E1365" s="581"/>
      <c r="F1365" s="581">
        <v>0</v>
      </c>
      <c r="G1365" s="549"/>
      <c r="H1365" s="582"/>
    </row>
    <row r="1366" spans="1:8">
      <c r="A1366" s="547" t="s">
        <v>1183</v>
      </c>
      <c r="B1366" s="554"/>
      <c r="C1366" s="548">
        <f t="shared" si="45"/>
        <v>0</v>
      </c>
      <c r="D1366" s="558"/>
      <c r="E1366" s="581"/>
      <c r="F1366" s="581">
        <v>0</v>
      </c>
      <c r="G1366" s="549"/>
      <c r="H1366" s="582"/>
    </row>
    <row r="1367" spans="1:8">
      <c r="A1367" s="547" t="s">
        <v>1193</v>
      </c>
      <c r="B1367" s="554"/>
      <c r="C1367" s="548">
        <f t="shared" si="45"/>
        <v>0</v>
      </c>
      <c r="D1367" s="558"/>
      <c r="E1367" s="581"/>
      <c r="F1367" s="581">
        <v>22247.345360438001</v>
      </c>
      <c r="G1367" s="549"/>
      <c r="H1367" s="582"/>
    </row>
    <row r="1368" spans="1:8">
      <c r="A1368" s="547" t="s">
        <v>1194</v>
      </c>
      <c r="B1368" s="554"/>
      <c r="C1368" s="548">
        <f t="shared" si="45"/>
        <v>2268.3819959999964</v>
      </c>
      <c r="D1368" s="558">
        <v>2268.3819959999964</v>
      </c>
      <c r="E1368" s="581"/>
      <c r="F1368" s="581">
        <v>73831.555975853</v>
      </c>
      <c r="G1368" s="549"/>
      <c r="H1368" s="582"/>
    </row>
    <row r="1369" spans="1:8">
      <c r="A1369" s="547" t="s">
        <v>1195</v>
      </c>
      <c r="B1369" s="554"/>
      <c r="C1369" s="548">
        <f t="shared" si="45"/>
        <v>0</v>
      </c>
      <c r="D1369" s="558"/>
      <c r="E1369" s="581">
        <f>SUM(E1370:E1374)</f>
        <v>0</v>
      </c>
      <c r="F1369" s="581">
        <f>SUM(F1370:F1374)</f>
        <v>0</v>
      </c>
      <c r="G1369" s="549"/>
      <c r="H1369" s="574"/>
    </row>
    <row r="1370" spans="1:8">
      <c r="A1370" s="547" t="s">
        <v>1181</v>
      </c>
      <c r="B1370" s="554"/>
      <c r="C1370" s="548">
        <f t="shared" si="45"/>
        <v>0</v>
      </c>
      <c r="D1370" s="558"/>
      <c r="E1370" s="581">
        <v>0</v>
      </c>
      <c r="F1370" s="581">
        <v>0</v>
      </c>
      <c r="G1370" s="549"/>
      <c r="H1370" s="582"/>
    </row>
    <row r="1371" spans="1:8">
      <c r="A1371" s="547" t="s">
        <v>1182</v>
      </c>
      <c r="B1371" s="554"/>
      <c r="C1371" s="548">
        <f t="shared" si="45"/>
        <v>0</v>
      </c>
      <c r="D1371" s="558"/>
      <c r="E1371" s="581">
        <v>0</v>
      </c>
      <c r="F1371" s="581">
        <v>0</v>
      </c>
      <c r="G1371" s="549"/>
      <c r="H1371" s="582"/>
    </row>
    <row r="1372" spans="1:8">
      <c r="A1372" s="547" t="s">
        <v>1183</v>
      </c>
      <c r="B1372" s="554"/>
      <c r="C1372" s="548">
        <f t="shared" si="45"/>
        <v>0</v>
      </c>
      <c r="D1372" s="558"/>
      <c r="E1372" s="581">
        <v>0</v>
      </c>
      <c r="F1372" s="581">
        <v>0</v>
      </c>
      <c r="G1372" s="549"/>
      <c r="H1372" s="582"/>
    </row>
    <row r="1373" spans="1:8">
      <c r="A1373" s="547" t="s">
        <v>1196</v>
      </c>
      <c r="B1373" s="554"/>
      <c r="C1373" s="548">
        <f t="shared" si="45"/>
        <v>0</v>
      </c>
      <c r="D1373" s="558"/>
      <c r="E1373" s="581">
        <v>0</v>
      </c>
      <c r="F1373" s="581">
        <v>0</v>
      </c>
      <c r="G1373" s="549"/>
      <c r="H1373" s="582"/>
    </row>
    <row r="1374" spans="1:8">
      <c r="A1374" s="547" t="s">
        <v>1197</v>
      </c>
      <c r="B1374" s="554"/>
      <c r="C1374" s="548">
        <f t="shared" si="45"/>
        <v>0</v>
      </c>
      <c r="D1374" s="558"/>
      <c r="E1374" s="581">
        <v>0</v>
      </c>
      <c r="F1374" s="581">
        <v>0</v>
      </c>
      <c r="G1374" s="549"/>
      <c r="H1374" s="582"/>
    </row>
    <row r="1375" spans="1:8">
      <c r="A1375" s="547" t="s">
        <v>1198</v>
      </c>
      <c r="B1375" s="554"/>
      <c r="C1375" s="548">
        <f t="shared" si="45"/>
        <v>0</v>
      </c>
      <c r="D1375" s="558"/>
      <c r="E1375" s="581">
        <f>SUM(E1376:E1382)</f>
        <v>0</v>
      </c>
      <c r="F1375" s="581">
        <f>SUM(F1376:F1382)</f>
        <v>0</v>
      </c>
      <c r="G1375" s="549"/>
      <c r="H1375" s="574"/>
    </row>
    <row r="1376" spans="1:8">
      <c r="A1376" s="547" t="s">
        <v>1181</v>
      </c>
      <c r="B1376" s="554"/>
      <c r="C1376" s="548">
        <f t="shared" si="45"/>
        <v>0</v>
      </c>
      <c r="D1376" s="558"/>
      <c r="E1376" s="581">
        <v>0</v>
      </c>
      <c r="F1376" s="581">
        <v>0</v>
      </c>
      <c r="G1376" s="549"/>
      <c r="H1376" s="582"/>
    </row>
    <row r="1377" spans="1:8">
      <c r="A1377" s="547" t="s">
        <v>1182</v>
      </c>
      <c r="B1377" s="554"/>
      <c r="C1377" s="548">
        <f t="shared" si="45"/>
        <v>0</v>
      </c>
      <c r="D1377" s="558"/>
      <c r="E1377" s="581">
        <v>0</v>
      </c>
      <c r="F1377" s="581">
        <v>0</v>
      </c>
      <c r="G1377" s="549"/>
      <c r="H1377" s="582"/>
    </row>
    <row r="1378" spans="1:8">
      <c r="A1378" s="547" t="s">
        <v>1183</v>
      </c>
      <c r="B1378" s="554"/>
      <c r="C1378" s="548">
        <f t="shared" si="45"/>
        <v>0</v>
      </c>
      <c r="D1378" s="558"/>
      <c r="E1378" s="581">
        <v>0</v>
      </c>
      <c r="F1378" s="581">
        <v>0</v>
      </c>
      <c r="G1378" s="549"/>
      <c r="H1378" s="582"/>
    </row>
    <row r="1379" spans="1:8">
      <c r="A1379" s="547" t="s">
        <v>1199</v>
      </c>
      <c r="B1379" s="554"/>
      <c r="C1379" s="548">
        <f t="shared" si="45"/>
        <v>0</v>
      </c>
      <c r="D1379" s="558"/>
      <c r="E1379" s="581">
        <v>0</v>
      </c>
      <c r="F1379" s="581">
        <v>0</v>
      </c>
      <c r="G1379" s="549"/>
      <c r="H1379" s="582"/>
    </row>
    <row r="1380" spans="1:8">
      <c r="A1380" s="547" t="s">
        <v>1200</v>
      </c>
      <c r="B1380" s="554"/>
      <c r="C1380" s="548">
        <f t="shared" si="45"/>
        <v>0</v>
      </c>
      <c r="D1380" s="558"/>
      <c r="E1380" s="581">
        <v>0</v>
      </c>
      <c r="F1380" s="581">
        <v>0</v>
      </c>
      <c r="G1380" s="549"/>
      <c r="H1380" s="582"/>
    </row>
    <row r="1381" spans="1:8">
      <c r="A1381" s="547" t="s">
        <v>1190</v>
      </c>
      <c r="B1381" s="554"/>
      <c r="C1381" s="548">
        <f t="shared" si="45"/>
        <v>0</v>
      </c>
      <c r="D1381" s="558"/>
      <c r="E1381" s="581">
        <v>0</v>
      </c>
      <c r="F1381" s="581">
        <v>0</v>
      </c>
      <c r="G1381" s="549"/>
      <c r="H1381" s="582"/>
    </row>
    <row r="1382" spans="1:8">
      <c r="A1382" s="547" t="s">
        <v>1201</v>
      </c>
      <c r="B1382" s="554"/>
      <c r="C1382" s="548">
        <f t="shared" si="45"/>
        <v>0</v>
      </c>
      <c r="D1382" s="558"/>
      <c r="E1382" s="581">
        <v>0</v>
      </c>
      <c r="F1382" s="581">
        <v>0</v>
      </c>
      <c r="G1382" s="549"/>
      <c r="H1382" s="582"/>
    </row>
    <row r="1383" spans="1:8">
      <c r="A1383" s="547" t="s">
        <v>1202</v>
      </c>
      <c r="B1383" s="554"/>
      <c r="C1383" s="548">
        <f t="shared" si="45"/>
        <v>0</v>
      </c>
      <c r="D1383" s="558"/>
      <c r="E1383" s="581">
        <f>SUM(E1384:E1395)</f>
        <v>0</v>
      </c>
      <c r="F1383" s="581">
        <f>SUM(F1384:F1395)</f>
        <v>411.12549999999999</v>
      </c>
      <c r="G1383" s="549"/>
      <c r="H1383" s="574"/>
    </row>
    <row r="1384" spans="1:8">
      <c r="A1384" s="547" t="s">
        <v>1181</v>
      </c>
      <c r="B1384" s="554"/>
      <c r="C1384" s="548">
        <f t="shared" si="45"/>
        <v>0</v>
      </c>
      <c r="D1384" s="558"/>
      <c r="E1384" s="581">
        <v>0</v>
      </c>
      <c r="F1384" s="581">
        <v>0</v>
      </c>
      <c r="G1384" s="549"/>
      <c r="H1384" s="582"/>
    </row>
    <row r="1385" spans="1:8">
      <c r="A1385" s="547" t="s">
        <v>1182</v>
      </c>
      <c r="B1385" s="554"/>
      <c r="C1385" s="548">
        <f t="shared" si="45"/>
        <v>0</v>
      </c>
      <c r="D1385" s="558"/>
      <c r="E1385" s="581">
        <v>0</v>
      </c>
      <c r="F1385" s="581">
        <v>0</v>
      </c>
      <c r="G1385" s="549"/>
      <c r="H1385" s="582"/>
    </row>
    <row r="1386" spans="1:8">
      <c r="A1386" s="547" t="s">
        <v>1183</v>
      </c>
      <c r="B1386" s="554"/>
      <c r="C1386" s="548">
        <f t="shared" si="45"/>
        <v>0</v>
      </c>
      <c r="D1386" s="558"/>
      <c r="E1386" s="581">
        <v>0</v>
      </c>
      <c r="F1386" s="581">
        <v>0</v>
      </c>
      <c r="G1386" s="549"/>
      <c r="H1386" s="582"/>
    </row>
    <row r="1387" spans="1:8">
      <c r="A1387" s="547" t="s">
        <v>1203</v>
      </c>
      <c r="B1387" s="554"/>
      <c r="C1387" s="548">
        <f t="shared" si="45"/>
        <v>0</v>
      </c>
      <c r="D1387" s="558"/>
      <c r="E1387" s="581"/>
      <c r="F1387" s="581">
        <v>265</v>
      </c>
      <c r="G1387" s="549"/>
      <c r="H1387" s="582"/>
    </row>
    <row r="1388" spans="1:8">
      <c r="A1388" s="547" t="s">
        <v>1204</v>
      </c>
      <c r="B1388" s="554"/>
      <c r="C1388" s="548">
        <f t="shared" si="45"/>
        <v>0</v>
      </c>
      <c r="D1388" s="558"/>
      <c r="E1388" s="581">
        <v>0</v>
      </c>
      <c r="F1388" s="581">
        <v>0</v>
      </c>
      <c r="G1388" s="549"/>
      <c r="H1388" s="582"/>
    </row>
    <row r="1389" spans="1:8">
      <c r="A1389" s="547" t="s">
        <v>1205</v>
      </c>
      <c r="B1389" s="554"/>
      <c r="C1389" s="548">
        <f t="shared" si="45"/>
        <v>0</v>
      </c>
      <c r="D1389" s="558"/>
      <c r="E1389" s="581">
        <v>0</v>
      </c>
      <c r="F1389" s="581">
        <v>0</v>
      </c>
      <c r="G1389" s="549"/>
      <c r="H1389" s="582"/>
    </row>
    <row r="1390" spans="1:8">
      <c r="A1390" s="547" t="s">
        <v>1206</v>
      </c>
      <c r="B1390" s="554"/>
      <c r="C1390" s="548">
        <f t="shared" si="45"/>
        <v>0</v>
      </c>
      <c r="D1390" s="558"/>
      <c r="E1390" s="581">
        <v>0</v>
      </c>
      <c r="F1390" s="581">
        <v>0</v>
      </c>
      <c r="G1390" s="549"/>
      <c r="H1390" s="582"/>
    </row>
    <row r="1391" spans="1:8">
      <c r="A1391" s="547" t="s">
        <v>1207</v>
      </c>
      <c r="B1391" s="554"/>
      <c r="C1391" s="548">
        <f t="shared" si="45"/>
        <v>0</v>
      </c>
      <c r="D1391" s="558"/>
      <c r="E1391" s="581">
        <v>0</v>
      </c>
      <c r="F1391" s="581">
        <v>0</v>
      </c>
      <c r="G1391" s="549"/>
      <c r="H1391" s="582"/>
    </row>
    <row r="1392" spans="1:8">
      <c r="A1392" s="547" t="s">
        <v>1208</v>
      </c>
      <c r="B1392" s="554"/>
      <c r="C1392" s="548">
        <f t="shared" si="45"/>
        <v>0</v>
      </c>
      <c r="D1392" s="558"/>
      <c r="E1392" s="581">
        <v>0</v>
      </c>
      <c r="F1392" s="581">
        <v>0</v>
      </c>
      <c r="G1392" s="549"/>
      <c r="H1392" s="582"/>
    </row>
    <row r="1393" spans="1:8">
      <c r="A1393" s="547" t="s">
        <v>1209</v>
      </c>
      <c r="B1393" s="554"/>
      <c r="C1393" s="548">
        <f t="shared" si="45"/>
        <v>0</v>
      </c>
      <c r="D1393" s="558"/>
      <c r="E1393" s="581">
        <v>0</v>
      </c>
      <c r="F1393" s="581">
        <v>0</v>
      </c>
      <c r="G1393" s="549"/>
      <c r="H1393" s="582"/>
    </row>
    <row r="1394" spans="1:8">
      <c r="A1394" s="547" t="s">
        <v>1210</v>
      </c>
      <c r="B1394" s="554"/>
      <c r="C1394" s="548">
        <f t="shared" si="45"/>
        <v>0</v>
      </c>
      <c r="D1394" s="558"/>
      <c r="E1394" s="581">
        <v>0</v>
      </c>
      <c r="F1394" s="581">
        <v>0</v>
      </c>
      <c r="G1394" s="549"/>
      <c r="H1394" s="582"/>
    </row>
    <row r="1395" spans="1:8">
      <c r="A1395" s="547" t="s">
        <v>1211</v>
      </c>
      <c r="B1395" s="554"/>
      <c r="C1395" s="548">
        <f t="shared" si="45"/>
        <v>0</v>
      </c>
      <c r="D1395" s="558"/>
      <c r="E1395" s="581">
        <v>0</v>
      </c>
      <c r="F1395" s="557">
        <v>146.12549999999999</v>
      </c>
      <c r="G1395" s="549"/>
      <c r="H1395" s="582"/>
    </row>
    <row r="1396" spans="1:8">
      <c r="A1396" s="547" t="s">
        <v>1212</v>
      </c>
      <c r="B1396" s="554"/>
      <c r="C1396" s="548">
        <f t="shared" si="45"/>
        <v>0</v>
      </c>
      <c r="D1396" s="558"/>
      <c r="E1396" s="581">
        <f>SUM(E1397:E1399)</f>
        <v>0</v>
      </c>
      <c r="F1396" s="581">
        <f>SUM(F1397:F1399)</f>
        <v>3151.56531606</v>
      </c>
      <c r="G1396" s="549"/>
      <c r="H1396" s="574"/>
    </row>
    <row r="1397" spans="1:8">
      <c r="A1397" s="547" t="s">
        <v>1213</v>
      </c>
      <c r="B1397" s="554"/>
      <c r="C1397" s="548">
        <f t="shared" si="45"/>
        <v>0</v>
      </c>
      <c r="D1397" s="558"/>
      <c r="E1397" s="581">
        <v>0</v>
      </c>
      <c r="F1397" s="557">
        <v>3151.56531606</v>
      </c>
      <c r="G1397" s="549"/>
      <c r="H1397" s="582"/>
    </row>
    <row r="1398" spans="1:8">
      <c r="A1398" s="547" t="s">
        <v>1214</v>
      </c>
      <c r="B1398" s="554"/>
      <c r="C1398" s="548">
        <f t="shared" si="45"/>
        <v>0</v>
      </c>
      <c r="D1398" s="558"/>
      <c r="E1398" s="581">
        <v>0</v>
      </c>
      <c r="F1398" s="581">
        <v>0</v>
      </c>
      <c r="G1398" s="549"/>
      <c r="H1398" s="582"/>
    </row>
    <row r="1399" spans="1:8">
      <c r="A1399" s="547" t="s">
        <v>1215</v>
      </c>
      <c r="B1399" s="554"/>
      <c r="C1399" s="548">
        <f t="shared" si="45"/>
        <v>0</v>
      </c>
      <c r="D1399" s="558"/>
      <c r="E1399" s="581">
        <v>0</v>
      </c>
      <c r="F1399" s="581">
        <v>0</v>
      </c>
      <c r="G1399" s="549"/>
      <c r="H1399" s="582"/>
    </row>
    <row r="1400" spans="1:8">
      <c r="A1400" s="547" t="s">
        <v>1216</v>
      </c>
      <c r="B1400" s="554"/>
      <c r="C1400" s="548">
        <f t="shared" si="45"/>
        <v>0</v>
      </c>
      <c r="D1400" s="581">
        <f>SUM(D1401:D1405)</f>
        <v>0</v>
      </c>
      <c r="E1400" s="581">
        <f>SUM(E1401:E1405)</f>
        <v>0</v>
      </c>
      <c r="F1400" s="581">
        <f>SUM(F1401:F1405)</f>
        <v>0</v>
      </c>
      <c r="G1400" s="549"/>
      <c r="H1400" s="574"/>
    </row>
    <row r="1401" spans="1:8">
      <c r="A1401" s="547" t="s">
        <v>1217</v>
      </c>
      <c r="B1401" s="554"/>
      <c r="C1401" s="548">
        <f t="shared" si="45"/>
        <v>0</v>
      </c>
      <c r="D1401" s="558"/>
      <c r="E1401" s="581">
        <v>0</v>
      </c>
      <c r="F1401" s="581">
        <v>0</v>
      </c>
      <c r="G1401" s="549"/>
      <c r="H1401" s="582"/>
    </row>
    <row r="1402" spans="1:8">
      <c r="A1402" s="547" t="s">
        <v>1218</v>
      </c>
      <c r="B1402" s="554"/>
      <c r="C1402" s="548">
        <f t="shared" si="45"/>
        <v>0</v>
      </c>
      <c r="D1402" s="558"/>
      <c r="E1402" s="581">
        <v>0</v>
      </c>
      <c r="F1402" s="581">
        <v>0</v>
      </c>
      <c r="G1402" s="549"/>
      <c r="H1402" s="582"/>
    </row>
    <row r="1403" spans="1:8">
      <c r="A1403" s="547" t="s">
        <v>1219</v>
      </c>
      <c r="B1403" s="554"/>
      <c r="C1403" s="548">
        <f t="shared" si="45"/>
        <v>0</v>
      </c>
      <c r="D1403" s="558"/>
      <c r="E1403" s="581">
        <v>0</v>
      </c>
      <c r="F1403" s="581">
        <v>0</v>
      </c>
      <c r="G1403" s="549"/>
      <c r="H1403" s="582"/>
    </row>
    <row r="1404" spans="1:8">
      <c r="A1404" s="547" t="s">
        <v>1220</v>
      </c>
      <c r="B1404" s="554"/>
      <c r="C1404" s="548">
        <f t="shared" si="45"/>
        <v>0</v>
      </c>
      <c r="D1404" s="558"/>
      <c r="E1404" s="581">
        <v>0</v>
      </c>
      <c r="F1404" s="581">
        <v>0</v>
      </c>
      <c r="G1404" s="549"/>
      <c r="H1404" s="582"/>
    </row>
    <row r="1405" spans="1:8">
      <c r="A1405" s="547" t="s">
        <v>1221</v>
      </c>
      <c r="B1405" s="554"/>
      <c r="C1405" s="548">
        <f t="shared" si="45"/>
        <v>0</v>
      </c>
      <c r="D1405" s="558"/>
      <c r="E1405" s="581">
        <v>0</v>
      </c>
      <c r="F1405" s="581">
        <v>0</v>
      </c>
      <c r="G1405" s="549"/>
      <c r="H1405" s="582"/>
    </row>
    <row r="1406" spans="1:8">
      <c r="A1406" s="547" t="s">
        <v>1222</v>
      </c>
      <c r="B1406" s="554"/>
      <c r="C1406" s="548">
        <f t="shared" si="45"/>
        <v>157.69999999999999</v>
      </c>
      <c r="D1406" s="558">
        <v>157.69999999999999</v>
      </c>
      <c r="E1406" s="581"/>
      <c r="F1406" s="581">
        <v>439.7</v>
      </c>
      <c r="G1406" s="549"/>
      <c r="H1406" s="572"/>
    </row>
    <row r="1407" spans="1:8">
      <c r="A1407" s="583" t="s">
        <v>1223</v>
      </c>
      <c r="B1407" s="554">
        <v>210050</v>
      </c>
      <c r="C1407" s="548">
        <f t="shared" si="45"/>
        <v>0</v>
      </c>
      <c r="D1407" s="558"/>
      <c r="E1407" s="581"/>
      <c r="F1407" s="581">
        <v>210000</v>
      </c>
      <c r="G1407" s="549">
        <f t="shared" ref="G1407:G1413" si="46">(F1407-B1407)/B1407</f>
        <v>-2.3803856224708403E-4</v>
      </c>
      <c r="H1407" s="562"/>
    </row>
    <row r="1408" spans="1:8">
      <c r="A1408" s="583" t="s">
        <v>1224</v>
      </c>
      <c r="B1408" s="554">
        <f>B1409</f>
        <v>41000</v>
      </c>
      <c r="C1408" s="548">
        <f t="shared" si="45"/>
        <v>32186</v>
      </c>
      <c r="D1408" s="558"/>
      <c r="E1408" s="581">
        <f>E1409</f>
        <v>32186</v>
      </c>
      <c r="F1408" s="581">
        <f>F1409</f>
        <v>36000</v>
      </c>
      <c r="G1408" s="549">
        <f t="shared" si="46"/>
        <v>-0.12195121951219512</v>
      </c>
      <c r="H1408" s="562"/>
    </row>
    <row r="1409" spans="1:8">
      <c r="A1409" s="583" t="s">
        <v>1225</v>
      </c>
      <c r="B1409" s="554">
        <f>SUM(B1410:B1413)</f>
        <v>41000</v>
      </c>
      <c r="C1409" s="548">
        <f t="shared" si="45"/>
        <v>32186</v>
      </c>
      <c r="D1409" s="558"/>
      <c r="E1409" s="581">
        <f>SUM(E1410:E1413)</f>
        <v>32186</v>
      </c>
      <c r="F1409" s="581">
        <f>SUM(F1410:F1413)</f>
        <v>36000</v>
      </c>
      <c r="G1409" s="549">
        <f t="shared" si="46"/>
        <v>-0.12195121951219512</v>
      </c>
      <c r="H1409" s="562"/>
    </row>
    <row r="1410" spans="1:8">
      <c r="A1410" s="583" t="s">
        <v>1226</v>
      </c>
      <c r="B1410" s="554">
        <v>40000</v>
      </c>
      <c r="C1410" s="548">
        <f t="shared" si="45"/>
        <v>32186</v>
      </c>
      <c r="D1410" s="558"/>
      <c r="E1410" s="581">
        <v>32186</v>
      </c>
      <c r="F1410" s="581">
        <v>36000</v>
      </c>
      <c r="G1410" s="549">
        <f t="shared" si="46"/>
        <v>-0.1</v>
      </c>
      <c r="H1410" s="568"/>
    </row>
    <row r="1411" spans="1:8">
      <c r="A1411" s="583" t="s">
        <v>1227</v>
      </c>
      <c r="B1411" s="554">
        <v>0</v>
      </c>
      <c r="C1411" s="548">
        <f t="shared" si="45"/>
        <v>0</v>
      </c>
      <c r="D1411" s="558"/>
      <c r="E1411" s="581"/>
      <c r="F1411" s="581">
        <v>0</v>
      </c>
      <c r="G1411" s="549"/>
      <c r="H1411" s="568"/>
    </row>
    <row r="1412" spans="1:8">
      <c r="A1412" s="583" t="s">
        <v>1228</v>
      </c>
      <c r="B1412" s="554">
        <v>0</v>
      </c>
      <c r="C1412" s="548">
        <f t="shared" si="45"/>
        <v>0</v>
      </c>
      <c r="D1412" s="558"/>
      <c r="E1412" s="581"/>
      <c r="F1412" s="581">
        <v>0</v>
      </c>
      <c r="G1412" s="549"/>
      <c r="H1412" s="568"/>
    </row>
    <row r="1413" spans="1:8">
      <c r="A1413" s="583" t="s">
        <v>1229</v>
      </c>
      <c r="B1413" s="554">
        <v>1000</v>
      </c>
      <c r="C1413" s="548">
        <f t="shared" si="45"/>
        <v>0</v>
      </c>
      <c r="D1413" s="558"/>
      <c r="E1413" s="581"/>
      <c r="F1413" s="581">
        <v>0</v>
      </c>
      <c r="G1413" s="549">
        <f t="shared" si="46"/>
        <v>-1</v>
      </c>
      <c r="H1413" s="568"/>
    </row>
    <row r="1414" spans="1:8">
      <c r="A1414" s="583" t="s">
        <v>1230</v>
      </c>
      <c r="B1414" s="554">
        <v>0</v>
      </c>
      <c r="C1414" s="548">
        <f t="shared" ref="C1414:C1419" si="47">D1414+E1414</f>
        <v>0</v>
      </c>
      <c r="D1414" s="558"/>
      <c r="E1414" s="581"/>
      <c r="F1414" s="581">
        <f>F1415</f>
        <v>5000</v>
      </c>
      <c r="G1414" s="549"/>
      <c r="H1414" s="562"/>
    </row>
    <row r="1415" spans="1:8" ht="27">
      <c r="A1415" s="583" t="s">
        <v>1231</v>
      </c>
      <c r="B1415" s="554">
        <v>0</v>
      </c>
      <c r="C1415" s="548">
        <f t="shared" si="47"/>
        <v>0</v>
      </c>
      <c r="D1415" s="558"/>
      <c r="E1415" s="581"/>
      <c r="F1415" s="581">
        <v>5000</v>
      </c>
      <c r="G1415" s="549"/>
      <c r="H1415" s="575" t="s">
        <v>1232</v>
      </c>
    </row>
    <row r="1416" spans="1:8">
      <c r="A1416" s="583" t="s">
        <v>1233</v>
      </c>
      <c r="B1416" s="569">
        <f>B1417+B1418</f>
        <v>1063804.5900000001</v>
      </c>
      <c r="C1416" s="548">
        <f t="shared" si="47"/>
        <v>391239.34885000001</v>
      </c>
      <c r="D1416" s="569">
        <f>D1417+D1418</f>
        <v>15499.34885</v>
      </c>
      <c r="E1416" s="569">
        <f>E1417+E1418</f>
        <v>375740</v>
      </c>
      <c r="F1416" s="581">
        <f>F1417+F1418</f>
        <v>703312.16088992706</v>
      </c>
      <c r="G1416" s="549">
        <f>(F1416-B1416)/B1416</f>
        <v>-0.33887090965651218</v>
      </c>
      <c r="H1416" s="562"/>
    </row>
    <row r="1417" spans="1:8">
      <c r="A1417" s="583" t="s">
        <v>1234</v>
      </c>
      <c r="B1417" s="554">
        <v>22325.98</v>
      </c>
      <c r="C1417" s="548">
        <f t="shared" si="47"/>
        <v>0</v>
      </c>
      <c r="D1417" s="558"/>
      <c r="E1417" s="581"/>
      <c r="F1417" s="581">
        <v>271859</v>
      </c>
      <c r="G1417" s="549">
        <f>(F1417-B1417)/B1417</f>
        <v>11.17680030171128</v>
      </c>
      <c r="H1417" s="568"/>
    </row>
    <row r="1418" spans="1:8">
      <c r="A1418" s="583" t="s">
        <v>1235</v>
      </c>
      <c r="B1418" s="554">
        <f>1091478.61-33000-6000-11000</f>
        <v>1041478.6100000001</v>
      </c>
      <c r="C1418" s="548">
        <f t="shared" si="47"/>
        <v>391239.34885000001</v>
      </c>
      <c r="D1418" s="558">
        <v>15499.34885</v>
      </c>
      <c r="E1418" s="581">
        <v>375740</v>
      </c>
      <c r="F1418" s="581">
        <v>431453.16088992701</v>
      </c>
      <c r="G1418" s="549">
        <f>(F1418-B1418)/B1418</f>
        <v>-0.58573017559148233</v>
      </c>
      <c r="H1418" s="573"/>
    </row>
    <row r="1419" spans="1:8">
      <c r="A1419" s="584" t="s">
        <v>1236</v>
      </c>
      <c r="B1419" s="554">
        <f>B5+B289+B292+B305+B404+B459+B515+B571+B693+B774+B849+B872+B1004+B1068+B1144+B1171+B1189+B1199+B1278+B1296+B1407+B1408+B1414+B1416+B1350</f>
        <v>21249999.644999996</v>
      </c>
      <c r="C1419" s="548">
        <f t="shared" si="47"/>
        <v>22075291.616971001</v>
      </c>
      <c r="D1419" s="554">
        <f>D5+D289+D292+D305+D404+D459+D515+D571+D693+D774+D849+D872+D1004+D1068+D1144+D1171+D1189+D1199+D1278+D1296+D1407+D1408+D1414+D1416+D1350</f>
        <v>919999.61697099986</v>
      </c>
      <c r="E1419" s="554">
        <f>E5+E289+E292+E305+E404+E459+E515+E571+E693+E774+E849+E872+E1004+E1068+E1144+E1171+E1189+E1199+E1278+E1296+E1407+E1408+E1414+E1416+E1350</f>
        <v>21155292</v>
      </c>
      <c r="F1419" s="581">
        <f>F5+F289+F292+F305+F404+F459+F515+F571+F693+F774+F849+F872+F1004+F1068+F1144+F1171+F1189+F1199+F1278+F1296+F1350+F1407+F1408+F1414+F1416</f>
        <v>20396999.951112002</v>
      </c>
      <c r="G1419" s="549">
        <f>(F1419-B1419)/B1419</f>
        <v>-4.0141162735910903E-2</v>
      </c>
      <c r="H1419" s="585"/>
    </row>
  </sheetData>
  <mergeCells count="1">
    <mergeCell ref="A2:H2"/>
  </mergeCells>
  <phoneticPr fontId="17" type="noConversion"/>
  <pageMargins left="0.31458333333333333" right="0.31458333333333333" top="0.59027777777777779" bottom="0.62986111111111109" header="0.47222222222222221" footer="0.15694444444444444"/>
  <pageSetup paperSize="9" fitToHeight="0" orientation="landscape"/>
  <headerFooter scaleWithDoc="0" alignWithMargins="0">
    <oddFooter>&amp;C第 &amp;P 页，共 &amp;N 页</oddFooter>
  </headerFooter>
  <legacyDrawing r:id="rId1"/>
</worksheet>
</file>

<file path=xl/worksheets/sheet40.xml><?xml version="1.0" encoding="utf-8"?>
<worksheet xmlns="http://schemas.openxmlformats.org/spreadsheetml/2006/main" xmlns:r="http://schemas.openxmlformats.org/officeDocument/2006/relationships">
  <sheetPr>
    <pageSetUpPr fitToPage="1"/>
  </sheetPr>
  <dimension ref="A1:F35"/>
  <sheetViews>
    <sheetView workbookViewId="0"/>
  </sheetViews>
  <sheetFormatPr defaultColWidth="19" defaultRowHeight="14.25"/>
  <cols>
    <col min="1" max="1" width="36.25" customWidth="1"/>
    <col min="2" max="3" width="18.625" customWidth="1"/>
    <col min="4" max="4" width="25.75" customWidth="1"/>
    <col min="5" max="6" width="18.625" customWidth="1"/>
    <col min="7" max="32" width="9" customWidth="1"/>
    <col min="33" max="224" width="19" customWidth="1"/>
    <col min="225" max="253" width="9" customWidth="1"/>
    <col min="254" max="254" width="39" customWidth="1"/>
    <col min="255" max="255" width="18.875" customWidth="1"/>
  </cols>
  <sheetData>
    <row r="1" spans="1:6">
      <c r="A1" s="3" t="s">
        <v>2167</v>
      </c>
    </row>
    <row r="2" spans="1:6" ht="20.25">
      <c r="A2" s="744" t="s">
        <v>2168</v>
      </c>
      <c r="B2" s="744"/>
      <c r="C2" s="744"/>
      <c r="D2" s="744"/>
      <c r="E2" s="744"/>
      <c r="F2" s="744"/>
    </row>
    <row r="3" spans="1:6" s="149" customFormat="1" ht="19.5" customHeight="1">
      <c r="A3" s="14"/>
      <c r="B3" s="14"/>
      <c r="C3" s="14"/>
      <c r="D3" s="14"/>
      <c r="E3" s="14"/>
      <c r="F3" s="7"/>
    </row>
    <row r="4" spans="1:6" s="149" customFormat="1" ht="19.5" customHeight="1">
      <c r="A4" s="4"/>
      <c r="B4" s="4"/>
      <c r="C4" s="4"/>
      <c r="D4" s="4"/>
      <c r="E4" s="4"/>
      <c r="F4" s="7" t="s">
        <v>2093</v>
      </c>
    </row>
    <row r="5" spans="1:6" s="149" customFormat="1" ht="23.25" customHeight="1">
      <c r="A5" s="9" t="s">
        <v>2094</v>
      </c>
      <c r="B5" s="9" t="s">
        <v>71</v>
      </c>
      <c r="C5" s="9" t="s">
        <v>1924</v>
      </c>
      <c r="D5" s="9" t="s">
        <v>2094</v>
      </c>
      <c r="E5" s="13" t="s">
        <v>71</v>
      </c>
      <c r="F5" s="13" t="s">
        <v>1924</v>
      </c>
    </row>
    <row r="6" spans="1:6" s="149" customFormat="1" ht="23.25" customHeight="1">
      <c r="A6" s="15" t="s">
        <v>2169</v>
      </c>
      <c r="B6" s="151">
        <v>7110000</v>
      </c>
      <c r="C6" s="151">
        <v>7530000</v>
      </c>
      <c r="D6" s="15" t="s">
        <v>2170</v>
      </c>
      <c r="E6" s="151">
        <v>27300000</v>
      </c>
      <c r="F6" s="151">
        <v>28900000</v>
      </c>
    </row>
    <row r="7" spans="1:6" s="149" customFormat="1" ht="23.25" customHeight="1">
      <c r="A7" s="152" t="s">
        <v>2171</v>
      </c>
      <c r="B7" s="153">
        <v>0</v>
      </c>
      <c r="C7" s="153">
        <v>24000</v>
      </c>
      <c r="D7" s="15" t="s">
        <v>2172</v>
      </c>
      <c r="E7" s="154">
        <v>9880000</v>
      </c>
      <c r="F7" s="153">
        <v>10830000</v>
      </c>
    </row>
    <row r="8" spans="1:6" s="149" customFormat="1" ht="23.25" customHeight="1">
      <c r="A8" s="15" t="s">
        <v>2173</v>
      </c>
      <c r="B8" s="155">
        <v>0</v>
      </c>
      <c r="C8" s="155">
        <v>0</v>
      </c>
      <c r="D8" s="15" t="s">
        <v>2174</v>
      </c>
      <c r="E8" s="156">
        <v>200000</v>
      </c>
      <c r="F8" s="156">
        <v>400000</v>
      </c>
    </row>
    <row r="9" spans="1:6" s="149" customFormat="1" ht="23.25" customHeight="1">
      <c r="A9" s="15" t="s">
        <v>2175</v>
      </c>
      <c r="B9" s="157">
        <v>570000</v>
      </c>
      <c r="C9" s="158">
        <v>700000</v>
      </c>
      <c r="D9" s="159"/>
      <c r="E9" s="160"/>
      <c r="F9" s="160"/>
    </row>
    <row r="10" spans="1:6" s="149" customFormat="1" ht="23.25" customHeight="1">
      <c r="A10" s="15" t="s">
        <v>2176</v>
      </c>
      <c r="B10" s="157">
        <v>27580000</v>
      </c>
      <c r="C10" s="158">
        <v>36910000</v>
      </c>
      <c r="D10" s="159"/>
      <c r="E10" s="160"/>
      <c r="F10" s="160"/>
    </row>
    <row r="11" spans="1:6" s="149" customFormat="1" ht="23.25" customHeight="1">
      <c r="A11" s="15" t="s">
        <v>2177</v>
      </c>
      <c r="B11" s="157">
        <v>27300000</v>
      </c>
      <c r="C11" s="158">
        <v>28900000</v>
      </c>
      <c r="D11" s="159"/>
      <c r="E11" s="160"/>
      <c r="F11" s="160"/>
    </row>
    <row r="12" spans="1:6" s="149" customFormat="1" ht="23.25" customHeight="1">
      <c r="A12" s="15" t="s">
        <v>2178</v>
      </c>
      <c r="B12" s="157">
        <v>80000</v>
      </c>
      <c r="C12" s="158">
        <v>90000</v>
      </c>
      <c r="D12" s="159"/>
      <c r="E12" s="160"/>
      <c r="F12" s="160"/>
    </row>
    <row r="13" spans="1:6" s="149" customFormat="1" ht="23.25" customHeight="1">
      <c r="A13" s="15" t="s">
        <v>2179</v>
      </c>
      <c r="B13" s="16">
        <v>0</v>
      </c>
      <c r="C13" s="16">
        <v>0</v>
      </c>
      <c r="D13" s="159"/>
      <c r="E13" s="160"/>
      <c r="F13" s="160"/>
    </row>
    <row r="14" spans="1:6" s="149" customFormat="1" ht="23.25" customHeight="1">
      <c r="A14" s="15" t="s">
        <v>2180</v>
      </c>
      <c r="B14" s="16">
        <v>0</v>
      </c>
      <c r="C14" s="16">
        <v>0</v>
      </c>
      <c r="D14" s="161" t="s">
        <v>2147</v>
      </c>
      <c r="E14" s="160"/>
      <c r="F14" s="160"/>
    </row>
    <row r="15" spans="1:6" s="149" customFormat="1" ht="23.25" customHeight="1">
      <c r="A15" s="15" t="s">
        <v>2181</v>
      </c>
      <c r="B15" s="16">
        <v>0</v>
      </c>
      <c r="C15" s="16">
        <v>0</v>
      </c>
      <c r="D15" s="15" t="s">
        <v>2150</v>
      </c>
      <c r="E15" s="162">
        <v>0</v>
      </c>
      <c r="F15" s="162">
        <v>0</v>
      </c>
    </row>
    <row r="16" spans="1:6" s="149" customFormat="1" ht="23.25" customHeight="1">
      <c r="A16" s="15" t="s">
        <v>2182</v>
      </c>
      <c r="B16" s="16">
        <f>SUM(B6:B10)-B7</f>
        <v>35260000</v>
      </c>
      <c r="C16" s="16">
        <f>SUM(C6:C10)-C7</f>
        <v>45140000</v>
      </c>
      <c r="D16" s="17" t="s">
        <v>2152</v>
      </c>
      <c r="E16" s="16">
        <f>SUM(E6:E15)</f>
        <v>37380000</v>
      </c>
      <c r="F16" s="16">
        <f>SUM(F6:F15)</f>
        <v>40130000</v>
      </c>
    </row>
    <row r="17" spans="1:6" s="149" customFormat="1" ht="23.25" customHeight="1">
      <c r="A17" s="15" t="s">
        <v>2183</v>
      </c>
      <c r="B17" s="16">
        <v>0</v>
      </c>
      <c r="C17" s="16">
        <v>0</v>
      </c>
      <c r="D17" s="17" t="s">
        <v>2154</v>
      </c>
      <c r="E17" s="16">
        <v>0</v>
      </c>
      <c r="F17" s="16">
        <v>0</v>
      </c>
    </row>
    <row r="18" spans="1:6" s="149" customFormat="1" ht="23.25" customHeight="1">
      <c r="A18" s="15" t="s">
        <v>2184</v>
      </c>
      <c r="B18" s="16">
        <v>0</v>
      </c>
      <c r="C18" s="16">
        <v>0</v>
      </c>
      <c r="D18" s="17" t="s">
        <v>2158</v>
      </c>
      <c r="E18" s="16">
        <v>0</v>
      </c>
      <c r="F18" s="16">
        <v>0</v>
      </c>
    </row>
    <row r="19" spans="1:6" s="149" customFormat="1" ht="23.25" customHeight="1">
      <c r="A19" s="15" t="s">
        <v>2185</v>
      </c>
      <c r="B19" s="16">
        <f>SUM(B16:B18)</f>
        <v>35260000</v>
      </c>
      <c r="C19" s="16">
        <f>SUM(C16:C18)</f>
        <v>45140000</v>
      </c>
      <c r="D19" s="17" t="s">
        <v>2162</v>
      </c>
      <c r="E19" s="16">
        <f>SUM(E16:E18)</f>
        <v>37380000</v>
      </c>
      <c r="F19" s="16">
        <f>SUM(F16:F18)</f>
        <v>40130000</v>
      </c>
    </row>
    <row r="20" spans="1:6" s="149" customFormat="1" ht="23.25" customHeight="1">
      <c r="A20" s="159" t="s">
        <v>2145</v>
      </c>
      <c r="B20" s="16" t="s">
        <v>2145</v>
      </c>
      <c r="C20" s="16" t="s">
        <v>2145</v>
      </c>
      <c r="D20" s="17" t="s">
        <v>2163</v>
      </c>
      <c r="E20" s="16">
        <f>B19-E19</f>
        <v>-2120000</v>
      </c>
      <c r="F20" s="16">
        <f>C19-F19</f>
        <v>5010000</v>
      </c>
    </row>
    <row r="21" spans="1:6" s="149" customFormat="1" ht="23.25" customHeight="1">
      <c r="A21" s="15" t="s">
        <v>2186</v>
      </c>
      <c r="B21" s="163">
        <v>36868291.219999999</v>
      </c>
      <c r="C21" s="16">
        <f>E21</f>
        <v>34748291.219999999</v>
      </c>
      <c r="D21" s="17" t="s">
        <v>2165</v>
      </c>
      <c r="E21" s="16">
        <f>E20+B21</f>
        <v>34748291.219999999</v>
      </c>
      <c r="F21" s="16">
        <f>F20+C21</f>
        <v>39758291.219999999</v>
      </c>
    </row>
    <row r="22" spans="1:6" s="149" customFormat="1" ht="23.25" customHeight="1">
      <c r="A22" s="9" t="s">
        <v>2166</v>
      </c>
      <c r="B22" s="16">
        <f>SUM(B19:B21)</f>
        <v>72128291.219999999</v>
      </c>
      <c r="C22" s="16">
        <f>SUM(C19:C21)</f>
        <v>79888291.219999999</v>
      </c>
      <c r="D22" s="13" t="s">
        <v>2166</v>
      </c>
      <c r="E22" s="16">
        <f>E19+E21</f>
        <v>72128291.219999999</v>
      </c>
      <c r="F22" s="16">
        <f>F19+F21</f>
        <v>79888291.219999999</v>
      </c>
    </row>
    <row r="23" spans="1:6" s="150" customFormat="1" ht="15.75" customHeight="1">
      <c r="B23" s="164"/>
      <c r="C23" s="164"/>
      <c r="D23" s="164"/>
      <c r="E23" s="164"/>
      <c r="F23" s="164"/>
    </row>
    <row r="24" spans="1:6" s="150" customFormat="1" ht="13.5"/>
    <row r="25" spans="1:6" s="150" customFormat="1" ht="13.5"/>
    <row r="26" spans="1:6" s="150" customFormat="1" ht="13.5"/>
    <row r="27" spans="1:6" s="150" customFormat="1" ht="13.5"/>
    <row r="28" spans="1:6" s="150" customFormat="1" ht="13.5"/>
    <row r="29" spans="1:6" s="150" customFormat="1" ht="13.5"/>
    <row r="30" spans="1:6" s="150" customFormat="1" ht="13.5"/>
    <row r="31" spans="1:6" s="150" customFormat="1" ht="13.5"/>
    <row r="32" spans="1:6" s="150" customFormat="1" ht="13.5"/>
    <row r="33" spans="1:6" s="150" customFormat="1" ht="13.5"/>
    <row r="34" spans="1:6" s="150" customFormat="1" ht="13.5"/>
    <row r="35" spans="1:6" s="150" customFormat="1" ht="2.25" customHeight="1">
      <c r="A35" s="165"/>
      <c r="B35" s="166"/>
      <c r="C35" s="166"/>
      <c r="D35" s="166"/>
      <c r="E35" s="166"/>
      <c r="F35" s="166"/>
    </row>
  </sheetData>
  <mergeCells count="1">
    <mergeCell ref="A2:F2"/>
  </mergeCells>
  <phoneticPr fontId="17" type="noConversion"/>
  <printOptions horizontalCentered="1"/>
  <pageMargins left="0.70833333333333337" right="0.43263888888888891" top="0.74791666666666667" bottom="0.74791666666666667" header="0.31458333333333333" footer="0.31458333333333333"/>
  <pageSetup paperSize="9" scale="92" orientation="landscape"/>
  <headerFooter scaleWithDoc="0" alignWithMargins="0">
    <oddFooter>第 &amp;P 页，共 &amp;N 页</oddFooter>
  </headerFooter>
</worksheet>
</file>

<file path=xl/worksheets/sheet41.xml><?xml version="1.0" encoding="utf-8"?>
<worksheet xmlns="http://schemas.openxmlformats.org/spreadsheetml/2006/main" xmlns:r="http://schemas.openxmlformats.org/officeDocument/2006/relationships">
  <sheetPr>
    <pageSetUpPr fitToPage="1"/>
  </sheetPr>
  <dimension ref="A1:H21"/>
  <sheetViews>
    <sheetView topLeftCell="A4" workbookViewId="0">
      <selection activeCell="L17" sqref="L17"/>
    </sheetView>
  </sheetViews>
  <sheetFormatPr defaultRowHeight="14.25"/>
  <cols>
    <col min="1" max="1" width="25" style="1" bestFit="1" customWidth="1"/>
    <col min="2" max="2" width="20.5" style="1" bestFit="1" customWidth="1"/>
    <col min="3" max="3" width="22.75" style="1" bestFit="1" customWidth="1"/>
    <col min="4" max="6" width="20.5" style="1" bestFit="1" customWidth="1"/>
    <col min="7" max="7" width="22.75" style="1" bestFit="1" customWidth="1"/>
    <col min="8" max="8" width="20.5" style="1" bestFit="1" customWidth="1"/>
    <col min="9" max="16384" width="9" style="1"/>
  </cols>
  <sheetData>
    <row r="1" spans="1:8">
      <c r="A1" s="3" t="s">
        <v>2187</v>
      </c>
    </row>
    <row r="2" spans="1:8" s="2" customFormat="1" ht="20.25">
      <c r="A2" s="744" t="s">
        <v>2188</v>
      </c>
      <c r="B2" s="744"/>
      <c r="C2" s="744"/>
      <c r="D2" s="744"/>
      <c r="E2" s="744"/>
      <c r="F2" s="744"/>
      <c r="G2" s="744"/>
      <c r="H2" s="744"/>
    </row>
    <row r="3" spans="1:8" s="2" customFormat="1" ht="19.5" customHeight="1">
      <c r="A3" s="138"/>
      <c r="B3" s="138"/>
      <c r="C3" s="138"/>
      <c r="D3" s="138"/>
      <c r="E3" s="138"/>
      <c r="F3" s="138"/>
      <c r="G3" s="74"/>
    </row>
    <row r="4" spans="1:8" s="2" customFormat="1" ht="19.5" customHeight="1">
      <c r="A4" s="73"/>
      <c r="B4" s="73"/>
      <c r="C4" s="73"/>
      <c r="D4" s="73"/>
      <c r="E4" s="73"/>
      <c r="F4" s="74"/>
      <c r="G4" s="74" t="s">
        <v>2093</v>
      </c>
    </row>
    <row r="5" spans="1:8" s="2" customFormat="1" ht="31.5" customHeight="1">
      <c r="A5" s="749" t="s">
        <v>2094</v>
      </c>
      <c r="B5" s="747" t="s">
        <v>71</v>
      </c>
      <c r="C5" s="748"/>
      <c r="D5" s="749" t="s">
        <v>1924</v>
      </c>
      <c r="E5" s="749" t="s">
        <v>2094</v>
      </c>
      <c r="F5" s="747" t="s">
        <v>71</v>
      </c>
      <c r="G5" s="748"/>
      <c r="H5" s="749" t="s">
        <v>1924</v>
      </c>
    </row>
    <row r="6" spans="1:8" s="2" customFormat="1" ht="31.5" customHeight="1">
      <c r="A6" s="748"/>
      <c r="B6" s="139"/>
      <c r="C6" s="140" t="s">
        <v>2189</v>
      </c>
      <c r="D6" s="748"/>
      <c r="E6" s="748"/>
      <c r="F6" s="139"/>
      <c r="G6" s="140" t="s">
        <v>2189</v>
      </c>
      <c r="H6" s="748"/>
    </row>
    <row r="7" spans="1:8" s="2" customFormat="1" ht="27.75" customHeight="1">
      <c r="A7" s="17" t="s">
        <v>2136</v>
      </c>
      <c r="B7" s="16">
        <v>8207510000</v>
      </c>
      <c r="C7" s="16">
        <v>7445650000</v>
      </c>
      <c r="D7" s="141">
        <v>10644600000</v>
      </c>
      <c r="E7" s="17" t="s">
        <v>2137</v>
      </c>
      <c r="F7" s="142">
        <v>1839260000</v>
      </c>
      <c r="G7" s="143">
        <v>1587730000</v>
      </c>
      <c r="H7" s="142">
        <v>9186690000</v>
      </c>
    </row>
    <row r="8" spans="1:8" s="2" customFormat="1" ht="27.75" customHeight="1">
      <c r="A8" s="17" t="s">
        <v>2138</v>
      </c>
      <c r="B8" s="111">
        <v>182510000</v>
      </c>
      <c r="C8" s="144">
        <v>182510000</v>
      </c>
      <c r="D8" s="145">
        <v>345860000</v>
      </c>
      <c r="E8" s="13"/>
      <c r="F8" s="146"/>
      <c r="G8" s="146"/>
      <c r="H8" s="146"/>
    </row>
    <row r="9" spans="1:8" s="2" customFormat="1" ht="27.75" customHeight="1">
      <c r="A9" s="17" t="s">
        <v>2140</v>
      </c>
      <c r="B9" s="22">
        <v>0</v>
      </c>
      <c r="C9" s="147">
        <v>0</v>
      </c>
      <c r="D9" s="145">
        <v>0</v>
      </c>
      <c r="E9" s="13"/>
      <c r="F9" s="146"/>
      <c r="G9" s="146"/>
      <c r="H9" s="146"/>
    </row>
    <row r="10" spans="1:8" s="2" customFormat="1" ht="27.75" customHeight="1">
      <c r="A10" s="17" t="s">
        <v>2142</v>
      </c>
      <c r="B10" s="22">
        <v>0</v>
      </c>
      <c r="C10" s="49">
        <v>0</v>
      </c>
      <c r="D10" s="70">
        <v>0</v>
      </c>
      <c r="E10" s="13"/>
      <c r="F10" s="146"/>
      <c r="G10" s="146"/>
      <c r="H10" s="146"/>
    </row>
    <row r="11" spans="1:8" s="2" customFormat="1" ht="27.75" customHeight="1">
      <c r="A11" s="17" t="s">
        <v>2144</v>
      </c>
      <c r="B11" s="22">
        <v>0</v>
      </c>
      <c r="C11" s="144">
        <v>0</v>
      </c>
      <c r="D11" s="145">
        <v>0</v>
      </c>
      <c r="E11" s="13"/>
      <c r="F11" s="146"/>
      <c r="G11" s="146"/>
      <c r="H11" s="146"/>
    </row>
    <row r="12" spans="1:8" s="2" customFormat="1" ht="27.75" customHeight="1">
      <c r="A12" s="17" t="s">
        <v>2146</v>
      </c>
      <c r="B12" s="22">
        <v>310000</v>
      </c>
      <c r="C12" s="147">
        <v>310000</v>
      </c>
      <c r="D12" s="145">
        <v>310000</v>
      </c>
      <c r="E12" s="17" t="s">
        <v>2190</v>
      </c>
      <c r="F12" s="142">
        <v>0</v>
      </c>
      <c r="G12" s="142">
        <v>0</v>
      </c>
      <c r="H12" s="142">
        <v>0</v>
      </c>
    </row>
    <row r="13" spans="1:8" s="2" customFormat="1" ht="27.75" customHeight="1">
      <c r="A13" s="17" t="s">
        <v>2149</v>
      </c>
      <c r="B13" s="22">
        <v>0</v>
      </c>
      <c r="C13" s="49">
        <v>0</v>
      </c>
      <c r="D13" s="22">
        <v>0</v>
      </c>
      <c r="E13" s="17" t="s">
        <v>2191</v>
      </c>
      <c r="F13" s="142">
        <v>0</v>
      </c>
      <c r="G13" s="142">
        <v>0</v>
      </c>
      <c r="H13" s="142">
        <v>0</v>
      </c>
    </row>
    <row r="14" spans="1:8" s="2" customFormat="1" ht="27.75" customHeight="1">
      <c r="A14" s="17" t="s">
        <v>2151</v>
      </c>
      <c r="B14" s="16">
        <f>SUM(B7:B13)-B10</f>
        <v>8390330000</v>
      </c>
      <c r="C14" s="16">
        <f>SUM(C7:C13)-C10</f>
        <v>7628470000</v>
      </c>
      <c r="D14" s="16">
        <f>SUM(D7:D13)-D10</f>
        <v>10990770000</v>
      </c>
      <c r="E14" s="17" t="s">
        <v>2192</v>
      </c>
      <c r="F14" s="142">
        <f>SUM(F7:F13)</f>
        <v>1839260000</v>
      </c>
      <c r="G14" s="142">
        <f>SUM(G7:G13)</f>
        <v>1587730000</v>
      </c>
      <c r="H14" s="142">
        <f>SUM(H7:H13)</f>
        <v>9186690000</v>
      </c>
    </row>
    <row r="15" spans="1:8" s="2" customFormat="1" ht="27.75" customHeight="1">
      <c r="A15" s="17" t="s">
        <v>2153</v>
      </c>
      <c r="B15" s="16">
        <v>0</v>
      </c>
      <c r="C15" s="16">
        <v>0</v>
      </c>
      <c r="D15" s="16">
        <v>0</v>
      </c>
      <c r="E15" s="17" t="s">
        <v>2193</v>
      </c>
      <c r="F15" s="142">
        <v>0</v>
      </c>
      <c r="G15" s="142">
        <v>0</v>
      </c>
      <c r="H15" s="142">
        <v>0</v>
      </c>
    </row>
    <row r="16" spans="1:8" s="2" customFormat="1" ht="27.75" customHeight="1">
      <c r="A16" s="17" t="s">
        <v>2157</v>
      </c>
      <c r="B16" s="16">
        <v>0</v>
      </c>
      <c r="C16" s="16">
        <v>0</v>
      </c>
      <c r="D16" s="16">
        <v>0</v>
      </c>
      <c r="E16" s="17" t="s">
        <v>2194</v>
      </c>
      <c r="F16" s="142">
        <v>0</v>
      </c>
      <c r="G16" s="142">
        <v>0</v>
      </c>
      <c r="H16" s="142">
        <v>0</v>
      </c>
    </row>
    <row r="17" spans="1:8" s="2" customFormat="1" ht="27.75" customHeight="1">
      <c r="A17" s="17" t="s">
        <v>2161</v>
      </c>
      <c r="B17" s="16">
        <f t="shared" ref="B17:H17" si="0">SUM(B14:B16)</f>
        <v>8390330000</v>
      </c>
      <c r="C17" s="16">
        <f t="shared" si="0"/>
        <v>7628470000</v>
      </c>
      <c r="D17" s="16">
        <f t="shared" si="0"/>
        <v>10990770000</v>
      </c>
      <c r="E17" s="17" t="s">
        <v>2195</v>
      </c>
      <c r="F17" s="142">
        <f t="shared" si="0"/>
        <v>1839260000</v>
      </c>
      <c r="G17" s="142">
        <f t="shared" si="0"/>
        <v>1587730000</v>
      </c>
      <c r="H17" s="142">
        <f t="shared" si="0"/>
        <v>9186690000</v>
      </c>
    </row>
    <row r="18" spans="1:8" s="2" customFormat="1" ht="27.75" customHeight="1">
      <c r="A18" s="13"/>
      <c r="B18" s="94" t="s">
        <v>2145</v>
      </c>
      <c r="C18" s="94" t="s">
        <v>2145</v>
      </c>
      <c r="D18" s="94" t="s">
        <v>2145</v>
      </c>
      <c r="E18" s="17" t="s">
        <v>2196</v>
      </c>
      <c r="F18" s="142">
        <f>B17-F17</f>
        <v>6551070000</v>
      </c>
      <c r="G18" s="142">
        <f>C17-G17</f>
        <v>6040740000</v>
      </c>
      <c r="H18" s="142">
        <f>D17-H17</f>
        <v>1804080000</v>
      </c>
    </row>
    <row r="19" spans="1:8" s="2" customFormat="1" ht="27.75" customHeight="1">
      <c r="A19" s="17" t="s">
        <v>2164</v>
      </c>
      <c r="B19" s="22">
        <v>15353698703.27</v>
      </c>
      <c r="C19" s="94" t="s">
        <v>2145</v>
      </c>
      <c r="D19" s="16">
        <v>15048753927.99</v>
      </c>
      <c r="E19" s="17" t="s">
        <v>2197</v>
      </c>
      <c r="F19" s="142">
        <f>F18+B19</f>
        <v>21904768703.27</v>
      </c>
      <c r="G19" s="146"/>
      <c r="H19" s="142">
        <f>H18+F19</f>
        <v>23708848703.27</v>
      </c>
    </row>
    <row r="20" spans="1:8" s="2" customFormat="1" ht="31.5" customHeight="1">
      <c r="A20" s="13" t="s">
        <v>2166</v>
      </c>
      <c r="B20" s="16">
        <f>B19+B17</f>
        <v>23744028703.27</v>
      </c>
      <c r="C20" s="16"/>
      <c r="D20" s="16">
        <f>D19+D17</f>
        <v>26039523927.989998</v>
      </c>
      <c r="E20" s="13" t="s">
        <v>2166</v>
      </c>
      <c r="F20" s="16">
        <f>F19+F17</f>
        <v>23744028703.27</v>
      </c>
      <c r="G20" s="16"/>
      <c r="H20" s="16">
        <f>H19+H17</f>
        <v>32895538703.27</v>
      </c>
    </row>
    <row r="21" spans="1:8">
      <c r="H21" s="148"/>
    </row>
  </sheetData>
  <mergeCells count="7">
    <mergeCell ref="A2:H2"/>
    <mergeCell ref="B5:C5"/>
    <mergeCell ref="F5:G5"/>
    <mergeCell ref="A5:A6"/>
    <mergeCell ref="D5:D6"/>
    <mergeCell ref="E5:E6"/>
    <mergeCell ref="H5:H6"/>
  </mergeCells>
  <phoneticPr fontId="17" type="noConversion"/>
  <printOptions horizontalCentered="1" verticalCentered="1"/>
  <pageMargins left="0.70833333333333337" right="0.39305555555555555" top="0.62986111111111109" bottom="0.51111111111111107" header="0.31458333333333333" footer="0.31458333333333333"/>
  <pageSetup paperSize="9" scale="73" orientation="landscape"/>
  <headerFooter scaleWithDoc="0" alignWithMargins="0">
    <oddFooter>第 &amp;P 页，共 &amp;N 页</oddFooter>
  </headerFooter>
</worksheet>
</file>

<file path=xl/worksheets/sheet42.xml><?xml version="1.0" encoding="utf-8"?>
<worksheet xmlns="http://schemas.openxmlformats.org/spreadsheetml/2006/main" xmlns:r="http://schemas.openxmlformats.org/officeDocument/2006/relationships">
  <sheetPr>
    <pageSetUpPr fitToPage="1"/>
  </sheetPr>
  <dimension ref="A1:I36"/>
  <sheetViews>
    <sheetView workbookViewId="0">
      <pane xSplit="1" ySplit="6" topLeftCell="C10" activePane="bottomRight" state="frozen"/>
      <selection pane="topRight"/>
      <selection pane="bottomLeft"/>
      <selection pane="bottomRight" activeCell="A2" sqref="A2:I2"/>
    </sheetView>
  </sheetViews>
  <sheetFormatPr defaultRowHeight="14.25"/>
  <cols>
    <col min="1" max="1" width="26.625" style="1" customWidth="1"/>
    <col min="2" max="2" width="21.625" style="1" bestFit="1" customWidth="1"/>
    <col min="3" max="3" width="20.5" style="1" bestFit="1" customWidth="1"/>
    <col min="4" max="4" width="18.625" style="1" customWidth="1"/>
    <col min="5" max="5" width="18.375" style="1" bestFit="1" customWidth="1"/>
    <col min="6" max="6" width="21.625" style="1" bestFit="1" customWidth="1"/>
    <col min="7" max="7" width="20.5" style="1" bestFit="1" customWidth="1"/>
    <col min="8" max="8" width="19.375" style="1" bestFit="1" customWidth="1"/>
    <col min="9" max="9" width="18.375" style="1" bestFit="1" customWidth="1"/>
    <col min="10" max="16384" width="9" style="1"/>
  </cols>
  <sheetData>
    <row r="1" spans="1:9">
      <c r="A1" s="3" t="s">
        <v>2198</v>
      </c>
    </row>
    <row r="2" spans="1:9" ht="37.5" customHeight="1">
      <c r="A2" s="744" t="s">
        <v>2199</v>
      </c>
      <c r="B2" s="744"/>
      <c r="C2" s="744"/>
      <c r="D2" s="744"/>
      <c r="E2" s="744"/>
      <c r="F2" s="744"/>
      <c r="G2" s="744"/>
      <c r="H2" s="744"/>
      <c r="I2" s="744"/>
    </row>
    <row r="3" spans="1:9" ht="17.25" customHeight="1">
      <c r="A3" s="114"/>
      <c r="B3" s="114"/>
      <c r="C3" s="114"/>
      <c r="D3" s="114"/>
      <c r="E3" s="114"/>
      <c r="F3" s="114"/>
      <c r="G3" s="114"/>
      <c r="H3" s="750"/>
      <c r="I3" s="750"/>
    </row>
    <row r="4" spans="1:9" ht="17.25" customHeight="1">
      <c r="A4" s="41"/>
      <c r="B4" s="41"/>
      <c r="C4" s="41"/>
      <c r="D4" s="41"/>
      <c r="E4" s="41"/>
      <c r="F4" s="41"/>
      <c r="G4" s="41"/>
      <c r="H4" s="132"/>
      <c r="I4" s="42" t="s">
        <v>2093</v>
      </c>
    </row>
    <row r="5" spans="1:9" ht="26.25" customHeight="1">
      <c r="A5" s="754" t="s">
        <v>2094</v>
      </c>
      <c r="B5" s="751" t="s">
        <v>71</v>
      </c>
      <c r="C5" s="752"/>
      <c r="D5" s="752"/>
      <c r="E5" s="753"/>
      <c r="F5" s="751" t="s">
        <v>1924</v>
      </c>
      <c r="G5" s="752"/>
      <c r="H5" s="752"/>
      <c r="I5" s="753"/>
    </row>
    <row r="6" spans="1:9" ht="42" customHeight="1">
      <c r="A6" s="755"/>
      <c r="B6" s="44" t="s">
        <v>2200</v>
      </c>
      <c r="C6" s="77" t="s">
        <v>2201</v>
      </c>
      <c r="D6" s="77" t="s">
        <v>2202</v>
      </c>
      <c r="E6" s="77" t="s">
        <v>2203</v>
      </c>
      <c r="F6" s="44" t="s">
        <v>2200</v>
      </c>
      <c r="G6" s="77" t="s">
        <v>2201</v>
      </c>
      <c r="H6" s="77" t="s">
        <v>2202</v>
      </c>
      <c r="I6" s="77" t="s">
        <v>2203</v>
      </c>
    </row>
    <row r="7" spans="1:9">
      <c r="A7" s="133" t="s">
        <v>2204</v>
      </c>
      <c r="B7" s="134">
        <f>SUM(C7:E7)</f>
        <v>32263420000</v>
      </c>
      <c r="C7" s="134">
        <v>12577470000</v>
      </c>
      <c r="D7" s="134">
        <v>17937450000</v>
      </c>
      <c r="E7" s="134">
        <v>1748500000</v>
      </c>
      <c r="F7" s="134">
        <f>SUM(G7:I7)</f>
        <v>32847190000</v>
      </c>
      <c r="G7" s="134">
        <v>10840750000</v>
      </c>
      <c r="H7" s="134">
        <v>20120290000</v>
      </c>
      <c r="I7" s="49">
        <v>1886150000</v>
      </c>
    </row>
    <row r="8" spans="1:9">
      <c r="A8" s="98" t="s">
        <v>2205</v>
      </c>
      <c r="B8" s="134">
        <f t="shared" ref="B8:B14" si="0">SUM(C8:E8)</f>
        <v>25289720000</v>
      </c>
      <c r="C8" s="134">
        <v>12577470000</v>
      </c>
      <c r="D8" s="134">
        <v>11313450000</v>
      </c>
      <c r="E8" s="134">
        <v>1398800000</v>
      </c>
      <c r="F8" s="134">
        <f t="shared" ref="F8:F18" si="1">SUM(G8:I8)</f>
        <v>25040060000</v>
      </c>
      <c r="G8" s="134">
        <v>10840750000</v>
      </c>
      <c r="H8" s="135">
        <v>12690390000</v>
      </c>
      <c r="I8" s="16">
        <v>1508920000</v>
      </c>
    </row>
    <row r="9" spans="1:9">
      <c r="A9" s="98" t="s">
        <v>2206</v>
      </c>
      <c r="B9" s="134">
        <f t="shared" si="0"/>
        <v>6973700000</v>
      </c>
      <c r="C9" s="134">
        <v>0</v>
      </c>
      <c r="D9" s="134">
        <v>6624000000</v>
      </c>
      <c r="E9" s="134">
        <v>349700000</v>
      </c>
      <c r="F9" s="134">
        <f t="shared" si="1"/>
        <v>7807130000</v>
      </c>
      <c r="G9" s="134">
        <v>0</v>
      </c>
      <c r="H9" s="135">
        <v>7429900000</v>
      </c>
      <c r="I9" s="16">
        <v>377230000</v>
      </c>
    </row>
    <row r="10" spans="1:9">
      <c r="A10" s="66" t="s">
        <v>2138</v>
      </c>
      <c r="B10" s="134">
        <f t="shared" si="0"/>
        <v>2873930000</v>
      </c>
      <c r="C10" s="111">
        <v>862650000</v>
      </c>
      <c r="D10" s="111">
        <v>1994280000</v>
      </c>
      <c r="E10" s="111">
        <v>17000000</v>
      </c>
      <c r="F10" s="134">
        <f t="shared" si="1"/>
        <v>3654880000</v>
      </c>
      <c r="G10" s="111">
        <v>1316290000</v>
      </c>
      <c r="H10" s="111">
        <v>2320930000</v>
      </c>
      <c r="I10" s="111">
        <v>17660000</v>
      </c>
    </row>
    <row r="11" spans="1:9">
      <c r="A11" s="46" t="s">
        <v>2140</v>
      </c>
      <c r="B11" s="134">
        <f t="shared" si="0"/>
        <v>0</v>
      </c>
      <c r="C11" s="22">
        <v>0</v>
      </c>
      <c r="D11" s="47" t="s">
        <v>2145</v>
      </c>
      <c r="E11" s="22">
        <v>0</v>
      </c>
      <c r="F11" s="134">
        <f t="shared" si="1"/>
        <v>0</v>
      </c>
      <c r="G11" s="22">
        <v>0</v>
      </c>
      <c r="H11" s="47" t="s">
        <v>2145</v>
      </c>
      <c r="I11" s="22">
        <v>0</v>
      </c>
    </row>
    <row r="12" spans="1:9">
      <c r="A12" s="46" t="s">
        <v>2207</v>
      </c>
      <c r="B12" s="134">
        <f t="shared" si="0"/>
        <v>389640000</v>
      </c>
      <c r="C12" s="22">
        <v>10790000</v>
      </c>
      <c r="D12" s="22">
        <v>378150000</v>
      </c>
      <c r="E12" s="22">
        <v>700000</v>
      </c>
      <c r="F12" s="134">
        <f t="shared" si="1"/>
        <v>579760000</v>
      </c>
      <c r="G12" s="22">
        <v>12730000</v>
      </c>
      <c r="H12" s="22">
        <v>566330000</v>
      </c>
      <c r="I12" s="22">
        <v>700000</v>
      </c>
    </row>
    <row r="13" spans="1:9">
      <c r="A13" s="46" t="s">
        <v>2208</v>
      </c>
      <c r="B13" s="134">
        <f t="shared" si="0"/>
        <v>28900000</v>
      </c>
      <c r="C13" s="47"/>
      <c r="D13" s="22">
        <v>28900000</v>
      </c>
      <c r="E13" s="47"/>
      <c r="F13" s="134">
        <f t="shared" si="1"/>
        <v>37570000</v>
      </c>
      <c r="G13" s="47" t="s">
        <v>2145</v>
      </c>
      <c r="H13" s="22">
        <v>37570000</v>
      </c>
      <c r="I13" s="47" t="s">
        <v>2145</v>
      </c>
    </row>
    <row r="14" spans="1:9">
      <c r="A14" s="46" t="s">
        <v>2209</v>
      </c>
      <c r="B14" s="134">
        <f t="shared" si="0"/>
        <v>35555890000</v>
      </c>
      <c r="C14" s="22">
        <f>C7+C10+C12+C13</f>
        <v>13450910000</v>
      </c>
      <c r="D14" s="22">
        <f>D7+D10+D12+D13</f>
        <v>20338780000</v>
      </c>
      <c r="E14" s="22">
        <f>E7+E10+E12+E13</f>
        <v>1766200000</v>
      </c>
      <c r="F14" s="134">
        <f t="shared" si="1"/>
        <v>37119400000</v>
      </c>
      <c r="G14" s="22">
        <f>SUM(G7:G13)-G8-G9</f>
        <v>12169770000</v>
      </c>
      <c r="H14" s="22">
        <f>SUM(H7:H13)-H8-H9</f>
        <v>23045120000</v>
      </c>
      <c r="I14" s="22">
        <f>SUM(I7:I13)-I8-I9</f>
        <v>1904510000</v>
      </c>
    </row>
    <row r="15" spans="1:9">
      <c r="A15" s="46" t="s">
        <v>2210</v>
      </c>
      <c r="B15" s="136">
        <v>0</v>
      </c>
      <c r="C15" s="22">
        <v>0</v>
      </c>
      <c r="D15" s="22">
        <v>0</v>
      </c>
      <c r="E15" s="22">
        <v>0</v>
      </c>
      <c r="F15" s="134">
        <f t="shared" si="1"/>
        <v>0</v>
      </c>
      <c r="G15" s="22">
        <v>0</v>
      </c>
      <c r="H15" s="22">
        <v>0</v>
      </c>
      <c r="I15" s="22">
        <v>0</v>
      </c>
    </row>
    <row r="16" spans="1:9">
      <c r="A16" s="46" t="s">
        <v>2211</v>
      </c>
      <c r="B16" s="136">
        <v>0</v>
      </c>
      <c r="C16" s="22">
        <v>0</v>
      </c>
      <c r="D16" s="22">
        <v>0</v>
      </c>
      <c r="E16" s="22">
        <v>0</v>
      </c>
      <c r="F16" s="134">
        <f t="shared" si="1"/>
        <v>0</v>
      </c>
      <c r="G16" s="22">
        <v>0</v>
      </c>
      <c r="H16" s="22">
        <v>0</v>
      </c>
      <c r="I16" s="22">
        <v>0</v>
      </c>
    </row>
    <row r="17" spans="1:9">
      <c r="A17" s="46" t="s">
        <v>2212</v>
      </c>
      <c r="B17" s="22">
        <f t="shared" ref="B17:I17" si="2">SUM(B14:B16)</f>
        <v>35555890000</v>
      </c>
      <c r="C17" s="22">
        <f t="shared" si="2"/>
        <v>13450910000</v>
      </c>
      <c r="D17" s="22">
        <f t="shared" si="2"/>
        <v>20338780000</v>
      </c>
      <c r="E17" s="22">
        <f t="shared" si="2"/>
        <v>1766200000</v>
      </c>
      <c r="F17" s="134">
        <f t="shared" si="1"/>
        <v>37119400000</v>
      </c>
      <c r="G17" s="22">
        <f t="shared" si="2"/>
        <v>12169770000</v>
      </c>
      <c r="H17" s="22">
        <f t="shared" si="2"/>
        <v>23045120000</v>
      </c>
      <c r="I17" s="22">
        <f t="shared" si="2"/>
        <v>1904510000</v>
      </c>
    </row>
    <row r="18" spans="1:9">
      <c r="A18" s="46" t="s">
        <v>2213</v>
      </c>
      <c r="B18" s="136">
        <v>65252432055.830002</v>
      </c>
      <c r="C18" s="22">
        <v>21420923326.549999</v>
      </c>
      <c r="D18" s="22">
        <v>56633262811.059998</v>
      </c>
      <c r="E18" s="22">
        <v>950730459.49000001</v>
      </c>
      <c r="F18" s="134">
        <f t="shared" si="1"/>
        <v>97283866597.100006</v>
      </c>
      <c r="G18" s="22">
        <f>C34</f>
        <v>26527623326.549999</v>
      </c>
      <c r="H18" s="22">
        <f>D34</f>
        <v>69552412811.059998</v>
      </c>
      <c r="I18" s="22">
        <f>E34</f>
        <v>1203830459.49</v>
      </c>
    </row>
    <row r="19" spans="1:9">
      <c r="A19" s="44" t="s">
        <v>2166</v>
      </c>
      <c r="B19" s="136">
        <f t="shared" ref="B19:I19" si="3">B17+B18</f>
        <v>100808322055.83</v>
      </c>
      <c r="C19" s="136">
        <f t="shared" si="3"/>
        <v>34871833326.550003</v>
      </c>
      <c r="D19" s="136">
        <f t="shared" si="3"/>
        <v>76972042811.059998</v>
      </c>
      <c r="E19" s="136">
        <f t="shared" si="3"/>
        <v>2716930459.4899998</v>
      </c>
      <c r="F19" s="136">
        <f t="shared" si="3"/>
        <v>134403266597.10001</v>
      </c>
      <c r="G19" s="136">
        <f t="shared" si="3"/>
        <v>38697393326.550003</v>
      </c>
      <c r="H19" s="136">
        <f t="shared" si="3"/>
        <v>92597532811.059998</v>
      </c>
      <c r="I19" s="136">
        <f t="shared" si="3"/>
        <v>3108340459.4899998</v>
      </c>
    </row>
    <row r="20" spans="1:9" ht="27.75" customHeight="1">
      <c r="A20" s="754" t="s">
        <v>2094</v>
      </c>
      <c r="B20" s="751" t="s">
        <v>71</v>
      </c>
      <c r="C20" s="752"/>
      <c r="D20" s="752"/>
      <c r="E20" s="753"/>
      <c r="F20" s="751" t="s">
        <v>1924</v>
      </c>
      <c r="G20" s="752"/>
      <c r="H20" s="752"/>
      <c r="I20" s="753"/>
    </row>
    <row r="21" spans="1:9" ht="35.25" customHeight="1">
      <c r="A21" s="755"/>
      <c r="B21" s="44" t="s">
        <v>2200</v>
      </c>
      <c r="C21" s="77" t="s">
        <v>2201</v>
      </c>
      <c r="D21" s="77" t="s">
        <v>2202</v>
      </c>
      <c r="E21" s="77" t="s">
        <v>2203</v>
      </c>
      <c r="F21" s="44" t="s">
        <v>2200</v>
      </c>
      <c r="G21" s="77" t="s">
        <v>2201</v>
      </c>
      <c r="H21" s="77" t="s">
        <v>2202</v>
      </c>
      <c r="I21" s="77" t="s">
        <v>2203</v>
      </c>
    </row>
    <row r="22" spans="1:9">
      <c r="A22" s="46" t="s">
        <v>2214</v>
      </c>
      <c r="B22" s="22">
        <f>SUM(C22:E22)</f>
        <v>16747010000</v>
      </c>
      <c r="C22" s="22">
        <v>8066960000</v>
      </c>
      <c r="D22" s="22">
        <v>7166950000</v>
      </c>
      <c r="E22" s="22">
        <v>1513100000</v>
      </c>
      <c r="F22" s="22">
        <f>SUM(G22:I22)</f>
        <v>21311000000</v>
      </c>
      <c r="G22" s="22">
        <v>10235250000</v>
      </c>
      <c r="H22" s="22">
        <v>9262100000</v>
      </c>
      <c r="I22" s="22">
        <v>1813650000</v>
      </c>
    </row>
    <row r="23" spans="1:9">
      <c r="A23" s="45" t="s">
        <v>2215</v>
      </c>
      <c r="B23" s="22">
        <f t="shared" ref="B23:B34" si="4">SUM(C23:E23)</f>
        <v>6807880000</v>
      </c>
      <c r="C23" s="22">
        <v>5991880000</v>
      </c>
      <c r="D23" s="22">
        <v>4900000</v>
      </c>
      <c r="E23" s="22">
        <v>811100000</v>
      </c>
      <c r="F23" s="22">
        <f t="shared" ref="F23:F34" si="5">SUM(G23:I23)</f>
        <v>8666480000</v>
      </c>
      <c r="G23" s="22">
        <v>7684200000</v>
      </c>
      <c r="H23" s="22">
        <v>5640000</v>
      </c>
      <c r="I23" s="22">
        <v>976640000</v>
      </c>
    </row>
    <row r="24" spans="1:9">
      <c r="A24" s="45" t="s">
        <v>2216</v>
      </c>
      <c r="B24" s="22">
        <f t="shared" si="4"/>
        <v>9939130000</v>
      </c>
      <c r="C24" s="22">
        <v>2075080000</v>
      </c>
      <c r="D24" s="22">
        <v>7162050000</v>
      </c>
      <c r="E24" s="22">
        <v>702000000</v>
      </c>
      <c r="F24" s="22">
        <f t="shared" si="5"/>
        <v>12644520000</v>
      </c>
      <c r="G24" s="22">
        <v>2551050000</v>
      </c>
      <c r="H24" s="22">
        <v>9256460000</v>
      </c>
      <c r="I24" s="22">
        <v>837010000</v>
      </c>
    </row>
    <row r="25" spans="1:9">
      <c r="A25" s="45" t="s">
        <v>2217</v>
      </c>
      <c r="B25" s="22">
        <f t="shared" si="4"/>
        <v>0</v>
      </c>
      <c r="C25" s="22">
        <v>0</v>
      </c>
      <c r="D25" s="47"/>
      <c r="E25" s="22">
        <v>0</v>
      </c>
      <c r="F25" s="22">
        <f t="shared" si="5"/>
        <v>0</v>
      </c>
      <c r="G25" s="22">
        <v>0</v>
      </c>
      <c r="H25" s="47" t="s">
        <v>2145</v>
      </c>
      <c r="I25" s="22">
        <v>0</v>
      </c>
    </row>
    <row r="26" spans="1:9">
      <c r="A26" s="45" t="s">
        <v>2218</v>
      </c>
      <c r="B26" s="22">
        <f t="shared" si="4"/>
        <v>0</v>
      </c>
      <c r="C26" s="49">
        <v>0</v>
      </c>
      <c r="D26" s="56"/>
      <c r="E26" s="49">
        <v>0</v>
      </c>
      <c r="F26" s="22">
        <f t="shared" si="5"/>
        <v>0</v>
      </c>
      <c r="G26" s="49">
        <v>0</v>
      </c>
      <c r="H26" s="56" t="s">
        <v>2145</v>
      </c>
      <c r="I26" s="49">
        <v>0</v>
      </c>
    </row>
    <row r="27" spans="1:9">
      <c r="A27" s="66" t="s">
        <v>2190</v>
      </c>
      <c r="B27" s="22">
        <f t="shared" si="4"/>
        <v>334980000</v>
      </c>
      <c r="C27" s="111">
        <v>277250000</v>
      </c>
      <c r="D27" s="111">
        <v>57730000</v>
      </c>
      <c r="E27" s="111"/>
      <c r="F27" s="22">
        <f t="shared" si="5"/>
        <v>886760000</v>
      </c>
      <c r="G27" s="111">
        <v>802690000</v>
      </c>
      <c r="H27" s="111">
        <v>61330000</v>
      </c>
      <c r="I27" s="111">
        <v>22740000</v>
      </c>
    </row>
    <row r="28" spans="1:9">
      <c r="A28" s="46" t="s">
        <v>2191</v>
      </c>
      <c r="B28" s="22">
        <f t="shared" si="4"/>
        <v>194950000</v>
      </c>
      <c r="C28" s="47"/>
      <c r="D28" s="22">
        <v>194950000</v>
      </c>
      <c r="E28" s="47"/>
      <c r="F28" s="22">
        <f t="shared" si="5"/>
        <v>214450000</v>
      </c>
      <c r="G28" s="47" t="s">
        <v>2145</v>
      </c>
      <c r="H28" s="22">
        <v>214450000</v>
      </c>
      <c r="I28" s="47" t="s">
        <v>2145</v>
      </c>
    </row>
    <row r="29" spans="1:9">
      <c r="A29" s="46" t="s">
        <v>2192</v>
      </c>
      <c r="B29" s="22">
        <f t="shared" si="4"/>
        <v>17276940000</v>
      </c>
      <c r="C29" s="22">
        <f>C22+C27+C28</f>
        <v>8344210000</v>
      </c>
      <c r="D29" s="22">
        <f>D22+D27+D28</f>
        <v>7419630000</v>
      </c>
      <c r="E29" s="22">
        <f>E22+E27+E28</f>
        <v>1513100000</v>
      </c>
      <c r="F29" s="22">
        <f t="shared" si="5"/>
        <v>22412210000</v>
      </c>
      <c r="G29" s="22">
        <f>SUM(G22:G28)-G23-G24</f>
        <v>11037940000</v>
      </c>
      <c r="H29" s="22">
        <f>SUM(H22:H28)-H23-H24</f>
        <v>9537880000</v>
      </c>
      <c r="I29" s="22">
        <f>SUM(I22:I28)-I23-I24</f>
        <v>1836390000</v>
      </c>
    </row>
    <row r="30" spans="1:9">
      <c r="A30" s="46" t="s">
        <v>2193</v>
      </c>
      <c r="B30" s="22">
        <f t="shared" si="4"/>
        <v>0</v>
      </c>
      <c r="C30" s="22">
        <v>0</v>
      </c>
      <c r="D30" s="22">
        <v>0</v>
      </c>
      <c r="E30" s="22">
        <v>0</v>
      </c>
      <c r="F30" s="22">
        <f t="shared" si="5"/>
        <v>0</v>
      </c>
      <c r="G30" s="22">
        <v>0</v>
      </c>
      <c r="H30" s="22">
        <v>0</v>
      </c>
      <c r="I30" s="22">
        <v>0</v>
      </c>
    </row>
    <row r="31" spans="1:9">
      <c r="A31" s="46" t="s">
        <v>2194</v>
      </c>
      <c r="B31" s="22">
        <f t="shared" si="4"/>
        <v>0</v>
      </c>
      <c r="C31" s="22">
        <v>0</v>
      </c>
      <c r="D31" s="22">
        <v>0</v>
      </c>
      <c r="E31" s="22">
        <v>0</v>
      </c>
      <c r="F31" s="22">
        <f t="shared" si="5"/>
        <v>0</v>
      </c>
      <c r="G31" s="22">
        <v>0</v>
      </c>
      <c r="H31" s="22">
        <v>0</v>
      </c>
      <c r="I31" s="22">
        <v>0</v>
      </c>
    </row>
    <row r="32" spans="1:9">
      <c r="A32" s="46" t="s">
        <v>2195</v>
      </c>
      <c r="B32" s="22">
        <f t="shared" si="4"/>
        <v>17276940000</v>
      </c>
      <c r="C32" s="22">
        <f t="shared" ref="C32:I32" si="6">SUM(C29:C31)</f>
        <v>8344210000</v>
      </c>
      <c r="D32" s="22">
        <f t="shared" si="6"/>
        <v>7419630000</v>
      </c>
      <c r="E32" s="22">
        <f t="shared" si="6"/>
        <v>1513100000</v>
      </c>
      <c r="F32" s="22">
        <f t="shared" si="5"/>
        <v>22412210000</v>
      </c>
      <c r="G32" s="22">
        <f t="shared" si="6"/>
        <v>11037940000</v>
      </c>
      <c r="H32" s="22">
        <f t="shared" si="6"/>
        <v>9537880000</v>
      </c>
      <c r="I32" s="22">
        <f t="shared" si="6"/>
        <v>1836390000</v>
      </c>
    </row>
    <row r="33" spans="1:9">
      <c r="A33" s="46" t="s">
        <v>2196</v>
      </c>
      <c r="B33" s="22">
        <f t="shared" si="4"/>
        <v>18278950000</v>
      </c>
      <c r="C33" s="22">
        <f t="shared" ref="C33:I33" si="7">C17-C32</f>
        <v>5106700000</v>
      </c>
      <c r="D33" s="22">
        <f t="shared" si="7"/>
        <v>12919150000</v>
      </c>
      <c r="E33" s="22">
        <f t="shared" si="7"/>
        <v>253100000</v>
      </c>
      <c r="F33" s="22">
        <f t="shared" si="5"/>
        <v>14707190000</v>
      </c>
      <c r="G33" s="22">
        <f t="shared" si="7"/>
        <v>1131830000</v>
      </c>
      <c r="H33" s="22">
        <f t="shared" si="7"/>
        <v>13507240000</v>
      </c>
      <c r="I33" s="22">
        <f t="shared" si="7"/>
        <v>68120000</v>
      </c>
    </row>
    <row r="34" spans="1:9">
      <c r="A34" s="46" t="s">
        <v>2197</v>
      </c>
      <c r="B34" s="22">
        <f t="shared" si="4"/>
        <v>97283866597.100006</v>
      </c>
      <c r="C34" s="22">
        <f t="shared" ref="C34:I34" si="8">C33+C18</f>
        <v>26527623326.549999</v>
      </c>
      <c r="D34" s="22">
        <f t="shared" si="8"/>
        <v>69552412811.059998</v>
      </c>
      <c r="E34" s="22">
        <f t="shared" si="8"/>
        <v>1203830459.49</v>
      </c>
      <c r="F34" s="22">
        <f t="shared" si="5"/>
        <v>111991056597.10001</v>
      </c>
      <c r="G34" s="22">
        <f t="shared" si="8"/>
        <v>27659453326.549999</v>
      </c>
      <c r="H34" s="22">
        <f t="shared" si="8"/>
        <v>83059652811.059998</v>
      </c>
      <c r="I34" s="22">
        <f t="shared" si="8"/>
        <v>1271950459.49</v>
      </c>
    </row>
    <row r="35" spans="1:9">
      <c r="A35" s="44" t="s">
        <v>2166</v>
      </c>
      <c r="B35" s="22">
        <f t="shared" ref="B35:I35" si="9">B32+B34</f>
        <v>114560806597.10001</v>
      </c>
      <c r="C35" s="22">
        <f t="shared" si="9"/>
        <v>34871833326.550003</v>
      </c>
      <c r="D35" s="22">
        <f t="shared" si="9"/>
        <v>76972042811.059998</v>
      </c>
      <c r="E35" s="22">
        <f t="shared" si="9"/>
        <v>2716930459.4899998</v>
      </c>
      <c r="F35" s="22">
        <f t="shared" si="9"/>
        <v>134403266597.10001</v>
      </c>
      <c r="G35" s="22">
        <f t="shared" si="9"/>
        <v>38697393326.550003</v>
      </c>
      <c r="H35" s="22">
        <f t="shared" si="9"/>
        <v>92597532811.059998</v>
      </c>
      <c r="I35" s="22">
        <f t="shared" si="9"/>
        <v>3108340459.4899998</v>
      </c>
    </row>
    <row r="36" spans="1:9" ht="18" customHeight="1">
      <c r="A36" s="137"/>
      <c r="B36" s="73"/>
      <c r="C36" s="73"/>
      <c r="D36" s="73"/>
      <c r="E36" s="73"/>
      <c r="F36" s="73"/>
      <c r="G36" s="73"/>
      <c r="H36" s="73"/>
      <c r="I36" s="74"/>
    </row>
  </sheetData>
  <mergeCells count="8">
    <mergeCell ref="A2:I2"/>
    <mergeCell ref="H3:I3"/>
    <mergeCell ref="B5:E5"/>
    <mergeCell ref="F5:I5"/>
    <mergeCell ref="B20:E20"/>
    <mergeCell ref="F20:I20"/>
    <mergeCell ref="A5:A6"/>
    <mergeCell ref="A20:A21"/>
  </mergeCells>
  <phoneticPr fontId="17" type="noConversion"/>
  <printOptions horizontalCentered="1" verticalCentered="1"/>
  <pageMargins left="0.51111111111111107" right="0.15694444444444444" top="0.55069444444444449" bottom="0.51111111111111107" header="0.31458333333333333" footer="0.31458333333333333"/>
  <pageSetup paperSize="9" scale="75" orientation="landscape"/>
  <headerFooter scaleWithDoc="0" alignWithMargins="0">
    <oddFooter>第 &amp;P 页，共 &amp;N 页</oddFooter>
  </headerFooter>
</worksheet>
</file>

<file path=xl/worksheets/sheet43.xml><?xml version="1.0" encoding="utf-8"?>
<worksheet xmlns="http://schemas.openxmlformats.org/spreadsheetml/2006/main" xmlns:r="http://schemas.openxmlformats.org/officeDocument/2006/relationships">
  <sheetPr>
    <pageSetUpPr fitToPage="1"/>
  </sheetPr>
  <dimension ref="A1:I36"/>
  <sheetViews>
    <sheetView workbookViewId="0">
      <selection activeCell="A2" sqref="A2:I2"/>
    </sheetView>
  </sheetViews>
  <sheetFormatPr defaultRowHeight="14.25" customHeight="1"/>
  <cols>
    <col min="1" max="1" width="26.25" style="1" customWidth="1"/>
    <col min="2" max="2" width="19.375" style="116" bestFit="1" customWidth="1"/>
    <col min="3" max="3" width="18.375" style="116" bestFit="1" customWidth="1"/>
    <col min="4" max="4" width="13.875" style="116" bestFit="1" customWidth="1"/>
    <col min="5" max="5" width="20.5" style="116" bestFit="1" customWidth="1"/>
    <col min="6" max="6" width="19.375" style="116" bestFit="1" customWidth="1"/>
    <col min="7" max="7" width="18.375" style="116" bestFit="1" customWidth="1"/>
    <col min="8" max="8" width="13.875" style="116" bestFit="1" customWidth="1"/>
    <col min="9" max="9" width="20.5" style="116" bestFit="1" customWidth="1"/>
    <col min="10" max="16384" width="9" style="1"/>
  </cols>
  <sheetData>
    <row r="1" spans="1:9" ht="14.25" customHeight="1">
      <c r="A1" s="3" t="s">
        <v>2219</v>
      </c>
    </row>
    <row r="2" spans="1:9" ht="20.25">
      <c r="A2" s="744" t="s">
        <v>2220</v>
      </c>
      <c r="B2" s="744"/>
      <c r="C2" s="744"/>
      <c r="D2" s="744"/>
      <c r="E2" s="744"/>
      <c r="F2" s="744"/>
      <c r="G2" s="744"/>
      <c r="H2" s="744"/>
      <c r="I2" s="744"/>
    </row>
    <row r="3" spans="1:9" ht="15.75" customHeight="1">
      <c r="A3" s="117"/>
      <c r="B3" s="118"/>
      <c r="C3" s="118"/>
      <c r="D3" s="118"/>
      <c r="E3" s="118"/>
      <c r="F3" s="119"/>
      <c r="G3" s="756"/>
      <c r="H3" s="756"/>
      <c r="I3" s="756"/>
    </row>
    <row r="4" spans="1:9" ht="15.75" customHeight="1">
      <c r="A4" s="120"/>
      <c r="B4" s="121"/>
      <c r="C4" s="121"/>
      <c r="D4" s="121"/>
      <c r="E4" s="121"/>
      <c r="F4" s="121"/>
      <c r="G4" s="122"/>
      <c r="H4" s="123"/>
      <c r="I4" s="123" t="s">
        <v>2093</v>
      </c>
    </row>
    <row r="5" spans="1:9" ht="29.25" customHeight="1">
      <c r="A5" s="758" t="s">
        <v>2094</v>
      </c>
      <c r="B5" s="757" t="s">
        <v>71</v>
      </c>
      <c r="C5" s="757"/>
      <c r="D5" s="757"/>
      <c r="E5" s="757"/>
      <c r="F5" s="757" t="s">
        <v>1924</v>
      </c>
      <c r="G5" s="757"/>
      <c r="H5" s="757"/>
      <c r="I5" s="757"/>
    </row>
    <row r="6" spans="1:9" ht="39.75" customHeight="1">
      <c r="A6" s="758"/>
      <c r="B6" s="124" t="s">
        <v>1534</v>
      </c>
      <c r="C6" s="125" t="s">
        <v>2221</v>
      </c>
      <c r="D6" s="125" t="s">
        <v>2222</v>
      </c>
      <c r="E6" s="126" t="s">
        <v>2223</v>
      </c>
      <c r="F6" s="124" t="s">
        <v>1534</v>
      </c>
      <c r="G6" s="125" t="s">
        <v>2221</v>
      </c>
      <c r="H6" s="125" t="s">
        <v>2222</v>
      </c>
      <c r="I6" s="126" t="s">
        <v>2223</v>
      </c>
    </row>
    <row r="7" spans="1:9">
      <c r="A7" s="79" t="s">
        <v>2224</v>
      </c>
      <c r="B7" s="35">
        <f>SUM(C7:E7)</f>
        <v>1973950000</v>
      </c>
      <c r="C7" s="35"/>
      <c r="D7" s="35"/>
      <c r="E7" s="36">
        <v>1973950000</v>
      </c>
      <c r="F7" s="35">
        <f>SUM(G7:I7)</f>
        <v>2222910000</v>
      </c>
      <c r="G7" s="35"/>
      <c r="H7" s="35"/>
      <c r="I7" s="36">
        <v>2222910000</v>
      </c>
    </row>
    <row r="8" spans="1:9">
      <c r="A8" s="79" t="s">
        <v>2225</v>
      </c>
      <c r="B8" s="35">
        <f t="shared" ref="B8:B21" si="0">SUM(C8:E8)</f>
        <v>1973950000</v>
      </c>
      <c r="C8" s="35"/>
      <c r="D8" s="35"/>
      <c r="E8" s="36">
        <v>1973950000</v>
      </c>
      <c r="F8" s="35">
        <f t="shared" ref="F8:F21" si="1">SUM(G8:I8)</f>
        <v>2222910000</v>
      </c>
      <c r="G8" s="35"/>
      <c r="H8" s="35"/>
      <c r="I8" s="36">
        <v>2222910000</v>
      </c>
    </row>
    <row r="9" spans="1:9">
      <c r="A9" s="79" t="s">
        <v>2226</v>
      </c>
      <c r="B9" s="35">
        <f t="shared" si="0"/>
        <v>0</v>
      </c>
      <c r="C9" s="35"/>
      <c r="D9" s="35"/>
      <c r="E9" s="36">
        <v>0</v>
      </c>
      <c r="F9" s="35">
        <f t="shared" si="1"/>
        <v>0</v>
      </c>
      <c r="G9" s="35"/>
      <c r="H9" s="35"/>
      <c r="I9" s="36">
        <v>0</v>
      </c>
    </row>
    <row r="10" spans="1:9">
      <c r="A10" s="79" t="s">
        <v>2227</v>
      </c>
      <c r="B10" s="35">
        <f t="shared" si="0"/>
        <v>0</v>
      </c>
      <c r="C10" s="35"/>
      <c r="D10" s="35"/>
      <c r="E10" s="36">
        <v>0</v>
      </c>
      <c r="F10" s="35">
        <f t="shared" si="1"/>
        <v>0</v>
      </c>
      <c r="G10" s="35"/>
      <c r="H10" s="35"/>
      <c r="I10" s="36">
        <v>0</v>
      </c>
    </row>
    <row r="11" spans="1:9">
      <c r="A11" s="79" t="s">
        <v>2228</v>
      </c>
      <c r="B11" s="35">
        <f t="shared" si="0"/>
        <v>0</v>
      </c>
      <c r="C11" s="35"/>
      <c r="D11" s="35"/>
      <c r="E11" s="36">
        <v>0</v>
      </c>
      <c r="F11" s="35">
        <f t="shared" si="1"/>
        <v>0</v>
      </c>
      <c r="G11" s="35"/>
      <c r="H11" s="35"/>
      <c r="I11" s="36">
        <v>0</v>
      </c>
    </row>
    <row r="12" spans="1:9">
      <c r="A12" s="45" t="s">
        <v>2138</v>
      </c>
      <c r="B12" s="35">
        <f t="shared" si="0"/>
        <v>20480000</v>
      </c>
      <c r="C12" s="35"/>
      <c r="D12" s="35"/>
      <c r="E12" s="36">
        <v>20480000</v>
      </c>
      <c r="F12" s="35">
        <f t="shared" si="1"/>
        <v>15540000</v>
      </c>
      <c r="G12" s="35"/>
      <c r="H12" s="35"/>
      <c r="I12" s="36">
        <v>15540000</v>
      </c>
    </row>
    <row r="13" spans="1:9">
      <c r="A13" s="45" t="s">
        <v>2140</v>
      </c>
      <c r="B13" s="35">
        <f t="shared" si="0"/>
        <v>1319950000</v>
      </c>
      <c r="C13" s="35"/>
      <c r="D13" s="35"/>
      <c r="E13" s="36">
        <v>1319950000</v>
      </c>
      <c r="F13" s="35">
        <f t="shared" si="1"/>
        <v>1508800000</v>
      </c>
      <c r="G13" s="35"/>
      <c r="H13" s="35"/>
      <c r="I13" s="36">
        <v>1508800000</v>
      </c>
    </row>
    <row r="14" spans="1:9">
      <c r="A14" s="45" t="s">
        <v>2229</v>
      </c>
      <c r="B14" s="35">
        <f t="shared" si="0"/>
        <v>1319950000</v>
      </c>
      <c r="C14" s="35"/>
      <c r="D14" s="35"/>
      <c r="E14" s="36">
        <v>1319950000</v>
      </c>
      <c r="F14" s="35">
        <f t="shared" si="1"/>
        <v>1508800000</v>
      </c>
      <c r="G14" s="35"/>
      <c r="H14" s="35"/>
      <c r="I14" s="36">
        <v>1508800000</v>
      </c>
    </row>
    <row r="15" spans="1:9">
      <c r="A15" s="45" t="s">
        <v>2207</v>
      </c>
      <c r="B15" s="35">
        <f t="shared" si="0"/>
        <v>2450000</v>
      </c>
      <c r="C15" s="35"/>
      <c r="D15" s="35"/>
      <c r="E15" s="36">
        <v>2450000</v>
      </c>
      <c r="F15" s="35">
        <f t="shared" si="1"/>
        <v>2450000</v>
      </c>
      <c r="G15" s="124"/>
      <c r="H15" s="124"/>
      <c r="I15" s="36">
        <v>2450000</v>
      </c>
    </row>
    <row r="16" spans="1:9">
      <c r="A16" s="45" t="s">
        <v>2230</v>
      </c>
      <c r="B16" s="35">
        <f t="shared" si="0"/>
        <v>3316830000</v>
      </c>
      <c r="C16" s="35"/>
      <c r="D16" s="35"/>
      <c r="E16" s="36">
        <f>SUM(E7:E15)-E13-E8-E9-E10</f>
        <v>3316830000</v>
      </c>
      <c r="F16" s="35">
        <f t="shared" si="1"/>
        <v>3749700000</v>
      </c>
      <c r="G16" s="35"/>
      <c r="H16" s="35"/>
      <c r="I16" s="36">
        <f>SUM(I7:I15)-I13-I8-I9-I10</f>
        <v>3749700000</v>
      </c>
    </row>
    <row r="17" spans="1:9">
      <c r="A17" s="45" t="s">
        <v>2231</v>
      </c>
      <c r="B17" s="35">
        <f t="shared" si="0"/>
        <v>0</v>
      </c>
      <c r="C17" s="35"/>
      <c r="D17" s="35"/>
      <c r="E17" s="36">
        <v>0</v>
      </c>
      <c r="F17" s="35">
        <f t="shared" si="1"/>
        <v>0</v>
      </c>
      <c r="G17" s="35"/>
      <c r="H17" s="35"/>
      <c r="I17" s="36">
        <v>0</v>
      </c>
    </row>
    <row r="18" spans="1:9">
      <c r="A18" s="45" t="s">
        <v>2232</v>
      </c>
      <c r="B18" s="35">
        <f t="shared" si="0"/>
        <v>0</v>
      </c>
      <c r="C18" s="35"/>
      <c r="D18" s="35"/>
      <c r="E18" s="36">
        <v>0</v>
      </c>
      <c r="F18" s="35">
        <f t="shared" si="1"/>
        <v>0</v>
      </c>
      <c r="G18" s="35"/>
      <c r="H18" s="35"/>
      <c r="I18" s="36">
        <v>0</v>
      </c>
    </row>
    <row r="19" spans="1:9">
      <c r="A19" s="45" t="s">
        <v>2233</v>
      </c>
      <c r="B19" s="35">
        <f t="shared" si="0"/>
        <v>3316830000</v>
      </c>
      <c r="C19" s="35"/>
      <c r="D19" s="35"/>
      <c r="E19" s="36">
        <f>SUM(E16:E18)</f>
        <v>3316830000</v>
      </c>
      <c r="F19" s="35">
        <f t="shared" si="1"/>
        <v>3749700000</v>
      </c>
      <c r="G19" s="35"/>
      <c r="H19" s="35"/>
      <c r="I19" s="36">
        <f>SUM(I16:I18)</f>
        <v>3749700000</v>
      </c>
    </row>
    <row r="20" spans="1:9">
      <c r="A20" s="45" t="s">
        <v>2234</v>
      </c>
      <c r="B20" s="35">
        <f t="shared" si="0"/>
        <v>1862030605.1800001</v>
      </c>
      <c r="C20" s="35"/>
      <c r="D20" s="35"/>
      <c r="E20" s="36">
        <v>1862030605.1800001</v>
      </c>
      <c r="F20" s="35">
        <f t="shared" si="1"/>
        <v>2163070605.1800003</v>
      </c>
      <c r="G20" s="35"/>
      <c r="H20" s="35"/>
      <c r="I20" s="36">
        <f>E34</f>
        <v>2163070605.1800003</v>
      </c>
    </row>
    <row r="21" spans="1:9">
      <c r="A21" s="43" t="s">
        <v>2166</v>
      </c>
      <c r="B21" s="35">
        <f t="shared" si="0"/>
        <v>5178860605.1800003</v>
      </c>
      <c r="C21" s="35"/>
      <c r="D21" s="35"/>
      <c r="E21" s="36">
        <f>E19+E20</f>
        <v>5178860605.1800003</v>
      </c>
      <c r="F21" s="35">
        <f t="shared" si="1"/>
        <v>5912770605.1800003</v>
      </c>
      <c r="G21" s="35"/>
      <c r="H21" s="35"/>
      <c r="I21" s="36">
        <f>I19+I20</f>
        <v>5912770605.1800003</v>
      </c>
    </row>
    <row r="22" spans="1:9" ht="39.75" customHeight="1">
      <c r="A22" s="758" t="s">
        <v>2094</v>
      </c>
      <c r="B22" s="757" t="s">
        <v>71</v>
      </c>
      <c r="C22" s="757"/>
      <c r="D22" s="757"/>
      <c r="E22" s="757"/>
      <c r="F22" s="757" t="s">
        <v>1924</v>
      </c>
      <c r="G22" s="757"/>
      <c r="H22" s="757"/>
      <c r="I22" s="757"/>
    </row>
    <row r="23" spans="1:9" ht="39.75" customHeight="1">
      <c r="A23" s="758"/>
      <c r="B23" s="124" t="s">
        <v>1534</v>
      </c>
      <c r="C23" s="125" t="s">
        <v>2221</v>
      </c>
      <c r="D23" s="125" t="s">
        <v>2222</v>
      </c>
      <c r="E23" s="126" t="s">
        <v>2223</v>
      </c>
      <c r="F23" s="124" t="s">
        <v>1534</v>
      </c>
      <c r="G23" s="125" t="s">
        <v>2221</v>
      </c>
      <c r="H23" s="125" t="s">
        <v>2222</v>
      </c>
      <c r="I23" s="126" t="s">
        <v>2223</v>
      </c>
    </row>
    <row r="24" spans="1:9">
      <c r="A24" s="45" t="s">
        <v>2214</v>
      </c>
      <c r="B24" s="35">
        <f>SUM(C24:E24)</f>
        <v>3006650000</v>
      </c>
      <c r="C24" s="35"/>
      <c r="D24" s="35"/>
      <c r="E24" s="36">
        <v>3006650000</v>
      </c>
      <c r="F24" s="35">
        <f>SUM(G24:I24)</f>
        <v>3825240000</v>
      </c>
      <c r="G24" s="35"/>
      <c r="H24" s="35"/>
      <c r="I24" s="36">
        <v>3825240000</v>
      </c>
    </row>
    <row r="25" spans="1:9">
      <c r="A25" s="45" t="s">
        <v>2235</v>
      </c>
      <c r="B25" s="35">
        <f t="shared" ref="B25:B35" si="2">SUM(C25:E25)</f>
        <v>1781520000</v>
      </c>
      <c r="C25" s="35"/>
      <c r="D25" s="35"/>
      <c r="E25" s="36">
        <v>1781520000</v>
      </c>
      <c r="F25" s="35">
        <f t="shared" ref="F25:F35" si="3">SUM(G25:I25)</f>
        <v>2323930000</v>
      </c>
      <c r="G25" s="35"/>
      <c r="H25" s="35"/>
      <c r="I25" s="36">
        <v>2323930000</v>
      </c>
    </row>
    <row r="26" spans="1:9">
      <c r="A26" s="45" t="s">
        <v>2236</v>
      </c>
      <c r="B26" s="35">
        <f t="shared" si="2"/>
        <v>1225130000</v>
      </c>
      <c r="C26" s="35"/>
      <c r="D26" s="35"/>
      <c r="E26" s="36">
        <v>1225130000</v>
      </c>
      <c r="F26" s="35">
        <f t="shared" si="3"/>
        <v>1501310000</v>
      </c>
      <c r="G26" s="35"/>
      <c r="H26" s="35"/>
      <c r="I26" s="36">
        <v>1501310000</v>
      </c>
    </row>
    <row r="27" spans="1:9">
      <c r="A27" s="45" t="s">
        <v>2237</v>
      </c>
      <c r="B27" s="35">
        <f t="shared" si="2"/>
        <v>0</v>
      </c>
      <c r="C27" s="35"/>
      <c r="D27" s="35"/>
      <c r="E27" s="36">
        <v>0</v>
      </c>
      <c r="F27" s="35">
        <f t="shared" si="3"/>
        <v>0</v>
      </c>
      <c r="G27" s="35"/>
      <c r="H27" s="35"/>
      <c r="I27" s="36">
        <v>0</v>
      </c>
    </row>
    <row r="28" spans="1:9">
      <c r="A28" s="45" t="s">
        <v>2238</v>
      </c>
      <c r="B28" s="35">
        <f t="shared" si="2"/>
        <v>9140000</v>
      </c>
      <c r="C28" s="35"/>
      <c r="D28" s="35"/>
      <c r="E28" s="36">
        <v>9140000</v>
      </c>
      <c r="F28" s="35">
        <f t="shared" si="3"/>
        <v>107360000</v>
      </c>
      <c r="G28" s="35"/>
      <c r="H28" s="35"/>
      <c r="I28" s="36">
        <v>107360000</v>
      </c>
    </row>
    <row r="29" spans="1:9">
      <c r="A29" s="45" t="s">
        <v>2192</v>
      </c>
      <c r="B29" s="35">
        <f t="shared" si="2"/>
        <v>3015790000</v>
      </c>
      <c r="C29" s="35"/>
      <c r="D29" s="35"/>
      <c r="E29" s="36">
        <f>E24+E27+E28</f>
        <v>3015790000</v>
      </c>
      <c r="F29" s="35">
        <f t="shared" si="3"/>
        <v>3932600000</v>
      </c>
      <c r="G29" s="35"/>
      <c r="H29" s="35"/>
      <c r="I29" s="36">
        <f>I24+I27+I28</f>
        <v>3932600000</v>
      </c>
    </row>
    <row r="30" spans="1:9">
      <c r="A30" s="45" t="s">
        <v>2193</v>
      </c>
      <c r="B30" s="35">
        <f t="shared" si="2"/>
        <v>0</v>
      </c>
      <c r="C30" s="35"/>
      <c r="D30" s="35"/>
      <c r="E30" s="36">
        <v>0</v>
      </c>
      <c r="F30" s="35">
        <f t="shared" si="3"/>
        <v>0</v>
      </c>
      <c r="G30" s="35"/>
      <c r="H30" s="35"/>
      <c r="I30" s="36">
        <v>0</v>
      </c>
    </row>
    <row r="31" spans="1:9">
      <c r="A31" s="45" t="s">
        <v>2194</v>
      </c>
      <c r="B31" s="35">
        <f t="shared" si="2"/>
        <v>0</v>
      </c>
      <c r="C31" s="35"/>
      <c r="D31" s="35"/>
      <c r="E31" s="36">
        <v>0</v>
      </c>
      <c r="F31" s="35">
        <f t="shared" si="3"/>
        <v>0</v>
      </c>
      <c r="G31" s="35"/>
      <c r="H31" s="35"/>
      <c r="I31" s="36">
        <v>0</v>
      </c>
    </row>
    <row r="32" spans="1:9">
      <c r="A32" s="45" t="s">
        <v>2195</v>
      </c>
      <c r="B32" s="35">
        <f t="shared" si="2"/>
        <v>3015790000</v>
      </c>
      <c r="C32" s="35"/>
      <c r="D32" s="35"/>
      <c r="E32" s="36">
        <f>SUM(E29:E31)</f>
        <v>3015790000</v>
      </c>
      <c r="F32" s="35">
        <f t="shared" si="3"/>
        <v>3932600000</v>
      </c>
      <c r="G32" s="35"/>
      <c r="H32" s="35"/>
      <c r="I32" s="36">
        <f>SUM(I29:I31)</f>
        <v>3932600000</v>
      </c>
    </row>
    <row r="33" spans="1:9">
      <c r="A33" s="45" t="s">
        <v>2196</v>
      </c>
      <c r="B33" s="35">
        <f t="shared" si="2"/>
        <v>301040000</v>
      </c>
      <c r="C33" s="35"/>
      <c r="D33" s="35"/>
      <c r="E33" s="36">
        <f>E19-E32</f>
        <v>301040000</v>
      </c>
      <c r="F33" s="35">
        <f t="shared" si="3"/>
        <v>-182900000</v>
      </c>
      <c r="G33" s="35"/>
      <c r="H33" s="35"/>
      <c r="I33" s="36">
        <f>I19-I32</f>
        <v>-182900000</v>
      </c>
    </row>
    <row r="34" spans="1:9">
      <c r="A34" s="67" t="s">
        <v>2197</v>
      </c>
      <c r="B34" s="35">
        <f t="shared" si="2"/>
        <v>2163070605.1800003</v>
      </c>
      <c r="C34" s="35"/>
      <c r="D34" s="35"/>
      <c r="E34" s="36">
        <f>E20+E33</f>
        <v>2163070605.1800003</v>
      </c>
      <c r="F34" s="35">
        <f t="shared" si="3"/>
        <v>1980170605.1800003</v>
      </c>
      <c r="G34" s="35"/>
      <c r="H34" s="35"/>
      <c r="I34" s="36">
        <f>I20+I33</f>
        <v>1980170605.1800003</v>
      </c>
    </row>
    <row r="35" spans="1:9">
      <c r="A35" s="53" t="s">
        <v>2166</v>
      </c>
      <c r="B35" s="35">
        <f t="shared" si="2"/>
        <v>5178860605.1800003</v>
      </c>
      <c r="C35" s="127"/>
      <c r="D35" s="127"/>
      <c r="E35" s="128">
        <f>E32+E34</f>
        <v>5178860605.1800003</v>
      </c>
      <c r="F35" s="35">
        <f t="shared" si="3"/>
        <v>5912770605.1800003</v>
      </c>
      <c r="G35" s="127"/>
      <c r="H35" s="127"/>
      <c r="I35" s="128">
        <f>I32+I34</f>
        <v>5912770605.1800003</v>
      </c>
    </row>
    <row r="36" spans="1:9" ht="15.75" customHeight="1">
      <c r="A36" s="129"/>
      <c r="B36" s="130"/>
      <c r="C36" s="130"/>
      <c r="D36" s="130"/>
      <c r="E36" s="130"/>
      <c r="F36" s="130"/>
      <c r="G36" s="130"/>
      <c r="H36" s="130"/>
      <c r="I36" s="131"/>
    </row>
  </sheetData>
  <mergeCells count="8">
    <mergeCell ref="A2:I2"/>
    <mergeCell ref="G3:I3"/>
    <mergeCell ref="B5:E5"/>
    <mergeCell ref="F5:I5"/>
    <mergeCell ref="B22:E22"/>
    <mergeCell ref="F22:I22"/>
    <mergeCell ref="A5:A6"/>
    <mergeCell ref="A22:A23"/>
  </mergeCells>
  <phoneticPr fontId="17" type="noConversion"/>
  <printOptions horizontalCentered="1" verticalCentered="1"/>
  <pageMargins left="0.70833333333333337" right="0.43263888888888891" top="0.74791666666666667" bottom="0.74791666666666667" header="0.31458333333333333" footer="0.31458333333333333"/>
  <pageSetup paperSize="9" scale="74" orientation="landscape"/>
  <headerFooter scaleWithDoc="0" alignWithMargins="0">
    <oddFooter>第 &amp;P 页，共 &amp;N 页</oddFooter>
  </headerFooter>
</worksheet>
</file>

<file path=xl/worksheets/sheet44.xml><?xml version="1.0" encoding="utf-8"?>
<worksheet xmlns="http://schemas.openxmlformats.org/spreadsheetml/2006/main" xmlns:r="http://schemas.openxmlformats.org/officeDocument/2006/relationships">
  <sheetPr>
    <pageSetUpPr fitToPage="1"/>
  </sheetPr>
  <dimension ref="A1:F18"/>
  <sheetViews>
    <sheetView workbookViewId="0">
      <selection activeCell="A2" sqref="A2:F2"/>
    </sheetView>
  </sheetViews>
  <sheetFormatPr defaultRowHeight="14.25" customHeight="1"/>
  <cols>
    <col min="1" max="1" width="23.375" style="1" customWidth="1"/>
    <col min="2" max="3" width="26.5" style="1" customWidth="1"/>
    <col min="4" max="4" width="23.375" style="1" customWidth="1"/>
    <col min="5" max="6" width="26.5" style="1" customWidth="1"/>
    <col min="7" max="16384" width="9" style="1"/>
  </cols>
  <sheetData>
    <row r="1" spans="1:6" ht="14.25" customHeight="1">
      <c r="A1" s="3" t="s">
        <v>2239</v>
      </c>
    </row>
    <row r="2" spans="1:6" ht="37.5" customHeight="1">
      <c r="A2" s="744" t="s">
        <v>2240</v>
      </c>
      <c r="B2" s="744"/>
      <c r="C2" s="744"/>
      <c r="D2" s="744"/>
      <c r="E2" s="744"/>
      <c r="F2" s="744"/>
    </row>
    <row r="3" spans="1:6" ht="15.75" customHeight="1">
      <c r="A3" s="114"/>
      <c r="B3" s="114"/>
      <c r="C3" s="114"/>
      <c r="D3" s="114"/>
      <c r="E3" s="750"/>
      <c r="F3" s="750"/>
    </row>
    <row r="4" spans="1:6" ht="15.75" customHeight="1">
      <c r="A4" s="41"/>
      <c r="B4" s="41"/>
      <c r="C4" s="41"/>
      <c r="D4" s="41"/>
      <c r="E4" s="42"/>
      <c r="F4" s="42" t="s">
        <v>2093</v>
      </c>
    </row>
    <row r="5" spans="1:6" ht="39.75" customHeight="1">
      <c r="A5" s="44" t="s">
        <v>2094</v>
      </c>
      <c r="B5" s="44" t="s">
        <v>71</v>
      </c>
      <c r="C5" s="44" t="s">
        <v>1924</v>
      </c>
      <c r="D5" s="44" t="s">
        <v>2094</v>
      </c>
      <c r="E5" s="44" t="s">
        <v>71</v>
      </c>
      <c r="F5" s="44" t="s">
        <v>1924</v>
      </c>
    </row>
    <row r="6" spans="1:6" ht="24" customHeight="1">
      <c r="A6" s="46" t="s">
        <v>2241</v>
      </c>
      <c r="B6" s="22">
        <v>1597900000</v>
      </c>
      <c r="C6" s="22">
        <v>1182850000</v>
      </c>
      <c r="D6" s="46" t="s">
        <v>2242</v>
      </c>
      <c r="E6" s="22">
        <v>1676070000</v>
      </c>
      <c r="F6" s="22">
        <v>1999650000</v>
      </c>
    </row>
    <row r="7" spans="1:6" ht="24" customHeight="1">
      <c r="A7" s="46" t="s">
        <v>2138</v>
      </c>
      <c r="B7" s="22">
        <v>426890000</v>
      </c>
      <c r="C7" s="22">
        <v>74370000</v>
      </c>
      <c r="D7" s="46" t="s">
        <v>2243</v>
      </c>
      <c r="E7" s="49">
        <v>476690000</v>
      </c>
      <c r="F7" s="49">
        <v>567310000</v>
      </c>
    </row>
    <row r="8" spans="1:6" ht="24" customHeight="1">
      <c r="A8" s="68" t="s">
        <v>2140</v>
      </c>
      <c r="B8" s="49">
        <v>0</v>
      </c>
      <c r="C8" s="49">
        <v>0</v>
      </c>
      <c r="D8" s="46" t="s">
        <v>2244</v>
      </c>
      <c r="E8" s="111">
        <v>6950000</v>
      </c>
      <c r="F8" s="111">
        <v>14000000</v>
      </c>
    </row>
    <row r="9" spans="1:6" ht="24" customHeight="1">
      <c r="A9" s="115"/>
      <c r="B9" s="69" t="s">
        <v>2145</v>
      </c>
      <c r="C9" s="113" t="s">
        <v>2145</v>
      </c>
      <c r="D9" s="46" t="s">
        <v>2245</v>
      </c>
      <c r="E9" s="22">
        <v>21000000</v>
      </c>
      <c r="F9" s="22">
        <v>7710000</v>
      </c>
    </row>
    <row r="10" spans="1:6" ht="24" customHeight="1">
      <c r="A10" s="46" t="s">
        <v>2207</v>
      </c>
      <c r="B10" s="22">
        <v>800000</v>
      </c>
      <c r="C10" s="49">
        <v>800000</v>
      </c>
      <c r="D10" s="46" t="s">
        <v>2147</v>
      </c>
      <c r="E10" s="22">
        <v>0</v>
      </c>
      <c r="F10" s="22">
        <v>0</v>
      </c>
    </row>
    <row r="11" spans="1:6" ht="24" customHeight="1">
      <c r="A11" s="46" t="s">
        <v>2230</v>
      </c>
      <c r="B11" s="22">
        <f>SUM(B6:B10)</f>
        <v>2025590000</v>
      </c>
      <c r="C11" s="22">
        <f>SUM(C6:C10)</f>
        <v>1258020000</v>
      </c>
      <c r="D11" s="46" t="s">
        <v>2152</v>
      </c>
      <c r="E11" s="22">
        <f>SUM(E6:E10)-E7</f>
        <v>1704020000</v>
      </c>
      <c r="F11" s="22">
        <f>SUM(F6:F10)-F7</f>
        <v>2021360000</v>
      </c>
    </row>
    <row r="12" spans="1:6" ht="24" customHeight="1">
      <c r="A12" s="46" t="s">
        <v>2231</v>
      </c>
      <c r="B12" s="22">
        <v>4120000</v>
      </c>
      <c r="C12" s="22">
        <v>3030000</v>
      </c>
      <c r="D12" s="46" t="s">
        <v>2154</v>
      </c>
      <c r="E12" s="22">
        <v>0</v>
      </c>
      <c r="F12" s="22">
        <v>0</v>
      </c>
    </row>
    <row r="13" spans="1:6" ht="24" customHeight="1">
      <c r="A13" s="46" t="s">
        <v>2232</v>
      </c>
      <c r="B13" s="22">
        <v>0</v>
      </c>
      <c r="C13" s="22">
        <v>0</v>
      </c>
      <c r="D13" s="46" t="s">
        <v>2158</v>
      </c>
      <c r="E13" s="22">
        <v>77123200</v>
      </c>
      <c r="F13" s="22">
        <v>79900000</v>
      </c>
    </row>
    <row r="14" spans="1:6" ht="24" customHeight="1">
      <c r="A14" s="46" t="s">
        <v>2233</v>
      </c>
      <c r="B14" s="22">
        <f>SUM(B11:B13)</f>
        <v>2029710000</v>
      </c>
      <c r="C14" s="22">
        <f>SUM(C11:C13)</f>
        <v>1261050000</v>
      </c>
      <c r="D14" s="46" t="s">
        <v>2162</v>
      </c>
      <c r="E14" s="22">
        <f>SUM(E11:E13)</f>
        <v>1781143200</v>
      </c>
      <c r="F14" s="22">
        <f>SUM(F11:F13)</f>
        <v>2101260000</v>
      </c>
    </row>
    <row r="15" spans="1:6" ht="24" customHeight="1">
      <c r="A15" s="44"/>
      <c r="B15" s="47" t="s">
        <v>2145</v>
      </c>
      <c r="C15" s="47" t="s">
        <v>2145</v>
      </c>
      <c r="D15" s="46" t="s">
        <v>2163</v>
      </c>
      <c r="E15" s="112">
        <f>B14-E14</f>
        <v>248566800</v>
      </c>
      <c r="F15" s="112">
        <f>C14-F14</f>
        <v>-840210000</v>
      </c>
    </row>
    <row r="16" spans="1:6" ht="24" customHeight="1">
      <c r="A16" s="46" t="s">
        <v>2234</v>
      </c>
      <c r="B16" s="22">
        <v>5571653055.3400002</v>
      </c>
      <c r="C16" s="22">
        <f>E16</f>
        <v>5820219855.3400002</v>
      </c>
      <c r="D16" s="46" t="s">
        <v>2165</v>
      </c>
      <c r="E16" s="112">
        <f>E15+B16</f>
        <v>5820219855.3400002</v>
      </c>
      <c r="F16" s="112">
        <f>F15+C16</f>
        <v>4980009855.3400002</v>
      </c>
    </row>
    <row r="17" spans="1:6" ht="24" customHeight="1">
      <c r="A17" s="44" t="s">
        <v>2166</v>
      </c>
      <c r="B17" s="22">
        <f>B16+B14</f>
        <v>7601363055.3400002</v>
      </c>
      <c r="C17" s="22">
        <f>C16+C14</f>
        <v>7081269855.3400002</v>
      </c>
      <c r="D17" s="44" t="s">
        <v>2246</v>
      </c>
      <c r="E17" s="112">
        <f>E14+E16</f>
        <v>7601363055.3400002</v>
      </c>
      <c r="F17" s="112">
        <f>F14+F16</f>
        <v>7081269855.3400002</v>
      </c>
    </row>
    <row r="18" spans="1:6" ht="15.75" customHeight="1">
      <c r="A18" s="73"/>
      <c r="B18" s="73"/>
      <c r="C18" s="73"/>
      <c r="D18" s="73"/>
      <c r="E18" s="73"/>
      <c r="F18" s="74"/>
    </row>
  </sheetData>
  <mergeCells count="2">
    <mergeCell ref="A2:F2"/>
    <mergeCell ref="E3:F3"/>
  </mergeCells>
  <phoneticPr fontId="17" type="noConversion"/>
  <printOptions horizontalCentered="1" verticalCentered="1"/>
  <pageMargins left="0.70833333333333337" right="0.43263888888888891" top="0.74791666666666667" bottom="0.74791666666666667" header="0.31458333333333333" footer="0.31458333333333333"/>
  <pageSetup paperSize="9" scale="82" orientation="landscape"/>
  <headerFooter scaleWithDoc="0" alignWithMargins="0">
    <oddFooter>第 &amp;P 页，共 &amp;N 页</oddFooter>
  </headerFooter>
</worksheet>
</file>

<file path=xl/worksheets/sheet45.xml><?xml version="1.0" encoding="utf-8"?>
<worksheet xmlns="http://schemas.openxmlformats.org/spreadsheetml/2006/main" xmlns:r="http://schemas.openxmlformats.org/officeDocument/2006/relationships">
  <sheetPr>
    <pageSetUpPr fitToPage="1"/>
  </sheetPr>
  <dimension ref="A1:F23"/>
  <sheetViews>
    <sheetView workbookViewId="0">
      <selection activeCell="A2" sqref="A2:F2"/>
    </sheetView>
  </sheetViews>
  <sheetFormatPr defaultRowHeight="14.25" customHeight="1"/>
  <cols>
    <col min="1" max="3" width="20.5" style="1" bestFit="1" customWidth="1"/>
    <col min="4" max="4" width="25" style="1" bestFit="1" customWidth="1"/>
    <col min="5" max="6" width="20.5" style="1" bestFit="1" customWidth="1"/>
    <col min="7" max="16384" width="9" style="1"/>
  </cols>
  <sheetData>
    <row r="1" spans="1:6" ht="14.25" customHeight="1">
      <c r="A1" s="3" t="s">
        <v>2247</v>
      </c>
    </row>
    <row r="2" spans="1:6" ht="37.5" customHeight="1">
      <c r="A2" s="744" t="s">
        <v>2248</v>
      </c>
      <c r="B2" s="744"/>
      <c r="C2" s="744"/>
      <c r="D2" s="744"/>
      <c r="E2" s="744"/>
      <c r="F2" s="744"/>
    </row>
    <row r="3" spans="1:6" ht="15.75" customHeight="1">
      <c r="A3" s="103"/>
      <c r="B3" s="103"/>
      <c r="C3" s="103"/>
      <c r="D3" s="103"/>
      <c r="E3" s="750"/>
      <c r="F3" s="750"/>
    </row>
    <row r="4" spans="1:6" ht="15.75" customHeight="1">
      <c r="A4" s="41"/>
      <c r="B4" s="41"/>
      <c r="C4" s="41"/>
      <c r="D4" s="41"/>
      <c r="E4" s="42"/>
      <c r="F4" s="42" t="s">
        <v>2093</v>
      </c>
    </row>
    <row r="5" spans="1:6" ht="39.75" customHeight="1">
      <c r="A5" s="44" t="s">
        <v>2094</v>
      </c>
      <c r="B5" s="44" t="s">
        <v>71</v>
      </c>
      <c r="C5" s="44" t="s">
        <v>1924</v>
      </c>
      <c r="D5" s="44" t="s">
        <v>2094</v>
      </c>
      <c r="E5" s="44" t="s">
        <v>71</v>
      </c>
      <c r="F5" s="44" t="s">
        <v>1924</v>
      </c>
    </row>
    <row r="6" spans="1:6" ht="24" customHeight="1">
      <c r="A6" s="46" t="s">
        <v>2249</v>
      </c>
      <c r="B6" s="22">
        <v>3931000000</v>
      </c>
      <c r="C6" s="22">
        <v>2700370000</v>
      </c>
      <c r="D6" s="105" t="s">
        <v>2250</v>
      </c>
      <c r="E6" s="22">
        <v>725850000</v>
      </c>
      <c r="F6" s="22">
        <v>1169340000</v>
      </c>
    </row>
    <row r="7" spans="1:6" ht="30.75" customHeight="1">
      <c r="A7" s="46" t="s">
        <v>2138</v>
      </c>
      <c r="B7" s="22">
        <v>674580000</v>
      </c>
      <c r="C7" s="22">
        <v>1907690000</v>
      </c>
      <c r="D7" s="108" t="s">
        <v>2251</v>
      </c>
      <c r="E7" s="22">
        <v>30660000</v>
      </c>
      <c r="F7" s="22">
        <v>51340000</v>
      </c>
    </row>
    <row r="8" spans="1:6" ht="24" customHeight="1">
      <c r="A8" s="46" t="s">
        <v>2140</v>
      </c>
      <c r="B8" s="49">
        <v>0</v>
      </c>
      <c r="C8" s="49">
        <v>0</v>
      </c>
      <c r="D8" s="105" t="s">
        <v>2143</v>
      </c>
      <c r="E8" s="22">
        <v>820000</v>
      </c>
      <c r="F8" s="22">
        <v>1420000</v>
      </c>
    </row>
    <row r="9" spans="1:6" ht="24" customHeight="1">
      <c r="A9" s="96"/>
      <c r="B9" s="59" t="s">
        <v>2145</v>
      </c>
      <c r="C9" s="59" t="s">
        <v>2145</v>
      </c>
      <c r="D9" s="105" t="s">
        <v>2252</v>
      </c>
      <c r="E9" s="22">
        <v>0</v>
      </c>
      <c r="F9" s="22">
        <v>0</v>
      </c>
    </row>
    <row r="10" spans="1:6" ht="24" customHeight="1">
      <c r="A10" s="58"/>
      <c r="B10" s="59" t="s">
        <v>2145</v>
      </c>
      <c r="C10" s="59" t="s">
        <v>2145</v>
      </c>
      <c r="D10" s="105" t="s">
        <v>2253</v>
      </c>
      <c r="E10" s="22">
        <v>0</v>
      </c>
      <c r="F10" s="22">
        <v>0</v>
      </c>
    </row>
    <row r="11" spans="1:6" ht="24" customHeight="1">
      <c r="A11" s="58"/>
      <c r="B11" s="59" t="s">
        <v>2145</v>
      </c>
      <c r="C11" s="59" t="s">
        <v>2145</v>
      </c>
      <c r="D11" s="105" t="s">
        <v>2254</v>
      </c>
      <c r="E11" s="22">
        <v>1306000000</v>
      </c>
      <c r="F11" s="22">
        <v>3941490000</v>
      </c>
    </row>
    <row r="12" spans="1:6" ht="24" customHeight="1">
      <c r="A12" s="58"/>
      <c r="B12" s="59" t="s">
        <v>2145</v>
      </c>
      <c r="C12" s="59" t="s">
        <v>2145</v>
      </c>
      <c r="D12" s="109" t="s">
        <v>2255</v>
      </c>
      <c r="E12" s="49">
        <v>0</v>
      </c>
      <c r="F12" s="49">
        <v>60980000</v>
      </c>
    </row>
    <row r="13" spans="1:6" ht="24" customHeight="1">
      <c r="A13" s="62"/>
      <c r="B13" s="69" t="s">
        <v>2145</v>
      </c>
      <c r="C13" s="69" t="s">
        <v>2145</v>
      </c>
      <c r="D13" s="110" t="s">
        <v>2256</v>
      </c>
      <c r="E13" s="111">
        <v>54130000</v>
      </c>
      <c r="F13" s="111">
        <v>1781930000</v>
      </c>
    </row>
    <row r="14" spans="1:6" ht="24" customHeight="1">
      <c r="A14" s="46" t="s">
        <v>2207</v>
      </c>
      <c r="B14" s="22">
        <v>4600000</v>
      </c>
      <c r="C14" s="22">
        <v>2500000</v>
      </c>
      <c r="D14" s="105" t="s">
        <v>2257</v>
      </c>
      <c r="E14" s="22">
        <v>0</v>
      </c>
      <c r="F14" s="22">
        <v>0</v>
      </c>
    </row>
    <row r="15" spans="1:6" ht="24" customHeight="1">
      <c r="A15" s="46" t="s">
        <v>2208</v>
      </c>
      <c r="B15" s="22">
        <v>0</v>
      </c>
      <c r="C15" s="22">
        <v>0</v>
      </c>
      <c r="D15" s="105" t="s">
        <v>2258</v>
      </c>
      <c r="E15" s="22">
        <v>0</v>
      </c>
      <c r="F15" s="22">
        <v>0</v>
      </c>
    </row>
    <row r="16" spans="1:6" ht="24" customHeight="1">
      <c r="A16" s="46" t="s">
        <v>2209</v>
      </c>
      <c r="B16" s="22">
        <f>SUM(B6:B15)</f>
        <v>4610180000</v>
      </c>
      <c r="C16" s="22">
        <f>SUM(C6:C15)</f>
        <v>4610560000</v>
      </c>
      <c r="D16" s="46" t="s">
        <v>2259</v>
      </c>
      <c r="E16" s="22">
        <f>SUM(E6:E15)</f>
        <v>2117460000</v>
      </c>
      <c r="F16" s="22">
        <f>SUM(F6:F15)</f>
        <v>7006500000</v>
      </c>
    </row>
    <row r="17" spans="1:6" ht="24" customHeight="1">
      <c r="A17" s="46" t="s">
        <v>2210</v>
      </c>
      <c r="B17" s="22">
        <v>840000</v>
      </c>
      <c r="C17" s="22">
        <v>670000</v>
      </c>
      <c r="D17" s="46" t="s">
        <v>2260</v>
      </c>
      <c r="E17" s="22">
        <v>0</v>
      </c>
      <c r="F17" s="22">
        <v>0</v>
      </c>
    </row>
    <row r="18" spans="1:6" ht="24" customHeight="1">
      <c r="A18" s="46" t="s">
        <v>2211</v>
      </c>
      <c r="B18" s="22">
        <v>0</v>
      </c>
      <c r="C18" s="22">
        <v>0</v>
      </c>
      <c r="D18" s="46" t="s">
        <v>2261</v>
      </c>
      <c r="E18" s="112">
        <v>109908700</v>
      </c>
      <c r="F18" s="112">
        <v>117930000</v>
      </c>
    </row>
    <row r="19" spans="1:6" ht="24" customHeight="1">
      <c r="A19" s="46" t="s">
        <v>2212</v>
      </c>
      <c r="B19" s="22">
        <f>SUM(B16:B18)</f>
        <v>4611020000</v>
      </c>
      <c r="C19" s="22">
        <f>SUM(C16:C18)</f>
        <v>4611230000</v>
      </c>
      <c r="D19" s="46" t="s">
        <v>2262</v>
      </c>
      <c r="E19" s="22">
        <f>SUM(E16:E18)</f>
        <v>2227368700</v>
      </c>
      <c r="F19" s="22">
        <f>SUM(F16:F18)</f>
        <v>7124430000</v>
      </c>
    </row>
    <row r="20" spans="1:6" ht="24" customHeight="1">
      <c r="A20" s="81"/>
      <c r="B20" s="69" t="s">
        <v>2145</v>
      </c>
      <c r="C20" s="113" t="s">
        <v>2145</v>
      </c>
      <c r="D20" s="46" t="s">
        <v>2263</v>
      </c>
      <c r="E20" s="22">
        <f>B19-E19</f>
        <v>2383651300</v>
      </c>
      <c r="F20" s="22">
        <f>C19-F19</f>
        <v>-2513200000</v>
      </c>
    </row>
    <row r="21" spans="1:6" ht="24" customHeight="1">
      <c r="A21" s="46" t="s">
        <v>2213</v>
      </c>
      <c r="B21" s="22">
        <v>18543541401.619999</v>
      </c>
      <c r="C21" s="22">
        <f>E21</f>
        <v>20927192701.619999</v>
      </c>
      <c r="D21" s="46" t="s">
        <v>2264</v>
      </c>
      <c r="E21" s="22">
        <f>E20+B21</f>
        <v>20927192701.619999</v>
      </c>
      <c r="F21" s="22">
        <f>F20+C21</f>
        <v>18413992701.619999</v>
      </c>
    </row>
    <row r="22" spans="1:6" ht="24" customHeight="1">
      <c r="A22" s="44" t="s">
        <v>2166</v>
      </c>
      <c r="B22" s="22">
        <f>B21+B19</f>
        <v>23154561401.619999</v>
      </c>
      <c r="C22" s="22">
        <f>C21+C19</f>
        <v>25538422701.619999</v>
      </c>
      <c r="D22" s="44" t="s">
        <v>2166</v>
      </c>
      <c r="E22" s="22">
        <f>E21+E19</f>
        <v>23154561401.619999</v>
      </c>
      <c r="F22" s="22">
        <f>F21+F19</f>
        <v>25538422701.619999</v>
      </c>
    </row>
    <row r="23" spans="1:6" ht="15.75" customHeight="1">
      <c r="A23" s="73"/>
      <c r="B23" s="73"/>
      <c r="C23" s="73"/>
      <c r="D23" s="73"/>
      <c r="E23" s="73"/>
      <c r="F23" s="74"/>
    </row>
  </sheetData>
  <mergeCells count="2">
    <mergeCell ref="A2:F2"/>
    <mergeCell ref="E3:F3"/>
  </mergeCells>
  <phoneticPr fontId="17" type="noConversion"/>
  <printOptions horizontalCentered="1" verticalCentered="1"/>
  <pageMargins left="0.70833333333333337" right="0.43263888888888891" top="0.74791666666666667" bottom="0.74791666666666667" header="0.31458333333333333" footer="0.31458333333333333"/>
  <pageSetup paperSize="9" scale="88" orientation="landscape"/>
  <headerFooter scaleWithDoc="0" alignWithMargins="0">
    <oddFooter>第 &amp;P 页，共 &amp;N 页</oddFooter>
  </headerFooter>
</worksheet>
</file>

<file path=xl/worksheets/sheet46.xml><?xml version="1.0" encoding="utf-8"?>
<worksheet xmlns="http://schemas.openxmlformats.org/spreadsheetml/2006/main" xmlns:r="http://schemas.openxmlformats.org/officeDocument/2006/relationships">
  <sheetPr>
    <pageSetUpPr fitToPage="1"/>
  </sheetPr>
  <dimension ref="A1:F18"/>
  <sheetViews>
    <sheetView workbookViewId="0">
      <selection activeCell="A2" sqref="A2:F2"/>
    </sheetView>
  </sheetViews>
  <sheetFormatPr defaultRowHeight="14.25" customHeight="1"/>
  <cols>
    <col min="1" max="1" width="21.125" style="1" customWidth="1"/>
    <col min="2" max="3" width="26.5" style="1" customWidth="1"/>
    <col min="4" max="4" width="22.75" style="1" customWidth="1"/>
    <col min="5" max="6" width="26.5" style="1" customWidth="1"/>
    <col min="7" max="16384" width="9" style="1"/>
  </cols>
  <sheetData>
    <row r="1" spans="1:6" ht="14.25" customHeight="1">
      <c r="A1" s="3" t="s">
        <v>2265</v>
      </c>
    </row>
    <row r="2" spans="1:6" ht="37.5" customHeight="1">
      <c r="A2" s="744" t="s">
        <v>2266</v>
      </c>
      <c r="B2" s="744"/>
      <c r="C2" s="744"/>
      <c r="D2" s="744"/>
      <c r="E2" s="744"/>
      <c r="F2" s="744"/>
    </row>
    <row r="3" spans="1:6" ht="15.75" customHeight="1">
      <c r="A3" s="103"/>
      <c r="B3" s="103"/>
      <c r="C3" s="103"/>
      <c r="D3" s="103"/>
      <c r="E3" s="750"/>
      <c r="F3" s="750"/>
    </row>
    <row r="4" spans="1:6" ht="15.75" customHeight="1">
      <c r="A4" s="41"/>
      <c r="B4" s="41"/>
      <c r="C4" s="41"/>
      <c r="D4" s="41"/>
      <c r="E4" s="42"/>
      <c r="F4" s="42" t="s">
        <v>2093</v>
      </c>
    </row>
    <row r="5" spans="1:6" ht="39.75" customHeight="1">
      <c r="A5" s="44" t="s">
        <v>2094</v>
      </c>
      <c r="B5" s="44" t="s">
        <v>71</v>
      </c>
      <c r="C5" s="44" t="s">
        <v>1924</v>
      </c>
      <c r="D5" s="44" t="s">
        <v>2094</v>
      </c>
      <c r="E5" s="104" t="s">
        <v>71</v>
      </c>
      <c r="F5" s="104" t="s">
        <v>1924</v>
      </c>
    </row>
    <row r="6" spans="1:6" ht="24" customHeight="1">
      <c r="A6" s="46" t="s">
        <v>2267</v>
      </c>
      <c r="B6" s="22">
        <v>2308410000</v>
      </c>
      <c r="C6" s="22">
        <v>2536960000</v>
      </c>
      <c r="D6" s="105" t="s">
        <v>2268</v>
      </c>
      <c r="E6" s="36">
        <v>1393470000</v>
      </c>
      <c r="F6" s="36">
        <v>1565410000</v>
      </c>
    </row>
    <row r="7" spans="1:6" ht="24" customHeight="1">
      <c r="A7" s="46" t="s">
        <v>2138</v>
      </c>
      <c r="B7" s="22">
        <v>302850000</v>
      </c>
      <c r="C7" s="22">
        <v>120410000</v>
      </c>
      <c r="D7" s="105" t="s">
        <v>2269</v>
      </c>
      <c r="E7" s="36">
        <v>1623700000</v>
      </c>
      <c r="F7" s="36">
        <v>1899730000</v>
      </c>
    </row>
    <row r="8" spans="1:6" ht="24" customHeight="1">
      <c r="A8" s="46" t="s">
        <v>2140</v>
      </c>
      <c r="B8" s="22">
        <v>0</v>
      </c>
      <c r="C8" s="22">
        <v>0</v>
      </c>
      <c r="D8" s="44"/>
      <c r="E8" s="104"/>
      <c r="F8" s="104"/>
    </row>
    <row r="9" spans="1:6" ht="24" customHeight="1">
      <c r="A9" s="46" t="s">
        <v>2207</v>
      </c>
      <c r="B9" s="22">
        <v>1790000</v>
      </c>
      <c r="C9" s="22">
        <v>1790000</v>
      </c>
      <c r="D9" s="105" t="s">
        <v>2238</v>
      </c>
      <c r="E9" s="36">
        <v>0</v>
      </c>
      <c r="F9" s="36">
        <v>0</v>
      </c>
    </row>
    <row r="10" spans="1:6" ht="24" customHeight="1">
      <c r="A10" s="46" t="s">
        <v>2208</v>
      </c>
      <c r="B10" s="22">
        <v>0</v>
      </c>
      <c r="C10" s="47" t="s">
        <v>2145</v>
      </c>
      <c r="D10" s="46" t="s">
        <v>2270</v>
      </c>
      <c r="E10" s="36">
        <v>0</v>
      </c>
      <c r="F10" s="104"/>
    </row>
    <row r="11" spans="1:6" ht="24" customHeight="1">
      <c r="A11" s="46" t="s">
        <v>2209</v>
      </c>
      <c r="B11" s="22">
        <f>SUM(B6:B10)</f>
        <v>2613050000</v>
      </c>
      <c r="C11" s="22">
        <f>SUM(C6:C10)</f>
        <v>2659160000</v>
      </c>
      <c r="D11" s="105" t="s">
        <v>2271</v>
      </c>
      <c r="E11" s="36">
        <f>SUM(E6:E10)</f>
        <v>3017170000</v>
      </c>
      <c r="F11" s="36">
        <f>SUM(F6:F10)</f>
        <v>3465140000</v>
      </c>
    </row>
    <row r="12" spans="1:6" ht="24" customHeight="1">
      <c r="A12" s="46" t="s">
        <v>2210</v>
      </c>
      <c r="B12" s="22">
        <v>0</v>
      </c>
      <c r="C12" s="22">
        <v>0</v>
      </c>
      <c r="D12" s="105" t="s">
        <v>2272</v>
      </c>
      <c r="E12" s="106">
        <v>0</v>
      </c>
      <c r="F12" s="106">
        <v>0</v>
      </c>
    </row>
    <row r="13" spans="1:6" ht="24" customHeight="1">
      <c r="A13" s="46" t="s">
        <v>2211</v>
      </c>
      <c r="B13" s="22">
        <v>0</v>
      </c>
      <c r="C13" s="22">
        <v>0</v>
      </c>
      <c r="D13" s="105" t="s">
        <v>2273</v>
      </c>
      <c r="E13" s="106">
        <v>0</v>
      </c>
      <c r="F13" s="106">
        <v>0</v>
      </c>
    </row>
    <row r="14" spans="1:6" ht="24" customHeight="1">
      <c r="A14" s="46" t="s">
        <v>2212</v>
      </c>
      <c r="B14" s="22">
        <f>SUM(B11:B13)</f>
        <v>2613050000</v>
      </c>
      <c r="C14" s="22">
        <f>SUM(C11:C13)</f>
        <v>2659160000</v>
      </c>
      <c r="D14" s="105" t="s">
        <v>2274</v>
      </c>
      <c r="E14" s="36">
        <f>SUM(E11:E13)</f>
        <v>3017170000</v>
      </c>
      <c r="F14" s="36">
        <f>SUM(F11:F13)</f>
        <v>3465140000</v>
      </c>
    </row>
    <row r="15" spans="1:6" ht="24" customHeight="1">
      <c r="A15" s="44"/>
      <c r="B15" s="47" t="s">
        <v>2145</v>
      </c>
      <c r="C15" s="47" t="s">
        <v>2145</v>
      </c>
      <c r="D15" s="105" t="s">
        <v>2275</v>
      </c>
      <c r="E15" s="36">
        <f>B14-E14</f>
        <v>-404120000</v>
      </c>
      <c r="F15" s="36">
        <f>C14-F14</f>
        <v>-805980000</v>
      </c>
    </row>
    <row r="16" spans="1:6" ht="24" customHeight="1">
      <c r="A16" s="46" t="s">
        <v>2213</v>
      </c>
      <c r="B16" s="22">
        <v>5194399548.9399996</v>
      </c>
      <c r="C16" s="22">
        <f>E16</f>
        <v>4790279548.9399996</v>
      </c>
      <c r="D16" s="105" t="s">
        <v>2276</v>
      </c>
      <c r="E16" s="36">
        <f>E15+B16</f>
        <v>4790279548.9399996</v>
      </c>
      <c r="F16" s="36">
        <f>F15+C16</f>
        <v>3984299548.9399996</v>
      </c>
    </row>
    <row r="17" spans="1:6" ht="24" customHeight="1">
      <c r="A17" s="44" t="s">
        <v>2166</v>
      </c>
      <c r="B17" s="22">
        <f>B16+B14</f>
        <v>7807449548.9399996</v>
      </c>
      <c r="C17" s="22">
        <f>C16+C14</f>
        <v>7449439548.9399996</v>
      </c>
      <c r="D17" s="107" t="s">
        <v>2166</v>
      </c>
      <c r="E17" s="36">
        <f>E16+E14</f>
        <v>7807449548.9399996</v>
      </c>
      <c r="F17" s="36">
        <f>F16+F14</f>
        <v>7449439548.9399996</v>
      </c>
    </row>
    <row r="18" spans="1:6" ht="15.75" customHeight="1">
      <c r="A18" s="73"/>
      <c r="B18" s="73"/>
      <c r="C18" s="73"/>
      <c r="D18" s="73"/>
      <c r="E18" s="73"/>
      <c r="F18" s="74"/>
    </row>
  </sheetData>
  <mergeCells count="2">
    <mergeCell ref="A2:F2"/>
    <mergeCell ref="E3:F3"/>
  </mergeCells>
  <phoneticPr fontId="17" type="noConversion"/>
  <printOptions horizontalCentered="1" verticalCentered="1"/>
  <pageMargins left="0.70833333333333337" right="0.43263888888888891" top="0.74791666666666667" bottom="0.74791666666666667" header="0.31458333333333333" footer="0.31458333333333333"/>
  <pageSetup paperSize="9" scale="84" orientation="landscape"/>
  <headerFooter scaleWithDoc="0" alignWithMargins="0">
    <oddFooter>第 &amp;P 页，共 &amp;N 页</oddFooter>
  </headerFooter>
</worksheet>
</file>

<file path=xl/worksheets/sheet47.xml><?xml version="1.0" encoding="utf-8"?>
<worksheet xmlns="http://schemas.openxmlformats.org/spreadsheetml/2006/main" xmlns:r="http://schemas.openxmlformats.org/officeDocument/2006/relationships">
  <sheetPr>
    <pageSetUpPr fitToPage="1"/>
  </sheetPr>
  <dimension ref="A1:H26"/>
  <sheetViews>
    <sheetView workbookViewId="0">
      <selection activeCell="A2" sqref="A2:H2"/>
    </sheetView>
  </sheetViews>
  <sheetFormatPr defaultRowHeight="14.25"/>
  <cols>
    <col min="1" max="1" width="33.375" style="1" customWidth="1"/>
    <col min="2" max="2" width="6.625" style="1" customWidth="1"/>
    <col min="3" max="4" width="21.625" style="1" bestFit="1" customWidth="1"/>
    <col min="5" max="5" width="32.125" style="39" customWidth="1"/>
    <col min="6" max="6" width="6.625" style="1" customWidth="1"/>
    <col min="7" max="8" width="20.5" style="1" bestFit="1" customWidth="1"/>
    <col min="9" max="16384" width="9" style="1"/>
  </cols>
  <sheetData>
    <row r="1" spans="1:8" ht="14.25" customHeight="1">
      <c r="A1" s="3" t="s">
        <v>2277</v>
      </c>
      <c r="E1" s="1"/>
    </row>
    <row r="2" spans="1:8" ht="37.5" customHeight="1">
      <c r="A2" s="744" t="s">
        <v>2278</v>
      </c>
      <c r="B2" s="744"/>
      <c r="C2" s="744"/>
      <c r="D2" s="744"/>
      <c r="E2" s="744"/>
      <c r="F2" s="744"/>
      <c r="G2" s="744"/>
      <c r="H2" s="744"/>
    </row>
    <row r="3" spans="1:8" ht="15.75" customHeight="1">
      <c r="A3" s="41"/>
      <c r="B3" s="75"/>
      <c r="C3" s="75"/>
      <c r="D3" s="76"/>
      <c r="E3" s="40"/>
      <c r="F3" s="76"/>
      <c r="G3" s="76"/>
      <c r="H3" s="42"/>
    </row>
    <row r="4" spans="1:8" ht="39.75" customHeight="1">
      <c r="A4" s="77" t="s">
        <v>2094</v>
      </c>
      <c r="B4" s="77" t="s">
        <v>2279</v>
      </c>
      <c r="C4" s="44" t="s">
        <v>71</v>
      </c>
      <c r="D4" s="44" t="s">
        <v>1924</v>
      </c>
      <c r="E4" s="43" t="s">
        <v>2094</v>
      </c>
      <c r="F4" s="48" t="s">
        <v>2279</v>
      </c>
      <c r="G4" s="44" t="s">
        <v>71</v>
      </c>
      <c r="H4" s="44" t="s">
        <v>1924</v>
      </c>
    </row>
    <row r="5" spans="1:8" ht="24" customHeight="1">
      <c r="A5" s="78" t="s">
        <v>2280</v>
      </c>
      <c r="B5" s="44"/>
      <c r="C5" s="48"/>
      <c r="D5" s="48"/>
      <c r="E5" s="79" t="s">
        <v>2281</v>
      </c>
      <c r="F5" s="80"/>
      <c r="G5" s="48"/>
      <c r="H5" s="48"/>
    </row>
    <row r="6" spans="1:8" ht="24" customHeight="1">
      <c r="A6" s="78" t="s">
        <v>2282</v>
      </c>
      <c r="B6" s="81" t="s">
        <v>2283</v>
      </c>
      <c r="C6" s="12">
        <f>SUM(C7:C9)</f>
        <v>10230228</v>
      </c>
      <c r="D6" s="12">
        <f>SUM(D7:D9)</f>
        <v>10723179</v>
      </c>
      <c r="E6" s="82" t="s">
        <v>2284</v>
      </c>
      <c r="F6" s="83" t="s">
        <v>2285</v>
      </c>
      <c r="G6" s="16"/>
      <c r="H6" s="16"/>
    </row>
    <row r="7" spans="1:8" ht="24" customHeight="1">
      <c r="A7" s="78" t="s">
        <v>2286</v>
      </c>
      <c r="B7" s="84" t="s">
        <v>2283</v>
      </c>
      <c r="C7" s="12">
        <v>9914425</v>
      </c>
      <c r="D7" s="85">
        <v>10370000</v>
      </c>
      <c r="E7" s="82" t="s">
        <v>2287</v>
      </c>
      <c r="F7" s="13" t="s">
        <v>2285</v>
      </c>
      <c r="G7" s="16"/>
      <c r="H7" s="16"/>
    </row>
    <row r="8" spans="1:8" ht="24" customHeight="1">
      <c r="A8" s="78" t="s">
        <v>2288</v>
      </c>
      <c r="B8" s="86" t="s">
        <v>2283</v>
      </c>
      <c r="C8" s="12">
        <v>423</v>
      </c>
      <c r="D8" s="85">
        <v>392</v>
      </c>
      <c r="E8" s="82" t="s">
        <v>2289</v>
      </c>
      <c r="F8" s="13" t="s">
        <v>2285</v>
      </c>
      <c r="G8" s="16"/>
      <c r="H8" s="16"/>
    </row>
    <row r="9" spans="1:8" ht="24" customHeight="1">
      <c r="A9" s="78" t="s">
        <v>2290</v>
      </c>
      <c r="B9" s="87" t="s">
        <v>2283</v>
      </c>
      <c r="C9" s="12">
        <v>315380</v>
      </c>
      <c r="D9" s="85">
        <v>352787</v>
      </c>
      <c r="E9" s="88" t="s">
        <v>2291</v>
      </c>
      <c r="F9" s="13" t="s">
        <v>2285</v>
      </c>
      <c r="G9" s="16"/>
      <c r="H9" s="16"/>
    </row>
    <row r="10" spans="1:8" ht="24" customHeight="1">
      <c r="A10" s="78" t="s">
        <v>2292</v>
      </c>
      <c r="B10" s="84" t="s">
        <v>2283</v>
      </c>
      <c r="C10" s="12">
        <v>39480</v>
      </c>
      <c r="D10" s="12">
        <v>42299</v>
      </c>
      <c r="E10" s="88" t="s">
        <v>2293</v>
      </c>
      <c r="F10" s="13" t="s">
        <v>2285</v>
      </c>
      <c r="G10" s="16">
        <v>0</v>
      </c>
      <c r="H10" s="16">
        <v>0</v>
      </c>
    </row>
    <row r="11" spans="1:8" ht="24" customHeight="1">
      <c r="A11" s="78" t="s">
        <v>2294</v>
      </c>
      <c r="B11" s="84" t="s">
        <v>2283</v>
      </c>
      <c r="C11" s="12">
        <v>3119</v>
      </c>
      <c r="D11" s="12">
        <v>3845</v>
      </c>
      <c r="E11" s="88" t="s">
        <v>2295</v>
      </c>
      <c r="F11" s="13" t="s">
        <v>2285</v>
      </c>
      <c r="G11" s="16">
        <v>0</v>
      </c>
      <c r="H11" s="16">
        <v>0</v>
      </c>
    </row>
    <row r="12" spans="1:8" ht="24" customHeight="1">
      <c r="A12" s="78" t="s">
        <v>2296</v>
      </c>
      <c r="B12" s="84" t="s">
        <v>2283</v>
      </c>
      <c r="C12" s="89">
        <v>9914425</v>
      </c>
      <c r="D12" s="89">
        <v>10370000</v>
      </c>
      <c r="E12" s="90" t="s">
        <v>2297</v>
      </c>
      <c r="F12" s="13" t="s">
        <v>2298</v>
      </c>
      <c r="G12" s="11">
        <v>100176</v>
      </c>
      <c r="H12" s="11">
        <v>110194</v>
      </c>
    </row>
    <row r="13" spans="1:8" ht="24" customHeight="1">
      <c r="A13" s="78" t="s">
        <v>2299</v>
      </c>
      <c r="B13" s="81"/>
      <c r="C13" s="91" t="s">
        <v>2145</v>
      </c>
      <c r="D13" s="91" t="s">
        <v>2145</v>
      </c>
      <c r="E13" s="90" t="s">
        <v>2300</v>
      </c>
      <c r="F13" s="13"/>
      <c r="G13" s="13"/>
      <c r="H13" s="13"/>
    </row>
    <row r="14" spans="1:8" ht="24" customHeight="1">
      <c r="A14" s="78" t="s">
        <v>2301</v>
      </c>
      <c r="B14" s="84" t="s">
        <v>2285</v>
      </c>
      <c r="C14" s="16">
        <v>425594105467.48999</v>
      </c>
      <c r="D14" s="16">
        <v>462916825762.72998</v>
      </c>
      <c r="E14" s="90" t="s">
        <v>2302</v>
      </c>
      <c r="F14" s="13" t="s">
        <v>2283</v>
      </c>
      <c r="G14" s="11">
        <v>184756</v>
      </c>
      <c r="H14" s="11">
        <v>227247</v>
      </c>
    </row>
    <row r="15" spans="1:8" ht="24" customHeight="1">
      <c r="A15" s="78" t="s">
        <v>2303</v>
      </c>
      <c r="B15" s="84" t="s">
        <v>2285</v>
      </c>
      <c r="C15" s="16">
        <v>425594105467.48999</v>
      </c>
      <c r="D15" s="16">
        <v>462916825762.72998</v>
      </c>
      <c r="E15" s="90" t="s">
        <v>2286</v>
      </c>
      <c r="F15" s="13" t="s">
        <v>2283</v>
      </c>
      <c r="G15" s="11">
        <v>153995</v>
      </c>
      <c r="H15" s="11">
        <v>178899</v>
      </c>
    </row>
    <row r="16" spans="1:8" ht="24" customHeight="1">
      <c r="A16" s="78" t="s">
        <v>2304</v>
      </c>
      <c r="B16" s="84" t="s">
        <v>2305</v>
      </c>
      <c r="C16" s="16">
        <v>20.999999495253135</v>
      </c>
      <c r="D16" s="16">
        <v>20.999999263329155</v>
      </c>
      <c r="E16" s="92" t="s">
        <v>2306</v>
      </c>
      <c r="F16" s="13" t="s">
        <v>2283</v>
      </c>
      <c r="G16" s="11">
        <v>30761</v>
      </c>
      <c r="H16" s="11">
        <v>48348</v>
      </c>
    </row>
    <row r="17" spans="1:8" ht="24" customHeight="1">
      <c r="A17" s="78" t="s">
        <v>2307</v>
      </c>
      <c r="B17" s="84" t="s">
        <v>2305</v>
      </c>
      <c r="C17" s="16">
        <v>13</v>
      </c>
      <c r="D17" s="93">
        <v>13</v>
      </c>
      <c r="E17" s="82" t="s">
        <v>2308</v>
      </c>
      <c r="F17" s="13" t="s">
        <v>2283</v>
      </c>
      <c r="G17" s="11">
        <v>153995</v>
      </c>
      <c r="H17" s="11">
        <v>178899</v>
      </c>
    </row>
    <row r="18" spans="1:8" ht="24" customHeight="1">
      <c r="A18" s="78" t="s">
        <v>2309</v>
      </c>
      <c r="B18" s="84" t="s">
        <v>2305</v>
      </c>
      <c r="C18" s="16">
        <v>8</v>
      </c>
      <c r="D18" s="93">
        <v>8</v>
      </c>
      <c r="E18" s="82" t="s">
        <v>2310</v>
      </c>
      <c r="F18" s="13"/>
      <c r="G18" s="13"/>
      <c r="H18" s="13"/>
    </row>
    <row r="19" spans="1:8" ht="24" customHeight="1">
      <c r="A19" s="78" t="s">
        <v>2311</v>
      </c>
      <c r="B19" s="86" t="s">
        <v>2305</v>
      </c>
      <c r="C19" s="16">
        <v>0</v>
      </c>
      <c r="D19" s="93">
        <v>0</v>
      </c>
      <c r="E19" s="82" t="s">
        <v>2301</v>
      </c>
      <c r="F19" s="13" t="s">
        <v>2285</v>
      </c>
      <c r="G19" s="16">
        <v>26591601864</v>
      </c>
      <c r="H19" s="16">
        <v>31044867636.599998</v>
      </c>
    </row>
    <row r="20" spans="1:8" ht="24" customHeight="1">
      <c r="A20" s="78" t="s">
        <v>2312</v>
      </c>
      <c r="B20" s="87"/>
      <c r="C20" s="94" t="s">
        <v>2145</v>
      </c>
      <c r="D20" s="95" t="s">
        <v>2145</v>
      </c>
      <c r="E20" s="82" t="s">
        <v>2303</v>
      </c>
      <c r="F20" s="13" t="s">
        <v>2285</v>
      </c>
      <c r="G20" s="16">
        <v>26591601864</v>
      </c>
      <c r="H20" s="16">
        <v>31044867636.599998</v>
      </c>
    </row>
    <row r="21" spans="1:8" ht="24" customHeight="1">
      <c r="A21" s="78" t="s">
        <v>2313</v>
      </c>
      <c r="B21" s="84" t="s">
        <v>2283</v>
      </c>
      <c r="C21" s="16">
        <v>0</v>
      </c>
      <c r="D21" s="93">
        <v>0</v>
      </c>
      <c r="E21" s="82" t="s">
        <v>2314</v>
      </c>
      <c r="F21" s="13" t="s">
        <v>2305</v>
      </c>
      <c r="G21" s="16">
        <v>28</v>
      </c>
      <c r="H21" s="16">
        <v>34</v>
      </c>
    </row>
    <row r="22" spans="1:8" ht="24" customHeight="1">
      <c r="A22" s="78" t="s">
        <v>2315</v>
      </c>
      <c r="B22" s="81" t="s">
        <v>2283</v>
      </c>
      <c r="C22" s="16">
        <v>0</v>
      </c>
      <c r="D22" s="93">
        <v>0</v>
      </c>
      <c r="E22" s="82" t="s">
        <v>2316</v>
      </c>
      <c r="F22" s="13"/>
      <c r="G22" s="13"/>
      <c r="H22" s="13"/>
    </row>
    <row r="23" spans="1:8" ht="24" customHeight="1">
      <c r="A23" s="78" t="s">
        <v>2317</v>
      </c>
      <c r="B23" s="96" t="s">
        <v>2285</v>
      </c>
      <c r="C23" s="16">
        <v>0</v>
      </c>
      <c r="D23" s="93">
        <v>0</v>
      </c>
      <c r="E23" s="82" t="s">
        <v>2318</v>
      </c>
      <c r="F23" s="13" t="s">
        <v>2283</v>
      </c>
      <c r="G23" s="11">
        <v>857</v>
      </c>
      <c r="H23" s="11">
        <v>1083</v>
      </c>
    </row>
    <row r="24" spans="1:8" ht="24" customHeight="1">
      <c r="A24" s="97" t="s">
        <v>2319</v>
      </c>
      <c r="B24" s="62"/>
      <c r="C24" s="94" t="s">
        <v>2145</v>
      </c>
      <c r="D24" s="95" t="s">
        <v>2145</v>
      </c>
      <c r="E24" s="88" t="s">
        <v>2320</v>
      </c>
      <c r="F24" s="13" t="s">
        <v>2283</v>
      </c>
      <c r="G24" s="11">
        <v>5539</v>
      </c>
      <c r="H24" s="11">
        <v>5676</v>
      </c>
    </row>
    <row r="25" spans="1:8" ht="24" customHeight="1">
      <c r="A25" s="98" t="s">
        <v>2321</v>
      </c>
      <c r="B25" s="96" t="s">
        <v>2285</v>
      </c>
      <c r="C25" s="16">
        <v>89374760000</v>
      </c>
      <c r="D25" s="16">
        <v>97212530000</v>
      </c>
      <c r="E25" s="99"/>
      <c r="F25" s="13"/>
      <c r="G25" s="13"/>
      <c r="H25" s="13"/>
    </row>
    <row r="26" spans="1:8" ht="16.5" customHeight="1">
      <c r="A26" s="100"/>
      <c r="B26" s="100"/>
      <c r="C26" s="100"/>
      <c r="D26" s="100"/>
      <c r="E26" s="101"/>
      <c r="F26" s="100"/>
      <c r="G26" s="100"/>
      <c r="H26" s="102"/>
    </row>
  </sheetData>
  <mergeCells count="1">
    <mergeCell ref="A2:H2"/>
  </mergeCells>
  <phoneticPr fontId="17" type="noConversion"/>
  <printOptions horizontalCentered="1" verticalCentered="1"/>
  <pageMargins left="0.70833333333333337" right="0.43263888888888891" top="0.74791666666666667" bottom="0.74791666666666667" header="0.31458333333333333" footer="0.31458333333333333"/>
  <pageSetup paperSize="9" scale="75" orientation="landscape"/>
  <headerFooter scaleWithDoc="0" alignWithMargins="0">
    <oddFooter>第 &amp;P 页，共 &amp;N 页</oddFooter>
  </headerFooter>
</worksheet>
</file>

<file path=xl/worksheets/sheet48.xml><?xml version="1.0" encoding="utf-8"?>
<worksheet xmlns="http://schemas.openxmlformats.org/spreadsheetml/2006/main" xmlns:r="http://schemas.openxmlformats.org/officeDocument/2006/relationships">
  <sheetPr>
    <pageSetUpPr fitToPage="1"/>
  </sheetPr>
  <dimension ref="A1:H25"/>
  <sheetViews>
    <sheetView workbookViewId="0">
      <selection activeCell="A2" sqref="A2:H2"/>
    </sheetView>
  </sheetViews>
  <sheetFormatPr defaultRowHeight="14.25"/>
  <cols>
    <col min="1" max="1" width="40.375" style="39" customWidth="1"/>
    <col min="2" max="2" width="9.5" style="1" bestFit="1" customWidth="1"/>
    <col min="3" max="3" width="22.75" style="1" customWidth="1"/>
    <col min="4" max="4" width="23.875" style="1" bestFit="1" customWidth="1"/>
    <col min="5" max="5" width="38.25" style="1" bestFit="1" customWidth="1"/>
    <col min="6" max="6" width="10.5" style="1" bestFit="1" customWidth="1"/>
    <col min="7" max="7" width="17.5" style="1" customWidth="1"/>
    <col min="8" max="8" width="17.75" style="1" customWidth="1"/>
    <col min="9" max="16384" width="9" style="1"/>
  </cols>
  <sheetData>
    <row r="1" spans="1:8" ht="14.25" customHeight="1">
      <c r="A1" s="3" t="s">
        <v>2322</v>
      </c>
    </row>
    <row r="2" spans="1:8" ht="37.5" customHeight="1">
      <c r="A2" s="744" t="s">
        <v>2323</v>
      </c>
      <c r="B2" s="744"/>
      <c r="C2" s="744"/>
      <c r="D2" s="744"/>
      <c r="E2" s="744"/>
      <c r="F2" s="744"/>
      <c r="G2" s="744"/>
      <c r="H2" s="744"/>
    </row>
    <row r="3" spans="1:8" ht="15.75" customHeight="1">
      <c r="A3" s="40"/>
      <c r="B3" s="41"/>
      <c r="C3" s="41"/>
      <c r="D3" s="41"/>
      <c r="E3" s="41"/>
      <c r="F3" s="41"/>
      <c r="G3" s="41"/>
      <c r="H3" s="42"/>
    </row>
    <row r="4" spans="1:8" ht="39.75" customHeight="1">
      <c r="A4" s="43" t="s">
        <v>2094</v>
      </c>
      <c r="B4" s="44" t="s">
        <v>2279</v>
      </c>
      <c r="C4" s="44" t="s">
        <v>71</v>
      </c>
      <c r="D4" s="44" t="s">
        <v>1924</v>
      </c>
      <c r="E4" s="44" t="s">
        <v>2094</v>
      </c>
      <c r="F4" s="44" t="s">
        <v>2279</v>
      </c>
      <c r="G4" s="44" t="s">
        <v>71</v>
      </c>
      <c r="H4" s="44" t="s">
        <v>1924</v>
      </c>
    </row>
    <row r="5" spans="1:8" ht="24" customHeight="1">
      <c r="A5" s="45" t="s">
        <v>2324</v>
      </c>
      <c r="B5" s="44"/>
      <c r="C5" s="44"/>
      <c r="D5" s="44"/>
      <c r="E5" s="46" t="s">
        <v>2325</v>
      </c>
      <c r="F5" s="44"/>
      <c r="G5" s="47" t="s">
        <v>2145</v>
      </c>
      <c r="H5" s="47" t="s">
        <v>2145</v>
      </c>
    </row>
    <row r="6" spans="1:8" ht="24" customHeight="1">
      <c r="A6" s="45" t="s">
        <v>2326</v>
      </c>
      <c r="B6" s="44" t="s">
        <v>2283</v>
      </c>
      <c r="C6" s="35">
        <f>C7+C9</f>
        <v>11683546</v>
      </c>
      <c r="D6" s="35">
        <f>D7+D9</f>
        <v>12008000</v>
      </c>
      <c r="E6" s="46" t="s">
        <v>2327</v>
      </c>
      <c r="F6" s="44" t="s">
        <v>2283</v>
      </c>
      <c r="G6" s="22">
        <v>0</v>
      </c>
      <c r="H6" s="22">
        <v>0</v>
      </c>
    </row>
    <row r="7" spans="1:8" ht="24" customHeight="1">
      <c r="A7" s="45" t="s">
        <v>2328</v>
      </c>
      <c r="B7" s="44" t="s">
        <v>2283</v>
      </c>
      <c r="C7" s="35">
        <v>11330573</v>
      </c>
      <c r="D7" s="35">
        <v>11619729</v>
      </c>
      <c r="E7" s="46" t="s">
        <v>2329</v>
      </c>
      <c r="F7" s="48" t="s">
        <v>2330</v>
      </c>
      <c r="G7" s="49">
        <v>0</v>
      </c>
      <c r="H7" s="49">
        <v>0</v>
      </c>
    </row>
    <row r="8" spans="1:8" ht="24" customHeight="1">
      <c r="A8" s="45" t="s">
        <v>2331</v>
      </c>
      <c r="B8" s="48" t="s">
        <v>2283</v>
      </c>
      <c r="C8" s="35"/>
      <c r="D8" s="35"/>
      <c r="E8" s="50" t="s">
        <v>2332</v>
      </c>
      <c r="F8" s="48" t="s">
        <v>2330</v>
      </c>
      <c r="G8" s="51">
        <v>0</v>
      </c>
      <c r="H8" s="51">
        <v>0</v>
      </c>
    </row>
    <row r="9" spans="1:8" ht="24" customHeight="1">
      <c r="A9" s="52" t="s">
        <v>2333</v>
      </c>
      <c r="B9" s="53" t="s">
        <v>2283</v>
      </c>
      <c r="C9" s="35">
        <v>352973</v>
      </c>
      <c r="D9" s="54">
        <v>388271</v>
      </c>
      <c r="E9" s="17" t="s">
        <v>2334</v>
      </c>
      <c r="F9" s="48" t="s">
        <v>2330</v>
      </c>
      <c r="G9" s="55">
        <v>0</v>
      </c>
      <c r="H9" s="55">
        <v>0</v>
      </c>
    </row>
    <row r="10" spans="1:8" ht="24" customHeight="1">
      <c r="A10" s="52" t="s">
        <v>2335</v>
      </c>
      <c r="B10" s="53" t="s">
        <v>2283</v>
      </c>
      <c r="C10" s="35">
        <v>11683546</v>
      </c>
      <c r="D10" s="54">
        <v>12008000</v>
      </c>
      <c r="E10" s="50" t="s">
        <v>2336</v>
      </c>
      <c r="F10" s="44"/>
      <c r="G10" s="47" t="s">
        <v>2145</v>
      </c>
      <c r="H10" s="47" t="s">
        <v>2145</v>
      </c>
    </row>
    <row r="11" spans="1:8" ht="24" customHeight="1">
      <c r="A11" s="52" t="s">
        <v>2337</v>
      </c>
      <c r="B11" s="53"/>
      <c r="C11" s="56" t="s">
        <v>2145</v>
      </c>
      <c r="D11" s="57" t="s">
        <v>2145</v>
      </c>
      <c r="E11" s="50" t="s">
        <v>2338</v>
      </c>
      <c r="F11" s="44" t="s">
        <v>2283</v>
      </c>
      <c r="G11" s="22">
        <v>0</v>
      </c>
      <c r="H11" s="22">
        <v>0</v>
      </c>
    </row>
    <row r="12" spans="1:8" ht="24" customHeight="1">
      <c r="A12" s="52" t="s">
        <v>2339</v>
      </c>
      <c r="B12" s="13" t="s">
        <v>2285</v>
      </c>
      <c r="C12" s="22">
        <v>700860710800.34998</v>
      </c>
      <c r="D12" s="22">
        <v>794871933745.06006</v>
      </c>
      <c r="E12" s="50" t="s">
        <v>2340</v>
      </c>
      <c r="F12" s="48" t="s">
        <v>2330</v>
      </c>
      <c r="G12" s="49">
        <v>0</v>
      </c>
      <c r="H12" s="49">
        <v>0</v>
      </c>
    </row>
    <row r="13" spans="1:8" ht="24" customHeight="1">
      <c r="A13" s="52" t="s">
        <v>2341</v>
      </c>
      <c r="B13" s="13" t="s">
        <v>2285</v>
      </c>
      <c r="C13" s="22">
        <v>700860710800.34998</v>
      </c>
      <c r="D13" s="22">
        <v>794871933745.06006</v>
      </c>
      <c r="E13" s="58"/>
      <c r="F13" s="58"/>
      <c r="G13" s="59" t="s">
        <v>2145</v>
      </c>
      <c r="H13" s="59" t="s">
        <v>2145</v>
      </c>
    </row>
    <row r="14" spans="1:8" ht="24" customHeight="1">
      <c r="A14" s="52" t="s">
        <v>2342</v>
      </c>
      <c r="B14" s="13" t="s">
        <v>2285</v>
      </c>
      <c r="C14" s="22">
        <v>0</v>
      </c>
      <c r="D14" s="22">
        <v>0</v>
      </c>
      <c r="E14" s="58"/>
      <c r="F14" s="58"/>
      <c r="G14" s="59" t="s">
        <v>2145</v>
      </c>
      <c r="H14" s="59" t="s">
        <v>2145</v>
      </c>
    </row>
    <row r="15" spans="1:8" ht="24" customHeight="1">
      <c r="A15" s="52" t="s">
        <v>2343</v>
      </c>
      <c r="B15" s="13" t="s">
        <v>2285</v>
      </c>
      <c r="C15" s="60">
        <v>0</v>
      </c>
      <c r="D15" s="60">
        <v>0</v>
      </c>
      <c r="E15" s="58"/>
      <c r="F15" s="58"/>
      <c r="G15" s="59" t="s">
        <v>2145</v>
      </c>
      <c r="H15" s="59" t="s">
        <v>2145</v>
      </c>
    </row>
    <row r="16" spans="1:8" ht="24" customHeight="1">
      <c r="A16" s="61" t="s">
        <v>2344</v>
      </c>
      <c r="B16" s="62" t="s">
        <v>2285</v>
      </c>
      <c r="C16" s="63">
        <v>0</v>
      </c>
      <c r="D16" s="63">
        <v>0</v>
      </c>
      <c r="E16" s="58"/>
      <c r="F16" s="64"/>
      <c r="G16" s="65" t="s">
        <v>2145</v>
      </c>
      <c r="H16" s="65" t="s">
        <v>2145</v>
      </c>
    </row>
    <row r="17" spans="1:8" ht="24" customHeight="1">
      <c r="A17" s="45" t="s">
        <v>2345</v>
      </c>
      <c r="B17" s="44"/>
      <c r="C17" s="47" t="s">
        <v>2145</v>
      </c>
      <c r="D17" s="47" t="s">
        <v>2145</v>
      </c>
      <c r="E17" s="66" t="s">
        <v>2346</v>
      </c>
      <c r="F17" s="44"/>
      <c r="G17" s="47" t="s">
        <v>2145</v>
      </c>
      <c r="H17" s="47" t="s">
        <v>2145</v>
      </c>
    </row>
    <row r="18" spans="1:8" ht="24" customHeight="1">
      <c r="A18" s="45" t="s">
        <v>2347</v>
      </c>
      <c r="B18" s="44" t="s">
        <v>2283</v>
      </c>
      <c r="C18" s="22">
        <v>0</v>
      </c>
      <c r="D18" s="22">
        <v>0</v>
      </c>
      <c r="E18" s="46" t="s">
        <v>2347</v>
      </c>
      <c r="F18" s="44" t="s">
        <v>2283</v>
      </c>
      <c r="G18" s="35">
        <v>2679678</v>
      </c>
      <c r="H18" s="35">
        <v>2804000</v>
      </c>
    </row>
    <row r="19" spans="1:8" ht="24" customHeight="1">
      <c r="A19" s="67" t="s">
        <v>2329</v>
      </c>
      <c r="B19" s="48" t="s">
        <v>2330</v>
      </c>
      <c r="C19" s="49">
        <v>0</v>
      </c>
      <c r="D19" s="49">
        <v>0</v>
      </c>
      <c r="E19" s="68" t="s">
        <v>2329</v>
      </c>
      <c r="F19" s="48" t="s">
        <v>2330</v>
      </c>
      <c r="G19" s="36">
        <f>G20+G21</f>
        <v>1229.22</v>
      </c>
      <c r="H19" s="36">
        <f>H20+H21</f>
        <v>1330.85</v>
      </c>
    </row>
    <row r="20" spans="1:8" ht="24" customHeight="1">
      <c r="A20" s="67" t="s">
        <v>2332</v>
      </c>
      <c r="B20" s="48" t="s">
        <v>2330</v>
      </c>
      <c r="C20" s="60">
        <v>0</v>
      </c>
      <c r="D20" s="60">
        <v>0</v>
      </c>
      <c r="E20" s="68" t="s">
        <v>2332</v>
      </c>
      <c r="F20" s="48" t="s">
        <v>2330</v>
      </c>
      <c r="G20" s="36">
        <v>736.64</v>
      </c>
      <c r="H20" s="36">
        <v>792.76</v>
      </c>
    </row>
    <row r="21" spans="1:8" ht="24" customHeight="1">
      <c r="A21" s="67" t="s">
        <v>2348</v>
      </c>
      <c r="B21" s="48" t="s">
        <v>2330</v>
      </c>
      <c r="C21" s="60">
        <v>0</v>
      </c>
      <c r="D21" s="60">
        <v>0</v>
      </c>
      <c r="E21" s="68" t="s">
        <v>2334</v>
      </c>
      <c r="F21" s="48" t="s">
        <v>2330</v>
      </c>
      <c r="G21" s="36">
        <v>492.58</v>
      </c>
      <c r="H21" s="36">
        <v>538.09</v>
      </c>
    </row>
    <row r="22" spans="1:8" ht="24" customHeight="1">
      <c r="A22" s="67" t="s">
        <v>2336</v>
      </c>
      <c r="B22" s="48"/>
      <c r="C22" s="69" t="s">
        <v>2145</v>
      </c>
      <c r="D22" s="69" t="s">
        <v>2145</v>
      </c>
      <c r="E22" s="68" t="s">
        <v>2336</v>
      </c>
      <c r="F22" s="48"/>
      <c r="G22" s="69" t="s">
        <v>2145</v>
      </c>
      <c r="H22" s="69" t="s">
        <v>2145</v>
      </c>
    </row>
    <row r="23" spans="1:8" ht="24" customHeight="1">
      <c r="A23" s="67" t="s">
        <v>2338</v>
      </c>
      <c r="B23" s="48" t="s">
        <v>2283</v>
      </c>
      <c r="C23" s="22">
        <v>0</v>
      </c>
      <c r="D23" s="70">
        <v>0</v>
      </c>
      <c r="E23" s="68" t="s">
        <v>2338</v>
      </c>
      <c r="F23" s="48" t="s">
        <v>2283</v>
      </c>
      <c r="G23" s="22">
        <v>0</v>
      </c>
      <c r="H23" s="22">
        <v>0</v>
      </c>
    </row>
    <row r="24" spans="1:8" ht="24" customHeight="1">
      <c r="A24" s="67" t="s">
        <v>2340</v>
      </c>
      <c r="B24" s="48" t="s">
        <v>2330</v>
      </c>
      <c r="C24" s="49">
        <v>0</v>
      </c>
      <c r="D24" s="71">
        <v>0</v>
      </c>
      <c r="E24" s="68" t="s">
        <v>2340</v>
      </c>
      <c r="F24" s="48" t="s">
        <v>2330</v>
      </c>
      <c r="G24" s="49">
        <v>0</v>
      </c>
      <c r="H24" s="49">
        <v>0</v>
      </c>
    </row>
    <row r="25" spans="1:8" ht="15.75" customHeight="1">
      <c r="A25" s="72"/>
      <c r="B25" s="73"/>
      <c r="C25" s="73"/>
      <c r="D25" s="73"/>
      <c r="E25" s="73"/>
      <c r="F25" s="73"/>
      <c r="G25" s="73"/>
      <c r="H25" s="74"/>
    </row>
  </sheetData>
  <mergeCells count="1">
    <mergeCell ref="A2:H2"/>
  </mergeCells>
  <phoneticPr fontId="17" type="noConversion"/>
  <printOptions horizontalCentered="1" verticalCentered="1"/>
  <pageMargins left="0.70833333333333337" right="0.39305555555555555" top="0.74791666666666667" bottom="0.74791666666666667" header="0.31458333333333333" footer="0.31458333333333333"/>
  <pageSetup paperSize="9" scale="70" orientation="landscape"/>
  <headerFooter scaleWithDoc="0" alignWithMargins="0">
    <oddFooter>第 &amp;P 页，共 &amp;N 页</oddFooter>
  </headerFooter>
</worksheet>
</file>

<file path=xl/worksheets/sheet49.xml><?xml version="1.0" encoding="utf-8"?>
<worksheet xmlns="http://schemas.openxmlformats.org/spreadsheetml/2006/main" xmlns:r="http://schemas.openxmlformats.org/officeDocument/2006/relationships">
  <sheetPr>
    <pageSetUpPr fitToPage="1"/>
  </sheetPr>
  <dimension ref="A1:H13"/>
  <sheetViews>
    <sheetView workbookViewId="0">
      <selection activeCell="A2" sqref="A2:H2"/>
    </sheetView>
  </sheetViews>
  <sheetFormatPr defaultColWidth="9" defaultRowHeight="14.25" customHeight="1"/>
  <cols>
    <col min="1" max="1" width="39.375" style="23" customWidth="1"/>
    <col min="2" max="2" width="6.25" customWidth="1"/>
    <col min="3" max="4" width="21.625" bestFit="1" customWidth="1"/>
    <col min="5" max="5" width="39.375" customWidth="1"/>
    <col min="6" max="6" width="6.25" customWidth="1"/>
    <col min="7" max="8" width="21.625" bestFit="1" customWidth="1"/>
  </cols>
  <sheetData>
    <row r="1" spans="1:8" s="1" customFormat="1" ht="14.25" customHeight="1">
      <c r="A1" s="3" t="s">
        <v>2349</v>
      </c>
    </row>
    <row r="2" spans="1:8" ht="37.5" customHeight="1">
      <c r="A2" s="744" t="s">
        <v>2350</v>
      </c>
      <c r="B2" s="744"/>
      <c r="C2" s="744"/>
      <c r="D2" s="744"/>
      <c r="E2" s="744"/>
      <c r="F2" s="744"/>
      <c r="G2" s="744"/>
      <c r="H2" s="744"/>
    </row>
    <row r="3" spans="1:8" ht="15" customHeight="1">
      <c r="A3" s="24"/>
      <c r="B3" s="25"/>
      <c r="C3" s="25"/>
      <c r="D3" s="25"/>
      <c r="E3" s="25"/>
      <c r="F3" s="25"/>
      <c r="G3" s="25"/>
      <c r="H3" s="26"/>
    </row>
    <row r="4" spans="1:8" ht="37.5" customHeight="1">
      <c r="A4" s="27" t="s">
        <v>2094</v>
      </c>
      <c r="B4" s="28" t="s">
        <v>2279</v>
      </c>
      <c r="C4" s="28" t="s">
        <v>71</v>
      </c>
      <c r="D4" s="28" t="s">
        <v>1924</v>
      </c>
      <c r="E4" s="29" t="s">
        <v>2094</v>
      </c>
      <c r="F4" s="29" t="s">
        <v>2279</v>
      </c>
      <c r="G4" s="30" t="s">
        <v>71</v>
      </c>
      <c r="H4" s="30" t="s">
        <v>1924</v>
      </c>
    </row>
    <row r="5" spans="1:8" ht="30" customHeight="1">
      <c r="A5" s="31" t="s">
        <v>2351</v>
      </c>
      <c r="B5" s="28"/>
      <c r="C5" s="28"/>
      <c r="D5" s="32"/>
      <c r="E5" s="33" t="s">
        <v>2352</v>
      </c>
      <c r="F5" s="28"/>
      <c r="G5" s="30"/>
      <c r="H5" s="30"/>
    </row>
    <row r="6" spans="1:8" ht="30" customHeight="1">
      <c r="A6" s="31" t="s">
        <v>2326</v>
      </c>
      <c r="B6" s="28" t="s">
        <v>2283</v>
      </c>
      <c r="C6" s="34">
        <v>11044848</v>
      </c>
      <c r="D6" s="34">
        <v>11340000</v>
      </c>
      <c r="E6" s="33" t="s">
        <v>2353</v>
      </c>
      <c r="F6" s="28" t="s">
        <v>2283</v>
      </c>
      <c r="G6" s="35">
        <v>11168792</v>
      </c>
      <c r="H6" s="35">
        <v>11480000</v>
      </c>
    </row>
    <row r="7" spans="1:8" ht="30" customHeight="1">
      <c r="A7" s="31" t="s">
        <v>2354</v>
      </c>
      <c r="B7" s="28"/>
      <c r="C7" s="28"/>
      <c r="D7" s="32"/>
      <c r="E7" s="33" t="s">
        <v>2355</v>
      </c>
      <c r="F7" s="28" t="s">
        <v>2285</v>
      </c>
      <c r="G7" s="36">
        <v>477033724494</v>
      </c>
      <c r="H7" s="36">
        <v>509849760000</v>
      </c>
    </row>
    <row r="8" spans="1:8" ht="30" customHeight="1">
      <c r="A8" s="31" t="s">
        <v>2339</v>
      </c>
      <c r="B8" s="28" t="s">
        <v>2285</v>
      </c>
      <c r="C8" s="36">
        <v>286244811767</v>
      </c>
      <c r="D8" s="36">
        <v>300041111111.10999</v>
      </c>
      <c r="E8" s="33" t="s">
        <v>2356</v>
      </c>
      <c r="F8" s="28" t="s">
        <v>2283</v>
      </c>
      <c r="G8" s="35">
        <v>38205</v>
      </c>
      <c r="H8" s="35">
        <v>38587</v>
      </c>
    </row>
    <row r="9" spans="1:8" ht="30" customHeight="1">
      <c r="A9" s="31" t="s">
        <v>2341</v>
      </c>
      <c r="B9" s="28" t="s">
        <v>2285</v>
      </c>
      <c r="C9" s="36">
        <v>286244811767</v>
      </c>
      <c r="D9" s="36">
        <v>300041111111.10999</v>
      </c>
      <c r="E9" s="33" t="s">
        <v>2357</v>
      </c>
      <c r="F9" s="28"/>
      <c r="G9" s="30"/>
      <c r="H9" s="30"/>
    </row>
    <row r="10" spans="1:8" ht="30" customHeight="1">
      <c r="A10" s="31" t="s">
        <v>2358</v>
      </c>
      <c r="B10" s="28" t="s">
        <v>2283</v>
      </c>
      <c r="C10" s="34">
        <v>89169</v>
      </c>
      <c r="D10" s="34">
        <v>131613</v>
      </c>
      <c r="E10" s="33" t="s">
        <v>2326</v>
      </c>
      <c r="F10" s="28" t="s">
        <v>2283</v>
      </c>
      <c r="G10" s="35">
        <v>11775373</v>
      </c>
      <c r="H10" s="35">
        <v>12252000</v>
      </c>
    </row>
    <row r="11" spans="1:8" ht="30" customHeight="1">
      <c r="A11" s="31" t="s">
        <v>2359</v>
      </c>
      <c r="B11" s="28" t="s">
        <v>2360</v>
      </c>
      <c r="C11" s="34">
        <v>386102</v>
      </c>
      <c r="D11" s="34">
        <v>590576</v>
      </c>
      <c r="E11" s="33" t="s">
        <v>2354</v>
      </c>
      <c r="F11" s="28" t="s">
        <v>2285</v>
      </c>
      <c r="G11" s="36">
        <v>513461743703.81</v>
      </c>
      <c r="H11" s="36">
        <v>560440785600</v>
      </c>
    </row>
    <row r="12" spans="1:8" ht="30" customHeight="1">
      <c r="A12" s="31" t="s">
        <v>2361</v>
      </c>
      <c r="B12" s="28" t="s">
        <v>2283</v>
      </c>
      <c r="C12" s="34">
        <v>9400890</v>
      </c>
      <c r="D12" s="34">
        <v>9940360</v>
      </c>
      <c r="E12" s="33" t="s">
        <v>2362</v>
      </c>
      <c r="F12" s="28" t="s">
        <v>2363</v>
      </c>
      <c r="G12" s="35">
        <v>214399</v>
      </c>
      <c r="H12" s="35">
        <v>222975</v>
      </c>
    </row>
    <row r="13" spans="1:8" ht="30" customHeight="1">
      <c r="A13" s="37" t="s">
        <v>2364</v>
      </c>
      <c r="B13" s="38" t="s">
        <v>2283</v>
      </c>
      <c r="C13" s="34">
        <v>0</v>
      </c>
      <c r="D13" s="34">
        <v>38600</v>
      </c>
      <c r="E13" s="33" t="s">
        <v>2365</v>
      </c>
      <c r="F13" s="28" t="s">
        <v>2363</v>
      </c>
      <c r="G13" s="35">
        <v>121544</v>
      </c>
      <c r="H13" s="35">
        <v>133698</v>
      </c>
    </row>
  </sheetData>
  <mergeCells count="1">
    <mergeCell ref="A2:H2"/>
  </mergeCells>
  <phoneticPr fontId="17" type="noConversion"/>
  <printOptions horizontalCentered="1" verticalCentered="1"/>
  <pageMargins left="0.70833333333333337" right="0.39305555555555555" top="0.74791666666666667" bottom="0.74791666666666667" header="0.31458333333333333" footer="0.31458333333333333"/>
  <pageSetup paperSize="9" scale="71" orientation="landscape"/>
  <headerFooter scaleWithDoc="0" alignWithMargins="0">
    <oddFooter>第 &amp;P 页，共 &amp;N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D83"/>
  <sheetViews>
    <sheetView showGridLines="0" showZeros="0" workbookViewId="0">
      <pane ySplit="5" topLeftCell="A66" activePane="bottomLeft" state="frozen"/>
      <selection pane="bottomLeft" activeCell="B77" sqref="B77"/>
    </sheetView>
  </sheetViews>
  <sheetFormatPr defaultRowHeight="14.25"/>
  <cols>
    <col min="1" max="1" width="53.125" style="406" customWidth="1"/>
    <col min="2" max="2" width="20.625" style="406" customWidth="1"/>
    <col min="3" max="3" width="53.125" style="406" bestFit="1" customWidth="1"/>
    <col min="4" max="4" width="20.625" style="406" customWidth="1"/>
    <col min="5" max="16384" width="9" style="406"/>
  </cols>
  <sheetData>
    <row r="1" spans="1:4" ht="18" customHeight="1">
      <c r="A1" s="369" t="s">
        <v>1237</v>
      </c>
    </row>
    <row r="2" spans="1:4" s="369" customFormat="1" ht="20.25">
      <c r="A2" s="662" t="s">
        <v>2394</v>
      </c>
      <c r="B2" s="662"/>
      <c r="C2" s="662"/>
      <c r="D2" s="662"/>
    </row>
    <row r="3" spans="1:4" ht="20.25" customHeight="1">
      <c r="A3" s="369"/>
      <c r="D3" s="515" t="s">
        <v>40</v>
      </c>
    </row>
    <row r="4" spans="1:4" ht="31.5" customHeight="1">
      <c r="A4" s="665" t="s">
        <v>1238</v>
      </c>
      <c r="B4" s="666"/>
      <c r="C4" s="665" t="s">
        <v>1239</v>
      </c>
      <c r="D4" s="667"/>
    </row>
    <row r="5" spans="1:4" ht="21.95" customHeight="1">
      <c r="A5" s="307" t="s">
        <v>41</v>
      </c>
      <c r="B5" s="392" t="s">
        <v>1240</v>
      </c>
      <c r="C5" s="307" t="s">
        <v>41</v>
      </c>
      <c r="D5" s="392" t="s">
        <v>1240</v>
      </c>
    </row>
    <row r="6" spans="1:4" ht="20.100000000000001" customHeight="1">
      <c r="A6" s="372" t="s">
        <v>1241</v>
      </c>
      <c r="B6" s="516">
        <v>22100000</v>
      </c>
      <c r="C6" s="372" t="s">
        <v>1242</v>
      </c>
      <c r="D6" s="517">
        <v>20397000</v>
      </c>
    </row>
    <row r="7" spans="1:4" ht="20.100000000000001" customHeight="1">
      <c r="A7" s="518" t="s">
        <v>1243</v>
      </c>
      <c r="B7" s="516">
        <f>+B8+B56+B61+B62+B64</f>
        <v>8500000</v>
      </c>
      <c r="C7" s="518" t="s">
        <v>1244</v>
      </c>
      <c r="D7" s="517">
        <f>D8+D14+D61+D62+D63+D64+D65+D66+D67</f>
        <v>10203000</v>
      </c>
    </row>
    <row r="8" spans="1:4" ht="20.100000000000001" customHeight="1">
      <c r="A8" s="519" t="s">
        <v>1245</v>
      </c>
      <c r="B8" s="520">
        <f>B9+B15+B34</f>
        <v>2585000</v>
      </c>
      <c r="C8" s="519" t="s">
        <v>1246</v>
      </c>
      <c r="D8" s="521">
        <f>SUM(D9:D12)</f>
        <v>3400000</v>
      </c>
    </row>
    <row r="9" spans="1:4" ht="20.100000000000001" customHeight="1">
      <c r="A9" s="519" t="s">
        <v>1247</v>
      </c>
      <c r="B9" s="520">
        <f>SUM(B10:B14)</f>
        <v>2143455</v>
      </c>
      <c r="C9" s="519" t="s">
        <v>1248</v>
      </c>
      <c r="D9" s="522">
        <v>1070644</v>
      </c>
    </row>
    <row r="10" spans="1:4" ht="20.100000000000001" customHeight="1">
      <c r="A10" s="523" t="s">
        <v>1249</v>
      </c>
      <c r="B10" s="524">
        <f>624221+44400</f>
        <v>668621</v>
      </c>
      <c r="C10" s="519" t="s">
        <v>1250</v>
      </c>
      <c r="D10" s="522">
        <v>644400</v>
      </c>
    </row>
    <row r="11" spans="1:4" ht="20.100000000000001" customHeight="1">
      <c r="A11" s="523" t="s">
        <v>1251</v>
      </c>
      <c r="B11" s="524">
        <v>468128</v>
      </c>
      <c r="C11" s="519" t="s">
        <v>1252</v>
      </c>
      <c r="D11" s="522"/>
    </row>
    <row r="12" spans="1:4" ht="20.100000000000001" customHeight="1">
      <c r="A12" s="523" t="s">
        <v>1253</v>
      </c>
      <c r="B12" s="524">
        <v>943500</v>
      </c>
      <c r="C12" s="519" t="s">
        <v>1254</v>
      </c>
      <c r="D12" s="522">
        <f>1286356+212490+186110</f>
        <v>1684956</v>
      </c>
    </row>
    <row r="13" spans="1:4" ht="20.100000000000001" customHeight="1">
      <c r="A13" s="523" t="s">
        <v>1255</v>
      </c>
      <c r="B13" s="524">
        <v>63206</v>
      </c>
      <c r="C13" s="519"/>
      <c r="D13" s="522"/>
    </row>
    <row r="14" spans="1:4" ht="20.100000000000001" customHeight="1">
      <c r="A14" s="523" t="s">
        <v>1256</v>
      </c>
      <c r="B14" s="524"/>
      <c r="C14" s="519" t="s">
        <v>1257</v>
      </c>
      <c r="D14" s="522">
        <f>D15+D20+D39</f>
        <v>6500000</v>
      </c>
    </row>
    <row r="15" spans="1:4" ht="20.100000000000001" customHeight="1">
      <c r="A15" s="523" t="s">
        <v>1258</v>
      </c>
      <c r="B15" s="524">
        <f>SUM(B16:B33)</f>
        <v>54953</v>
      </c>
      <c r="C15" s="519" t="s">
        <v>1259</v>
      </c>
      <c r="D15" s="525">
        <f>SUM(D16:D19)</f>
        <v>391345</v>
      </c>
    </row>
    <row r="16" spans="1:4" ht="20.100000000000001" customHeight="1">
      <c r="A16" s="523" t="s">
        <v>1260</v>
      </c>
      <c r="B16" s="524"/>
      <c r="C16" s="519" t="s">
        <v>1261</v>
      </c>
      <c r="D16" s="525">
        <v>183206</v>
      </c>
    </row>
    <row r="17" spans="1:4" ht="20.100000000000001" customHeight="1">
      <c r="A17" s="526" t="s">
        <v>1262</v>
      </c>
      <c r="B17" s="524"/>
      <c r="C17" s="519" t="s">
        <v>1263</v>
      </c>
      <c r="D17" s="525">
        <v>208139</v>
      </c>
    </row>
    <row r="18" spans="1:4" ht="20.100000000000001" customHeight="1">
      <c r="A18" s="526" t="s">
        <v>1264</v>
      </c>
      <c r="B18" s="524"/>
      <c r="C18" s="519" t="s">
        <v>1265</v>
      </c>
      <c r="D18" s="525"/>
    </row>
    <row r="19" spans="1:4" ht="20.100000000000001" customHeight="1">
      <c r="A19" s="359" t="s">
        <v>1266</v>
      </c>
      <c r="B19" s="524"/>
      <c r="C19" s="519" t="s">
        <v>1267</v>
      </c>
      <c r="D19" s="525"/>
    </row>
    <row r="20" spans="1:4" ht="20.100000000000001" customHeight="1">
      <c r="A20" s="359" t="s">
        <v>1268</v>
      </c>
      <c r="B20" s="524"/>
      <c r="C20" s="519" t="s">
        <v>1269</v>
      </c>
      <c r="D20" s="522">
        <f>SUM(D21:D38)</f>
        <v>3343655</v>
      </c>
    </row>
    <row r="21" spans="1:4" ht="20.100000000000001" customHeight="1">
      <c r="A21" s="359" t="s">
        <v>1270</v>
      </c>
      <c r="B21" s="524"/>
      <c r="C21" s="519" t="s">
        <v>1271</v>
      </c>
      <c r="D21" s="525">
        <v>161409</v>
      </c>
    </row>
    <row r="22" spans="1:4" ht="20.100000000000001" customHeight="1">
      <c r="A22" s="359" t="s">
        <v>1272</v>
      </c>
      <c r="B22" s="524"/>
      <c r="C22" s="519" t="s">
        <v>1273</v>
      </c>
      <c r="D22" s="525"/>
    </row>
    <row r="23" spans="1:4" ht="20.100000000000001" customHeight="1">
      <c r="A23" s="359" t="s">
        <v>1274</v>
      </c>
      <c r="B23" s="524"/>
      <c r="C23" s="526" t="s">
        <v>1275</v>
      </c>
      <c r="D23" s="525"/>
    </row>
    <row r="24" spans="1:4" ht="20.100000000000001" customHeight="1">
      <c r="A24" s="359" t="s">
        <v>1276</v>
      </c>
      <c r="B24" s="524"/>
      <c r="C24" s="519" t="s">
        <v>1277</v>
      </c>
      <c r="D24" s="525"/>
    </row>
    <row r="25" spans="1:4" ht="20.100000000000001" customHeight="1">
      <c r="A25" s="359" t="s">
        <v>1278</v>
      </c>
      <c r="B25" s="524">
        <v>5421</v>
      </c>
      <c r="C25" s="519" t="s">
        <v>1279</v>
      </c>
      <c r="D25" s="525"/>
    </row>
    <row r="26" spans="1:4" ht="20.100000000000001" customHeight="1">
      <c r="A26" s="359" t="s">
        <v>1280</v>
      </c>
      <c r="B26" s="524"/>
      <c r="C26" s="519" t="s">
        <v>1281</v>
      </c>
      <c r="D26" s="525"/>
    </row>
    <row r="27" spans="1:4" ht="20.100000000000001" customHeight="1">
      <c r="A27" s="359" t="s">
        <v>1282</v>
      </c>
      <c r="B27" s="524"/>
      <c r="C27" s="519" t="s">
        <v>1283</v>
      </c>
      <c r="D27" s="525"/>
    </row>
    <row r="28" spans="1:4" ht="20.100000000000001" customHeight="1">
      <c r="A28" s="526" t="s">
        <v>1284</v>
      </c>
      <c r="B28" s="524">
        <v>10374</v>
      </c>
      <c r="C28" s="519" t="s">
        <v>1285</v>
      </c>
      <c r="D28" s="525"/>
    </row>
    <row r="29" spans="1:4" ht="20.100000000000001" customHeight="1">
      <c r="A29" s="359" t="s">
        <v>1286</v>
      </c>
      <c r="B29" s="524"/>
      <c r="C29" s="519" t="s">
        <v>1287</v>
      </c>
      <c r="D29" s="525"/>
    </row>
    <row r="30" spans="1:4" ht="20.100000000000001" customHeight="1">
      <c r="A30" s="359" t="s">
        <v>1288</v>
      </c>
      <c r="B30" s="524"/>
      <c r="C30" s="359" t="s">
        <v>1289</v>
      </c>
      <c r="D30" s="527"/>
    </row>
    <row r="31" spans="1:4" ht="20.100000000000001" customHeight="1">
      <c r="A31" s="359" t="s">
        <v>1290</v>
      </c>
      <c r="B31" s="524"/>
      <c r="C31" s="359" t="s">
        <v>1291</v>
      </c>
      <c r="D31" s="527"/>
    </row>
    <row r="32" spans="1:4" ht="20.100000000000001" customHeight="1">
      <c r="A32" s="359" t="s">
        <v>1292</v>
      </c>
      <c r="B32" s="524">
        <v>39158</v>
      </c>
      <c r="C32" s="359" t="s">
        <v>1293</v>
      </c>
      <c r="D32" s="527"/>
    </row>
    <row r="33" spans="1:4" ht="20.100000000000001" customHeight="1">
      <c r="A33" s="359" t="s">
        <v>1294</v>
      </c>
      <c r="B33" s="524"/>
      <c r="C33" s="526" t="s">
        <v>1295</v>
      </c>
      <c r="D33" s="525"/>
    </row>
    <row r="34" spans="1:4" ht="20.100000000000001" customHeight="1">
      <c r="A34" s="359" t="s">
        <v>1296</v>
      </c>
      <c r="B34" s="528">
        <f>SUM(B35:B54)</f>
        <v>386592</v>
      </c>
      <c r="C34" s="359" t="s">
        <v>1297</v>
      </c>
      <c r="D34" s="527"/>
    </row>
    <row r="35" spans="1:4" ht="20.100000000000001" customHeight="1">
      <c r="A35" s="359" t="s">
        <v>1043</v>
      </c>
      <c r="B35" s="529"/>
      <c r="C35" s="359" t="s">
        <v>1298</v>
      </c>
      <c r="D35" s="527"/>
    </row>
    <row r="36" spans="1:4" ht="20.100000000000001" customHeight="1">
      <c r="A36" s="359" t="s">
        <v>1299</v>
      </c>
      <c r="B36" s="529"/>
      <c r="C36" s="359" t="s">
        <v>1300</v>
      </c>
      <c r="D36" s="527"/>
    </row>
    <row r="37" spans="1:4" ht="20.100000000000001" customHeight="1">
      <c r="A37" s="359" t="s">
        <v>1301</v>
      </c>
      <c r="B37" s="529"/>
      <c r="C37" s="359" t="s">
        <v>1302</v>
      </c>
      <c r="D37" s="527"/>
    </row>
    <row r="38" spans="1:4" ht="20.100000000000001" customHeight="1">
      <c r="A38" s="359" t="s">
        <v>1303</v>
      </c>
      <c r="B38" s="529"/>
      <c r="C38" s="519" t="s">
        <v>1304</v>
      </c>
      <c r="D38" s="525">
        <f>3200000-17754</f>
        <v>3182246</v>
      </c>
    </row>
    <row r="39" spans="1:4" ht="20.100000000000001" customHeight="1">
      <c r="A39" s="359" t="s">
        <v>1044</v>
      </c>
      <c r="B39" s="529"/>
      <c r="C39" s="519" t="s">
        <v>1305</v>
      </c>
      <c r="D39" s="522">
        <f>SUM(D40:D59)</f>
        <v>2765000</v>
      </c>
    </row>
    <row r="40" spans="1:4" ht="20.100000000000001" customHeight="1">
      <c r="A40" s="359" t="s">
        <v>1306</v>
      </c>
      <c r="B40" s="529"/>
      <c r="C40" s="519" t="s">
        <v>1043</v>
      </c>
      <c r="D40" s="522"/>
    </row>
    <row r="41" spans="1:4" ht="20.100000000000001" customHeight="1">
      <c r="A41" s="359" t="s">
        <v>1045</v>
      </c>
      <c r="B41" s="529"/>
      <c r="C41" s="519" t="s">
        <v>1299</v>
      </c>
      <c r="D41" s="522"/>
    </row>
    <row r="42" spans="1:4" ht="20.100000000000001" customHeight="1">
      <c r="A42" s="359" t="s">
        <v>1307</v>
      </c>
      <c r="B42" s="529"/>
      <c r="C42" s="519" t="s">
        <v>1301</v>
      </c>
      <c r="D42" s="522"/>
    </row>
    <row r="43" spans="1:4" ht="20.100000000000001" customHeight="1">
      <c r="A43" s="359" t="s">
        <v>1046</v>
      </c>
      <c r="B43" s="529"/>
      <c r="C43" s="519" t="s">
        <v>1303</v>
      </c>
      <c r="D43" s="522"/>
    </row>
    <row r="44" spans="1:4" ht="20.100000000000001" customHeight="1">
      <c r="A44" s="359" t="s">
        <v>1047</v>
      </c>
      <c r="B44" s="529"/>
      <c r="C44" s="519" t="s">
        <v>1044</v>
      </c>
      <c r="D44" s="522"/>
    </row>
    <row r="45" spans="1:4" ht="20.100000000000001" customHeight="1">
      <c r="A45" s="359" t="s">
        <v>1308</v>
      </c>
      <c r="B45" s="529"/>
      <c r="C45" s="519" t="s">
        <v>1306</v>
      </c>
      <c r="D45" s="522"/>
    </row>
    <row r="46" spans="1:4" ht="20.100000000000001" customHeight="1">
      <c r="A46" s="359" t="s">
        <v>1309</v>
      </c>
      <c r="B46" s="529"/>
      <c r="C46" s="519" t="s">
        <v>1045</v>
      </c>
      <c r="D46" s="522"/>
    </row>
    <row r="47" spans="1:4" ht="20.100000000000001" customHeight="1">
      <c r="A47" s="359" t="s">
        <v>1048</v>
      </c>
      <c r="B47" s="529"/>
      <c r="C47" s="519" t="s">
        <v>1307</v>
      </c>
      <c r="D47" s="522"/>
    </row>
    <row r="48" spans="1:4" ht="20.100000000000001" customHeight="1">
      <c r="A48" s="359" t="s">
        <v>1310</v>
      </c>
      <c r="B48" s="529"/>
      <c r="C48" s="519" t="s">
        <v>1046</v>
      </c>
      <c r="D48" s="522"/>
    </row>
    <row r="49" spans="1:4" ht="20.100000000000001" customHeight="1">
      <c r="A49" s="359" t="s">
        <v>1311</v>
      </c>
      <c r="B49" s="529"/>
      <c r="C49" s="519" t="s">
        <v>1047</v>
      </c>
      <c r="D49" s="522"/>
    </row>
    <row r="50" spans="1:4" ht="20.100000000000001" customHeight="1">
      <c r="A50" s="359" t="s">
        <v>1312</v>
      </c>
      <c r="B50" s="529"/>
      <c r="C50" s="519" t="s">
        <v>1308</v>
      </c>
      <c r="D50" s="522"/>
    </row>
    <row r="51" spans="1:4" ht="20.100000000000001" customHeight="1">
      <c r="A51" s="359" t="s">
        <v>1313</v>
      </c>
      <c r="B51" s="529"/>
      <c r="C51" s="519" t="s">
        <v>1309</v>
      </c>
      <c r="D51" s="522"/>
    </row>
    <row r="52" spans="1:4" ht="20.100000000000001" customHeight="1">
      <c r="A52" s="359" t="s">
        <v>1049</v>
      </c>
      <c r="B52" s="529"/>
      <c r="C52" s="359" t="s">
        <v>1048</v>
      </c>
      <c r="D52" s="522"/>
    </row>
    <row r="53" spans="1:4" ht="20.100000000000001" customHeight="1">
      <c r="A53" s="359" t="s">
        <v>1314</v>
      </c>
      <c r="B53" s="529"/>
      <c r="C53" s="359" t="s">
        <v>1310</v>
      </c>
      <c r="D53" s="522"/>
    </row>
    <row r="54" spans="1:4" ht="20.100000000000001" customHeight="1">
      <c r="A54" s="277" t="s">
        <v>1315</v>
      </c>
      <c r="B54" s="529">
        <f>305700+86000-5108</f>
        <v>386592</v>
      </c>
      <c r="C54" s="359" t="s">
        <v>1311</v>
      </c>
      <c r="D54" s="522"/>
    </row>
    <row r="55" spans="1:4" ht="20.100000000000001" customHeight="1">
      <c r="A55" s="277"/>
      <c r="B55" s="524"/>
      <c r="C55" s="359" t="s">
        <v>1312</v>
      </c>
      <c r="D55" s="522"/>
    </row>
    <row r="56" spans="1:4" ht="20.100000000000001" customHeight="1">
      <c r="A56" s="359" t="s">
        <v>1316</v>
      </c>
      <c r="B56" s="524">
        <v>700000</v>
      </c>
      <c r="C56" s="359" t="s">
        <v>1313</v>
      </c>
      <c r="D56" s="522"/>
    </row>
    <row r="57" spans="1:4" ht="20.100000000000001" customHeight="1">
      <c r="A57" s="359" t="s">
        <v>1317</v>
      </c>
      <c r="B57" s="524">
        <v>598179</v>
      </c>
      <c r="C57" s="359" t="s">
        <v>1049</v>
      </c>
      <c r="D57" s="522"/>
    </row>
    <row r="58" spans="1:4" ht="20.100000000000001" customHeight="1">
      <c r="A58" s="512" t="s">
        <v>1318</v>
      </c>
      <c r="B58" s="524"/>
      <c r="C58" s="359" t="s">
        <v>1314</v>
      </c>
      <c r="D58" s="521"/>
    </row>
    <row r="59" spans="1:4" ht="20.100000000000001" customHeight="1">
      <c r="A59" s="512" t="s">
        <v>1319</v>
      </c>
      <c r="B59" s="524"/>
      <c r="C59" s="519" t="s">
        <v>1050</v>
      </c>
      <c r="D59" s="521">
        <v>2765000</v>
      </c>
    </row>
    <row r="60" spans="1:4" ht="20.100000000000001" customHeight="1">
      <c r="A60" s="512" t="s">
        <v>1320</v>
      </c>
      <c r="B60" s="524">
        <f>B56-B57</f>
        <v>101821</v>
      </c>
      <c r="C60" s="519"/>
      <c r="D60" s="521"/>
    </row>
    <row r="61" spans="1:4" ht="20.100000000000001" customHeight="1">
      <c r="A61" s="523" t="s">
        <v>1321</v>
      </c>
      <c r="B61" s="524">
        <v>920000</v>
      </c>
      <c r="C61" s="519" t="s">
        <v>1322</v>
      </c>
      <c r="D61" s="521"/>
    </row>
    <row r="62" spans="1:4" ht="20.100000000000001" customHeight="1">
      <c r="A62" s="523" t="s">
        <v>1323</v>
      </c>
      <c r="B62" s="524">
        <f>4125000+80000</f>
        <v>4205000</v>
      </c>
      <c r="C62" s="519" t="s">
        <v>1324</v>
      </c>
      <c r="D62" s="521"/>
    </row>
    <row r="63" spans="1:4" ht="20.100000000000001" customHeight="1">
      <c r="A63" s="523" t="s">
        <v>1325</v>
      </c>
      <c r="B63" s="524">
        <v>1850000</v>
      </c>
      <c r="C63" s="523" t="s">
        <v>1326</v>
      </c>
      <c r="D63" s="521"/>
    </row>
    <row r="64" spans="1:4" ht="20.100000000000001" customHeight="1">
      <c r="A64" s="523" t="s">
        <v>1327</v>
      </c>
      <c r="B64" s="530">
        <v>90000</v>
      </c>
      <c r="C64" s="523" t="s">
        <v>1328</v>
      </c>
      <c r="D64" s="521">
        <v>303000</v>
      </c>
    </row>
    <row r="65" spans="1:4" ht="20.100000000000001" customHeight="1">
      <c r="A65" s="523" t="s">
        <v>1329</v>
      </c>
      <c r="B65" s="530"/>
      <c r="C65" s="523" t="s">
        <v>1330</v>
      </c>
      <c r="D65" s="521"/>
    </row>
    <row r="66" spans="1:4" ht="20.100000000000001" customHeight="1">
      <c r="A66" s="523" t="s">
        <v>1331</v>
      </c>
      <c r="B66" s="530"/>
      <c r="C66" s="523" t="s">
        <v>1332</v>
      </c>
      <c r="D66" s="521"/>
    </row>
    <row r="67" spans="1:4" ht="20.100000000000001" customHeight="1">
      <c r="A67" s="523"/>
      <c r="B67" s="530"/>
      <c r="C67" s="523" t="s">
        <v>1333</v>
      </c>
      <c r="D67" s="521"/>
    </row>
    <row r="68" spans="1:4" ht="20.100000000000001" customHeight="1">
      <c r="A68" s="523"/>
      <c r="B68" s="530"/>
      <c r="C68" s="523"/>
      <c r="D68" s="531"/>
    </row>
    <row r="69" spans="1:4" ht="20.100000000000001" customHeight="1">
      <c r="A69" s="523"/>
      <c r="B69" s="530"/>
      <c r="C69" s="523"/>
      <c r="D69" s="531"/>
    </row>
    <row r="70" spans="1:4" ht="20.100000000000001" customHeight="1">
      <c r="A70" s="523"/>
      <c r="B70" s="530"/>
      <c r="C70" s="523"/>
      <c r="D70" s="531"/>
    </row>
    <row r="71" spans="1:4" ht="20.100000000000001" customHeight="1">
      <c r="A71" s="523"/>
      <c r="B71" s="530"/>
      <c r="C71" s="523"/>
      <c r="D71" s="531"/>
    </row>
    <row r="72" spans="1:4" ht="20.100000000000001" customHeight="1">
      <c r="A72" s="523"/>
      <c r="B72" s="530"/>
      <c r="C72" s="523"/>
      <c r="D72" s="531"/>
    </row>
    <row r="73" spans="1:4" ht="20.100000000000001" customHeight="1">
      <c r="A73" s="523"/>
      <c r="B73" s="530"/>
      <c r="C73" s="523"/>
      <c r="D73" s="531"/>
    </row>
    <row r="74" spans="1:4" ht="20.100000000000001" customHeight="1">
      <c r="A74" s="523"/>
      <c r="B74" s="530"/>
      <c r="C74" s="523"/>
      <c r="D74" s="531"/>
    </row>
    <row r="75" spans="1:4" ht="20.100000000000001" customHeight="1">
      <c r="A75" s="523"/>
      <c r="B75" s="530"/>
      <c r="C75" s="523"/>
      <c r="D75" s="531"/>
    </row>
    <row r="76" spans="1:4" ht="20.100000000000001" customHeight="1">
      <c r="A76" s="523"/>
      <c r="B76" s="530"/>
      <c r="C76" s="523"/>
      <c r="D76" s="531"/>
    </row>
    <row r="77" spans="1:4" s="367" customFormat="1" ht="20.100000000000001" customHeight="1">
      <c r="A77" s="532" t="s">
        <v>1334</v>
      </c>
      <c r="B77" s="533">
        <f>+B6+B7</f>
        <v>30600000</v>
      </c>
      <c r="C77" s="532" t="s">
        <v>1335</v>
      </c>
      <c r="D77" s="534">
        <f>D6+D7</f>
        <v>30600000</v>
      </c>
    </row>
    <row r="78" spans="1:4" ht="20.100000000000001" customHeight="1"/>
    <row r="79" spans="1:4" ht="20.100000000000001" customHeight="1">
      <c r="D79" s="535"/>
    </row>
    <row r="80" spans="1:4" ht="20.100000000000001" customHeight="1">
      <c r="B80" s="535"/>
    </row>
    <row r="81" ht="20.100000000000001" customHeight="1"/>
    <row r="82" ht="20.100000000000001" customHeight="1"/>
    <row r="83" ht="20.100000000000001" customHeight="1"/>
  </sheetData>
  <mergeCells count="3">
    <mergeCell ref="A2:D2"/>
    <mergeCell ref="A4:B4"/>
    <mergeCell ref="C4:D4"/>
  </mergeCells>
  <phoneticPr fontId="17" type="noConversion"/>
  <printOptions horizontalCentered="1"/>
  <pageMargins left="0.47222222222222221" right="0.47222222222222221" top="0.59027777777777779" bottom="0.47222222222222221" header="0.31458333333333333" footer="0.31458333333333333"/>
  <pageSetup paperSize="9" scale="87" fitToHeight="0" orientation="landscape"/>
  <headerFooter scaleWithDoc="0" alignWithMargins="0">
    <oddFooter>第 &amp;P 页，共 &amp;N 页</oddFooter>
  </headerFooter>
  <legacyDrawing r:id="rId1"/>
</worksheet>
</file>

<file path=xl/worksheets/sheet50.xml><?xml version="1.0" encoding="utf-8"?>
<worksheet xmlns="http://schemas.openxmlformats.org/spreadsheetml/2006/main" xmlns:r="http://schemas.openxmlformats.org/officeDocument/2006/relationships">
  <sheetPr>
    <pageSetUpPr fitToPage="1"/>
  </sheetPr>
  <dimension ref="A1:F19"/>
  <sheetViews>
    <sheetView workbookViewId="0">
      <selection activeCell="A2" sqref="A2:F2"/>
    </sheetView>
  </sheetViews>
  <sheetFormatPr defaultColWidth="9" defaultRowHeight="14.25"/>
  <cols>
    <col min="1" max="1" width="25.75" customWidth="1"/>
    <col min="2" max="3" width="21" customWidth="1"/>
    <col min="4" max="4" width="25.75" customWidth="1"/>
    <col min="5" max="6" width="21" customWidth="1"/>
  </cols>
  <sheetData>
    <row r="1" spans="1:6" s="1" customFormat="1" ht="14.25" customHeight="1">
      <c r="A1" s="3" t="s">
        <v>2366</v>
      </c>
    </row>
    <row r="2" spans="1:6" s="2" customFormat="1" ht="20.25">
      <c r="A2" s="759" t="s">
        <v>2367</v>
      </c>
      <c r="B2" s="759"/>
      <c r="C2" s="759"/>
      <c r="D2" s="759"/>
      <c r="E2" s="759"/>
      <c r="F2" s="759"/>
    </row>
    <row r="3" spans="1:6" s="2" customFormat="1" ht="19.5" customHeight="1">
      <c r="A3" s="21"/>
      <c r="B3" s="21"/>
      <c r="C3" s="21"/>
      <c r="D3" s="21"/>
      <c r="E3" s="21"/>
      <c r="F3" s="7"/>
    </row>
    <row r="4" spans="1:6" s="2" customFormat="1" ht="19.5" customHeight="1">
      <c r="A4" s="4"/>
      <c r="B4" s="4"/>
      <c r="C4" s="4"/>
      <c r="D4" s="4"/>
      <c r="E4" s="7"/>
      <c r="F4" s="7" t="s">
        <v>2093</v>
      </c>
    </row>
    <row r="5" spans="1:6" s="2" customFormat="1" ht="31.5" customHeight="1">
      <c r="A5" s="9" t="s">
        <v>2094</v>
      </c>
      <c r="B5" s="9" t="s">
        <v>71</v>
      </c>
      <c r="C5" s="9" t="s">
        <v>1924</v>
      </c>
      <c r="D5" s="9" t="s">
        <v>2094</v>
      </c>
      <c r="E5" s="9" t="s">
        <v>71</v>
      </c>
      <c r="F5" s="9" t="s">
        <v>1924</v>
      </c>
    </row>
    <row r="6" spans="1:6" s="2" customFormat="1" ht="27.75" customHeight="1">
      <c r="A6" s="15" t="s">
        <v>2136</v>
      </c>
      <c r="B6" s="22">
        <v>59370000</v>
      </c>
      <c r="C6" s="22">
        <v>7140000</v>
      </c>
      <c r="D6" s="15" t="s">
        <v>2137</v>
      </c>
      <c r="E6" s="22">
        <f>738200000+980000</f>
        <v>739180000</v>
      </c>
      <c r="F6" s="22">
        <v>36600000</v>
      </c>
    </row>
    <row r="7" spans="1:6" s="2" customFormat="1" ht="27.75" customHeight="1">
      <c r="A7" s="15" t="s">
        <v>2138</v>
      </c>
      <c r="B7" s="22">
        <v>42060000</v>
      </c>
      <c r="C7" s="22">
        <v>50000</v>
      </c>
      <c r="D7" s="19" t="s">
        <v>2141</v>
      </c>
      <c r="E7" s="22">
        <v>47430000</v>
      </c>
      <c r="F7" s="22">
        <v>2600000</v>
      </c>
    </row>
    <row r="8" spans="1:6" s="2" customFormat="1" ht="27.75" customHeight="1">
      <c r="A8" s="15" t="s">
        <v>2140</v>
      </c>
      <c r="B8" s="22"/>
      <c r="C8" s="22"/>
      <c r="D8" s="19" t="s">
        <v>2143</v>
      </c>
      <c r="E8" s="22"/>
      <c r="F8" s="22"/>
    </row>
    <row r="9" spans="1:6" s="2" customFormat="1" ht="27.75" customHeight="1">
      <c r="A9" s="15" t="s">
        <v>2142</v>
      </c>
      <c r="B9" s="22"/>
      <c r="C9" s="22"/>
      <c r="D9" s="9"/>
      <c r="E9" s="22" t="s">
        <v>2145</v>
      </c>
      <c r="F9" s="22" t="s">
        <v>2145</v>
      </c>
    </row>
    <row r="10" spans="1:6" s="2" customFormat="1" ht="27.75" customHeight="1">
      <c r="A10" s="15" t="s">
        <v>2144</v>
      </c>
      <c r="B10" s="22"/>
      <c r="C10" s="22"/>
      <c r="D10" s="9"/>
      <c r="E10" s="22" t="s">
        <v>2145</v>
      </c>
      <c r="F10" s="22" t="s">
        <v>2145</v>
      </c>
    </row>
    <row r="11" spans="1:6" s="2" customFormat="1" ht="27.75" customHeight="1">
      <c r="A11" s="15" t="s">
        <v>2146</v>
      </c>
      <c r="B11" s="22">
        <v>10000</v>
      </c>
      <c r="C11" s="22"/>
      <c r="D11" s="17" t="s">
        <v>2147</v>
      </c>
      <c r="E11" s="22"/>
      <c r="F11" s="22"/>
    </row>
    <row r="12" spans="1:6" s="2" customFormat="1" ht="27.75" customHeight="1">
      <c r="A12" s="15" t="s">
        <v>2149</v>
      </c>
      <c r="B12" s="22">
        <v>40000</v>
      </c>
      <c r="C12" s="22"/>
      <c r="D12" s="15" t="s">
        <v>2150</v>
      </c>
      <c r="E12" s="22"/>
      <c r="F12" s="22"/>
    </row>
    <row r="13" spans="1:6" s="2" customFormat="1" ht="27.75" customHeight="1">
      <c r="A13" s="15" t="s">
        <v>2151</v>
      </c>
      <c r="B13" s="22">
        <f>B6+B7+B8+B10+B11+B12</f>
        <v>101480000</v>
      </c>
      <c r="C13" s="22">
        <f>C6+C7+C8+C10+C11+C12</f>
        <v>7190000</v>
      </c>
      <c r="D13" s="17" t="s">
        <v>2152</v>
      </c>
      <c r="E13" s="22">
        <f>E6+E7+E8+E11+E12</f>
        <v>786610000</v>
      </c>
      <c r="F13" s="22">
        <f>F6+F7+F8+F11+F12</f>
        <v>39200000</v>
      </c>
    </row>
    <row r="14" spans="1:6" s="2" customFormat="1" ht="27.75" customHeight="1">
      <c r="A14" s="15" t="s">
        <v>2153</v>
      </c>
      <c r="B14" s="22"/>
      <c r="C14" s="22"/>
      <c r="D14" s="17" t="s">
        <v>2154</v>
      </c>
      <c r="E14" s="22"/>
      <c r="F14" s="22"/>
    </row>
    <row r="15" spans="1:6" s="2" customFormat="1" ht="27.75" customHeight="1">
      <c r="A15" s="15" t="s">
        <v>2157</v>
      </c>
      <c r="B15" s="22"/>
      <c r="C15" s="22"/>
      <c r="D15" s="17" t="s">
        <v>2158</v>
      </c>
      <c r="E15" s="22"/>
      <c r="F15" s="22"/>
    </row>
    <row r="16" spans="1:6" s="2" customFormat="1" ht="27.75" customHeight="1">
      <c r="A16" s="15" t="s">
        <v>2161</v>
      </c>
      <c r="B16" s="22">
        <f>SUM(B13:B15)</f>
        <v>101480000</v>
      </c>
      <c r="C16" s="22">
        <f>SUM(C13:C15)</f>
        <v>7190000</v>
      </c>
      <c r="D16" s="17" t="s">
        <v>2162</v>
      </c>
      <c r="E16" s="22">
        <f>SUM(E13:E15)</f>
        <v>786610000</v>
      </c>
      <c r="F16" s="22">
        <f>SUM(F13:F15)</f>
        <v>39200000</v>
      </c>
    </row>
    <row r="17" spans="1:6" s="2" customFormat="1" ht="27.75" customHeight="1">
      <c r="A17" s="9" t="s">
        <v>2145</v>
      </c>
      <c r="B17" s="22" t="s">
        <v>2145</v>
      </c>
      <c r="C17" s="22" t="s">
        <v>2145</v>
      </c>
      <c r="D17" s="17" t="s">
        <v>2163</v>
      </c>
      <c r="E17" s="22">
        <f>B16-E16</f>
        <v>-685130000</v>
      </c>
      <c r="F17" s="22">
        <f>C16-F16</f>
        <v>-32010000</v>
      </c>
    </row>
    <row r="18" spans="1:6" s="2" customFormat="1" ht="27.75" customHeight="1">
      <c r="A18" s="15" t="s">
        <v>2213</v>
      </c>
      <c r="B18" s="22">
        <v>759793429.65999997</v>
      </c>
      <c r="C18" s="22">
        <f>B18+E17</f>
        <v>74663429.659999967</v>
      </c>
      <c r="D18" s="17" t="s">
        <v>2165</v>
      </c>
      <c r="E18" s="22">
        <f>B18+E17</f>
        <v>74663429.659999967</v>
      </c>
      <c r="F18" s="22">
        <f>C18+F17</f>
        <v>42653429.659999967</v>
      </c>
    </row>
    <row r="19" spans="1:6" s="2" customFormat="1" ht="31.5" customHeight="1">
      <c r="A19" s="9" t="s">
        <v>2166</v>
      </c>
      <c r="B19" s="22">
        <f>B16+B18</f>
        <v>861273429.65999997</v>
      </c>
      <c r="C19" s="22">
        <f>C16+C18</f>
        <v>81853429.659999967</v>
      </c>
      <c r="D19" s="13" t="s">
        <v>2166</v>
      </c>
      <c r="E19" s="22">
        <f>E16+E18</f>
        <v>861273429.65999997</v>
      </c>
      <c r="F19" s="22">
        <f>F16+F18</f>
        <v>81853429.659999967</v>
      </c>
    </row>
  </sheetData>
  <mergeCells count="1">
    <mergeCell ref="A2:F2"/>
  </mergeCells>
  <phoneticPr fontId="17" type="noConversion"/>
  <printOptions horizontalCentered="1"/>
  <pageMargins left="0.90486111111111112" right="0.70833333333333337" top="0.94444444444444442" bottom="0.94444444444444442" header="0.31458333333333333" footer="0.31458333333333333"/>
  <pageSetup paperSize="9" scale="89" orientation="landscape"/>
  <headerFooter scaleWithDoc="0" alignWithMargins="0">
    <oddFooter>&amp;C第 &amp;P 页，共 &amp;N 页</oddFooter>
  </headerFooter>
</worksheet>
</file>

<file path=xl/worksheets/sheet51.xml><?xml version="1.0" encoding="utf-8"?>
<worksheet xmlns="http://schemas.openxmlformats.org/spreadsheetml/2006/main" xmlns:r="http://schemas.openxmlformats.org/officeDocument/2006/relationships">
  <sheetPr>
    <pageSetUpPr fitToPage="1"/>
  </sheetPr>
  <dimension ref="A1:F17"/>
  <sheetViews>
    <sheetView workbookViewId="0">
      <selection activeCell="A2" sqref="A2:F2"/>
    </sheetView>
  </sheetViews>
  <sheetFormatPr defaultColWidth="9" defaultRowHeight="14.25"/>
  <cols>
    <col min="1" max="1" width="31.625" customWidth="1"/>
    <col min="2" max="3" width="20.5" bestFit="1" customWidth="1"/>
    <col min="4" max="4" width="31.625" customWidth="1"/>
    <col min="5" max="6" width="20.5" bestFit="1" customWidth="1"/>
  </cols>
  <sheetData>
    <row r="1" spans="1:6" s="1" customFormat="1" ht="14.25" customHeight="1">
      <c r="A1" s="3" t="s">
        <v>2368</v>
      </c>
    </row>
    <row r="2" spans="1:6" s="2" customFormat="1" ht="20.25">
      <c r="A2" s="760" t="s">
        <v>2369</v>
      </c>
      <c r="B2" s="760"/>
      <c r="C2" s="760"/>
      <c r="D2" s="760"/>
      <c r="E2" s="760"/>
      <c r="F2" s="760"/>
    </row>
    <row r="3" spans="1:6" s="2" customFormat="1" ht="19.5" customHeight="1">
      <c r="A3" s="20"/>
      <c r="B3" s="20"/>
      <c r="C3" s="20"/>
      <c r="D3" s="20"/>
      <c r="E3" s="20"/>
      <c r="F3" s="7"/>
    </row>
    <row r="4" spans="1:6" s="2" customFormat="1" ht="19.5" customHeight="1">
      <c r="A4" s="4"/>
      <c r="B4" s="4"/>
      <c r="C4" s="4"/>
      <c r="D4" s="4"/>
      <c r="E4" s="7"/>
      <c r="F4" s="7" t="s">
        <v>2093</v>
      </c>
    </row>
    <row r="5" spans="1:6" s="2" customFormat="1" ht="31.5" customHeight="1">
      <c r="A5" s="9" t="s">
        <v>2094</v>
      </c>
      <c r="B5" s="9" t="s">
        <v>71</v>
      </c>
      <c r="C5" s="9" t="s">
        <v>1924</v>
      </c>
      <c r="D5" s="9" t="s">
        <v>2094</v>
      </c>
      <c r="E5" s="9" t="s">
        <v>71</v>
      </c>
      <c r="F5" s="9" t="s">
        <v>1924</v>
      </c>
    </row>
    <row r="6" spans="1:6" s="2" customFormat="1" ht="28.5" customHeight="1">
      <c r="A6" s="15" t="s">
        <v>2370</v>
      </c>
      <c r="B6" s="16">
        <v>1556120000</v>
      </c>
      <c r="C6" s="16">
        <v>1731430000</v>
      </c>
      <c r="D6" s="15" t="s">
        <v>2371</v>
      </c>
      <c r="E6" s="16">
        <v>1682200000</v>
      </c>
      <c r="F6" s="16">
        <v>1850580000</v>
      </c>
    </row>
    <row r="7" spans="1:6" s="2" customFormat="1" ht="28.5" customHeight="1">
      <c r="A7" s="15" t="s">
        <v>2138</v>
      </c>
      <c r="B7" s="16">
        <v>169350000</v>
      </c>
      <c r="C7" s="16">
        <v>289460000</v>
      </c>
      <c r="D7" s="9"/>
      <c r="E7" s="9"/>
      <c r="F7" s="9"/>
    </row>
    <row r="8" spans="1:6" s="2" customFormat="1" ht="28.5" customHeight="1">
      <c r="A8" s="15" t="s">
        <v>2140</v>
      </c>
      <c r="B8" s="16">
        <v>2016000000</v>
      </c>
      <c r="C8" s="16">
        <v>1719530000</v>
      </c>
      <c r="D8" s="9"/>
      <c r="E8" s="9"/>
      <c r="F8" s="9"/>
    </row>
    <row r="9" spans="1:6" s="2" customFormat="1" ht="28.5" customHeight="1">
      <c r="A9" s="15" t="s">
        <v>2207</v>
      </c>
      <c r="B9" s="16">
        <v>980000</v>
      </c>
      <c r="C9" s="16">
        <v>1450000</v>
      </c>
      <c r="D9" s="15" t="s">
        <v>2190</v>
      </c>
      <c r="E9" s="16"/>
      <c r="F9" s="16"/>
    </row>
    <row r="10" spans="1:6" s="2" customFormat="1" ht="28.5" customHeight="1">
      <c r="A10" s="15" t="s">
        <v>2208</v>
      </c>
      <c r="B10" s="16"/>
      <c r="C10" s="16"/>
      <c r="D10" s="15" t="s">
        <v>2191</v>
      </c>
      <c r="E10" s="16"/>
      <c r="F10" s="16"/>
    </row>
    <row r="11" spans="1:6" s="2" customFormat="1" ht="28.5" customHeight="1">
      <c r="A11" s="15" t="s">
        <v>2209</v>
      </c>
      <c r="B11" s="16">
        <f>SUM(B6:B10)</f>
        <v>3742450000</v>
      </c>
      <c r="C11" s="16">
        <f>SUM(C6:C10)</f>
        <v>3741870000</v>
      </c>
      <c r="D11" s="17" t="s">
        <v>2192</v>
      </c>
      <c r="E11" s="16">
        <f>E6+E9+E10</f>
        <v>1682200000</v>
      </c>
      <c r="F11" s="16">
        <f>F6+F9+F10</f>
        <v>1850580000</v>
      </c>
    </row>
    <row r="12" spans="1:6" s="2" customFormat="1" ht="28.5" customHeight="1">
      <c r="A12" s="15" t="s">
        <v>2210</v>
      </c>
      <c r="B12" s="16"/>
      <c r="C12" s="16"/>
      <c r="D12" s="17" t="s">
        <v>2193</v>
      </c>
      <c r="E12" s="16"/>
      <c r="F12" s="16"/>
    </row>
    <row r="13" spans="1:6" s="2" customFormat="1" ht="28.5" customHeight="1">
      <c r="A13" s="15" t="s">
        <v>2211</v>
      </c>
      <c r="B13" s="16"/>
      <c r="C13" s="16"/>
      <c r="D13" s="17" t="s">
        <v>2194</v>
      </c>
      <c r="E13" s="16"/>
      <c r="F13" s="16"/>
    </row>
    <row r="14" spans="1:6" s="2" customFormat="1" ht="28.5" customHeight="1">
      <c r="A14" s="15" t="s">
        <v>2212</v>
      </c>
      <c r="B14" s="16">
        <f>SUM(B11:B13)</f>
        <v>3742450000</v>
      </c>
      <c r="C14" s="16">
        <f>SUM(C11:C13)</f>
        <v>3741870000</v>
      </c>
      <c r="D14" s="17" t="s">
        <v>2195</v>
      </c>
      <c r="E14" s="16">
        <f>SUM(E11:E13)</f>
        <v>1682200000</v>
      </c>
      <c r="F14" s="16">
        <f>SUM(F11:F13)</f>
        <v>1850580000</v>
      </c>
    </row>
    <row r="15" spans="1:6" s="2" customFormat="1" ht="28.5" customHeight="1">
      <c r="A15" s="9"/>
      <c r="B15" s="13"/>
      <c r="C15" s="13"/>
      <c r="D15" s="17" t="s">
        <v>2196</v>
      </c>
      <c r="E15" s="16">
        <f>B14-E14</f>
        <v>2060250000</v>
      </c>
      <c r="F15" s="16">
        <f>C14-F14</f>
        <v>1891290000</v>
      </c>
    </row>
    <row r="16" spans="1:6" s="2" customFormat="1" ht="28.5" customHeight="1">
      <c r="A16" s="15" t="s">
        <v>2213</v>
      </c>
      <c r="B16" s="16">
        <v>8763691804.6499996</v>
      </c>
      <c r="C16" s="16">
        <f>B16+E15</f>
        <v>10823941804.65</v>
      </c>
      <c r="D16" s="17" t="s">
        <v>2197</v>
      </c>
      <c r="E16" s="16">
        <f>B16+E15</f>
        <v>10823941804.65</v>
      </c>
      <c r="F16" s="16">
        <f>C16+F15</f>
        <v>12715231804.65</v>
      </c>
    </row>
    <row r="17" spans="1:6" s="2" customFormat="1" ht="31.5" customHeight="1">
      <c r="A17" s="9" t="s">
        <v>2166</v>
      </c>
      <c r="B17" s="16">
        <f>B14+B16</f>
        <v>12506141804.65</v>
      </c>
      <c r="C17" s="16">
        <f>C14+C16</f>
        <v>14565811804.65</v>
      </c>
      <c r="D17" s="13" t="s">
        <v>2166</v>
      </c>
      <c r="E17" s="16">
        <f>E14+E16</f>
        <v>12506141804.65</v>
      </c>
      <c r="F17" s="16">
        <f>F14+F16</f>
        <v>14565811804.65</v>
      </c>
    </row>
  </sheetData>
  <mergeCells count="1">
    <mergeCell ref="A2:F2"/>
  </mergeCells>
  <phoneticPr fontId="17" type="noConversion"/>
  <printOptions horizontalCentered="1"/>
  <pageMargins left="0.70833333333333337" right="0.43263888888888891" top="0.74791666666666667" bottom="0.74791666666666667" header="0.31458333333333333" footer="0.31458333333333333"/>
  <pageSetup paperSize="9" scale="87" orientation="landscape"/>
  <headerFooter scaleWithDoc="0" alignWithMargins="0">
    <oddFooter>第 &amp;P 页，共 &amp;N 页</oddFooter>
  </headerFooter>
</worksheet>
</file>

<file path=xl/worksheets/sheet52.xml><?xml version="1.0" encoding="utf-8"?>
<worksheet xmlns="http://schemas.openxmlformats.org/spreadsheetml/2006/main" xmlns:r="http://schemas.openxmlformats.org/officeDocument/2006/relationships">
  <sheetPr>
    <pageSetUpPr fitToPage="1"/>
  </sheetPr>
  <dimension ref="A1:F19"/>
  <sheetViews>
    <sheetView workbookViewId="0">
      <selection activeCell="A2" sqref="A2:F2"/>
    </sheetView>
  </sheetViews>
  <sheetFormatPr defaultColWidth="9" defaultRowHeight="14.25"/>
  <cols>
    <col min="1" max="1" width="31.625" customWidth="1"/>
    <col min="2" max="3" width="19.375" bestFit="1" customWidth="1"/>
    <col min="4" max="4" width="31.625" customWidth="1"/>
    <col min="5" max="6" width="19.375" bestFit="1" customWidth="1"/>
  </cols>
  <sheetData>
    <row r="1" spans="1:6" s="1" customFormat="1" ht="14.25" customHeight="1">
      <c r="A1" s="3" t="s">
        <v>2372</v>
      </c>
    </row>
    <row r="2" spans="1:6" s="2" customFormat="1" ht="36.75" customHeight="1">
      <c r="A2" s="761" t="s">
        <v>2373</v>
      </c>
      <c r="B2" s="761"/>
      <c r="C2" s="761"/>
      <c r="D2" s="761"/>
      <c r="E2" s="761"/>
      <c r="F2" s="761"/>
    </row>
    <row r="3" spans="1:6" s="2" customFormat="1" ht="19.5" customHeight="1">
      <c r="A3" s="14"/>
      <c r="B3" s="762"/>
      <c r="C3" s="762"/>
      <c r="D3" s="762"/>
      <c r="E3" s="762"/>
      <c r="F3" s="7"/>
    </row>
    <row r="4" spans="1:6" s="2" customFormat="1" ht="19.5" customHeight="1">
      <c r="A4" s="4"/>
      <c r="B4" s="4"/>
      <c r="C4" s="4"/>
      <c r="D4" s="4"/>
      <c r="E4" s="7"/>
      <c r="F4" s="7" t="s">
        <v>2093</v>
      </c>
    </row>
    <row r="5" spans="1:6" s="2" customFormat="1" ht="36" customHeight="1">
      <c r="A5" s="9" t="s">
        <v>2094</v>
      </c>
      <c r="B5" s="9" t="s">
        <v>71</v>
      </c>
      <c r="C5" s="9" t="s">
        <v>1924</v>
      </c>
      <c r="D5" s="9" t="s">
        <v>2094</v>
      </c>
      <c r="E5" s="9" t="s">
        <v>71</v>
      </c>
      <c r="F5" s="9" t="s">
        <v>1924</v>
      </c>
    </row>
    <row r="6" spans="1:6" s="2" customFormat="1" ht="26.25" customHeight="1">
      <c r="A6" s="15" t="s">
        <v>2374</v>
      </c>
      <c r="B6" s="16">
        <v>1498650000</v>
      </c>
      <c r="C6" s="16">
        <v>1665930000</v>
      </c>
      <c r="D6" s="17" t="s">
        <v>2375</v>
      </c>
      <c r="E6" s="18">
        <f>SUM(E7:E8)</f>
        <v>216300000</v>
      </c>
      <c r="F6" s="18">
        <f>SUM(F7:F8)</f>
        <v>234470000</v>
      </c>
    </row>
    <row r="7" spans="1:6" s="2" customFormat="1" ht="26.25" customHeight="1">
      <c r="A7" s="19" t="s">
        <v>2138</v>
      </c>
      <c r="B7" s="16">
        <v>226900000</v>
      </c>
      <c r="C7" s="16">
        <v>229120000</v>
      </c>
      <c r="D7" s="17" t="s">
        <v>2376</v>
      </c>
      <c r="E7" s="16">
        <v>177610000</v>
      </c>
      <c r="F7" s="16">
        <v>193530000</v>
      </c>
    </row>
    <row r="8" spans="1:6" s="2" customFormat="1" ht="26.25" customHeight="1">
      <c r="A8" s="15" t="s">
        <v>2140</v>
      </c>
      <c r="B8" s="16"/>
      <c r="C8" s="16"/>
      <c r="D8" s="17" t="s">
        <v>2377</v>
      </c>
      <c r="E8" s="16">
        <v>38690000</v>
      </c>
      <c r="F8" s="16">
        <v>40940000</v>
      </c>
    </row>
    <row r="9" spans="1:6" s="2" customFormat="1" ht="26.25" customHeight="1">
      <c r="A9" s="15" t="s">
        <v>2207</v>
      </c>
      <c r="B9" s="16">
        <v>560000</v>
      </c>
      <c r="C9" s="16">
        <v>670000</v>
      </c>
      <c r="D9" s="17" t="s">
        <v>2190</v>
      </c>
      <c r="E9" s="18">
        <f>SUM(E10:E11)</f>
        <v>121310000</v>
      </c>
      <c r="F9" s="18">
        <f>SUM(F10:F11)</f>
        <v>137390000</v>
      </c>
    </row>
    <row r="10" spans="1:6" s="2" customFormat="1" ht="26.25" customHeight="1">
      <c r="A10" s="9"/>
      <c r="B10" s="13"/>
      <c r="C10" s="13"/>
      <c r="D10" s="17" t="s">
        <v>2378</v>
      </c>
      <c r="E10" s="16">
        <v>121310000</v>
      </c>
      <c r="F10" s="16">
        <v>137390000</v>
      </c>
    </row>
    <row r="11" spans="1:6" s="2" customFormat="1" ht="26.25" customHeight="1">
      <c r="A11" s="9"/>
      <c r="B11" s="13"/>
      <c r="C11" s="13"/>
      <c r="D11" s="17"/>
      <c r="E11" s="16"/>
      <c r="F11" s="16"/>
    </row>
    <row r="12" spans="1:6" s="2" customFormat="1" ht="26.25" customHeight="1">
      <c r="A12" s="15" t="s">
        <v>2208</v>
      </c>
      <c r="B12" s="16"/>
      <c r="C12" s="16"/>
      <c r="D12" s="17" t="s">
        <v>2191</v>
      </c>
      <c r="E12" s="16"/>
      <c r="F12" s="16"/>
    </row>
    <row r="13" spans="1:6" s="2" customFormat="1" ht="26.25" customHeight="1">
      <c r="A13" s="15" t="s">
        <v>2209</v>
      </c>
      <c r="B13" s="18">
        <f>SUM(B6:B9)+B12</f>
        <v>1726110000</v>
      </c>
      <c r="C13" s="18">
        <f>C6+C7+C8+C9+C12</f>
        <v>1895720000</v>
      </c>
      <c r="D13" s="17" t="s">
        <v>2192</v>
      </c>
      <c r="E13" s="18">
        <f>E6+E9+E12</f>
        <v>337610000</v>
      </c>
      <c r="F13" s="18">
        <f>F6+F9+F12</f>
        <v>371860000</v>
      </c>
    </row>
    <row r="14" spans="1:6" s="2" customFormat="1" ht="26.25" customHeight="1">
      <c r="A14" s="15" t="s">
        <v>2210</v>
      </c>
      <c r="B14" s="16"/>
      <c r="C14" s="16"/>
      <c r="D14" s="17" t="s">
        <v>2193</v>
      </c>
      <c r="E14" s="16"/>
      <c r="F14" s="16"/>
    </row>
    <row r="15" spans="1:6" s="2" customFormat="1" ht="26.25" customHeight="1">
      <c r="A15" s="15" t="s">
        <v>2211</v>
      </c>
      <c r="B15" s="16"/>
      <c r="C15" s="16"/>
      <c r="D15" s="17" t="s">
        <v>2194</v>
      </c>
      <c r="E15" s="16"/>
      <c r="F15" s="16"/>
    </row>
    <row r="16" spans="1:6" s="2" customFormat="1" ht="26.25" customHeight="1">
      <c r="A16" s="15" t="s">
        <v>2212</v>
      </c>
      <c r="B16" s="18">
        <f>SUM(B13:B15)</f>
        <v>1726110000</v>
      </c>
      <c r="C16" s="18">
        <f>SUM(C13:C15)</f>
        <v>1895720000</v>
      </c>
      <c r="D16" s="17" t="s">
        <v>2195</v>
      </c>
      <c r="E16" s="18">
        <f>SUM(E13:E15)</f>
        <v>337610000</v>
      </c>
      <c r="F16" s="18">
        <f>SUM(F13:F15)</f>
        <v>371860000</v>
      </c>
    </row>
    <row r="17" spans="1:6" s="2" customFormat="1" ht="26.25" customHeight="1">
      <c r="A17" s="9"/>
      <c r="B17" s="13"/>
      <c r="C17" s="13"/>
      <c r="D17" s="17" t="s">
        <v>2196</v>
      </c>
      <c r="E17" s="18">
        <f>B16-E16</f>
        <v>1388500000</v>
      </c>
      <c r="F17" s="18">
        <f>C16-F16</f>
        <v>1523860000</v>
      </c>
    </row>
    <row r="18" spans="1:6" s="2" customFormat="1" ht="26.25" customHeight="1">
      <c r="A18" s="15" t="s">
        <v>2213</v>
      </c>
      <c r="B18" s="16">
        <v>7052009086.8999996</v>
      </c>
      <c r="C18" s="18">
        <f>B18+E17</f>
        <v>8440509086.8999996</v>
      </c>
      <c r="D18" s="17" t="s">
        <v>2197</v>
      </c>
      <c r="E18" s="18">
        <f>B18+E17</f>
        <v>8440509086.8999996</v>
      </c>
      <c r="F18" s="18">
        <f>C18+F17</f>
        <v>9964369086.8999996</v>
      </c>
    </row>
    <row r="19" spans="1:6" s="2" customFormat="1" ht="26.25" customHeight="1">
      <c r="A19" s="9" t="s">
        <v>2166</v>
      </c>
      <c r="B19" s="18">
        <f>B16+B18</f>
        <v>8778119086.8999996</v>
      </c>
      <c r="C19" s="18">
        <f>C16+C18</f>
        <v>10336229086.9</v>
      </c>
      <c r="D19" s="13" t="s">
        <v>2166</v>
      </c>
      <c r="E19" s="18">
        <f>E16+E18</f>
        <v>8778119086.8999996</v>
      </c>
      <c r="F19" s="18">
        <f>F16+F18</f>
        <v>10336229086.9</v>
      </c>
    </row>
  </sheetData>
  <mergeCells count="2">
    <mergeCell ref="A2:F2"/>
    <mergeCell ref="B3:E3"/>
  </mergeCells>
  <phoneticPr fontId="17" type="noConversion"/>
  <printOptions horizontalCentered="1"/>
  <pageMargins left="0.70833333333333337" right="0.43263888888888891" top="0.74791666666666667" bottom="0.74791666666666667" header="0.31458333333333333" footer="0.31458333333333333"/>
  <pageSetup paperSize="9" scale="89" orientation="landscape"/>
  <headerFooter scaleWithDoc="0" alignWithMargins="0">
    <oddFooter>第 &amp;P 页，共 &amp;N 页</oddFooter>
  </headerFooter>
</worksheet>
</file>

<file path=xl/worksheets/sheet53.xml><?xml version="1.0" encoding="utf-8"?>
<worksheet xmlns="http://schemas.openxmlformats.org/spreadsheetml/2006/main" xmlns:r="http://schemas.openxmlformats.org/officeDocument/2006/relationships">
  <sheetPr>
    <pageSetUpPr fitToPage="1"/>
  </sheetPr>
  <dimension ref="A1:H10"/>
  <sheetViews>
    <sheetView workbookViewId="0">
      <selection activeCell="A2" sqref="A2:H2"/>
    </sheetView>
  </sheetViews>
  <sheetFormatPr defaultColWidth="9" defaultRowHeight="14.25"/>
  <cols>
    <col min="1" max="1" width="29.625" customWidth="1"/>
    <col min="2" max="2" width="5.5" customWidth="1"/>
    <col min="3" max="4" width="18.375" bestFit="1" customWidth="1"/>
    <col min="5" max="5" width="29.625" customWidth="1"/>
    <col min="6" max="6" width="5.5" customWidth="1"/>
    <col min="7" max="8" width="16.5" customWidth="1"/>
  </cols>
  <sheetData>
    <row r="1" spans="1:8" s="1" customFormat="1" ht="14.25" customHeight="1">
      <c r="A1" s="3" t="s">
        <v>2379</v>
      </c>
    </row>
    <row r="2" spans="1:8" s="2" customFormat="1" ht="51" customHeight="1">
      <c r="A2" s="763" t="s">
        <v>2380</v>
      </c>
      <c r="B2" s="763"/>
      <c r="C2" s="763"/>
      <c r="D2" s="763"/>
      <c r="E2" s="763"/>
      <c r="F2" s="763"/>
      <c r="G2" s="763"/>
      <c r="H2" s="763"/>
    </row>
    <row r="3" spans="1:8" s="2" customFormat="1" ht="19.5" customHeight="1">
      <c r="A3" s="4"/>
      <c r="B3" s="5"/>
      <c r="C3" s="5"/>
      <c r="D3" s="6"/>
      <c r="E3" s="6"/>
      <c r="F3" s="6"/>
      <c r="G3" s="6"/>
      <c r="H3" s="7"/>
    </row>
    <row r="4" spans="1:8" s="2" customFormat="1" ht="48" customHeight="1">
      <c r="A4" s="8" t="s">
        <v>2094</v>
      </c>
      <c r="B4" s="8" t="s">
        <v>2279</v>
      </c>
      <c r="C4" s="9" t="s">
        <v>71</v>
      </c>
      <c r="D4" s="9" t="s">
        <v>1924</v>
      </c>
      <c r="E4" s="9" t="s">
        <v>2094</v>
      </c>
      <c r="F4" s="9" t="s">
        <v>2279</v>
      </c>
      <c r="G4" s="9" t="s">
        <v>71</v>
      </c>
      <c r="H4" s="9" t="s">
        <v>1924</v>
      </c>
    </row>
    <row r="5" spans="1:8" s="2" customFormat="1" ht="48" customHeight="1">
      <c r="A5" s="10" t="s">
        <v>2381</v>
      </c>
      <c r="B5" s="9"/>
      <c r="C5" s="8"/>
      <c r="D5" s="8"/>
      <c r="E5" s="10" t="s">
        <v>2382</v>
      </c>
      <c r="F5" s="8"/>
      <c r="G5" s="8"/>
      <c r="H5" s="8"/>
    </row>
    <row r="6" spans="1:8" s="2" customFormat="1" ht="48" customHeight="1">
      <c r="A6" s="10" t="s">
        <v>2326</v>
      </c>
      <c r="B6" s="9" t="s">
        <v>2283</v>
      </c>
      <c r="C6" s="11">
        <v>4823</v>
      </c>
      <c r="D6" s="11">
        <v>2200</v>
      </c>
      <c r="E6" s="10" t="s">
        <v>2326</v>
      </c>
      <c r="F6" s="8" t="s">
        <v>2283</v>
      </c>
      <c r="G6" s="12">
        <f>[2]基本医疗基础资料!C6+[2]基本医疗基础资料!G18</f>
        <v>11331802.220000001</v>
      </c>
      <c r="H6" s="12">
        <f>[2]基本医疗基础资料!D6+[2]基本医疗基础资料!H18</f>
        <v>11621059.85</v>
      </c>
    </row>
    <row r="7" spans="1:8" s="2" customFormat="1" ht="48" customHeight="1">
      <c r="A7" s="10" t="s">
        <v>2354</v>
      </c>
      <c r="B7" s="9" t="s">
        <v>2285</v>
      </c>
      <c r="C7" s="11">
        <v>312485892</v>
      </c>
      <c r="D7" s="11">
        <v>37580400</v>
      </c>
      <c r="E7" s="9"/>
      <c r="F7" s="9"/>
      <c r="G7" s="13"/>
      <c r="H7" s="13"/>
    </row>
    <row r="8" spans="1:8" s="2" customFormat="1" ht="48" customHeight="1">
      <c r="A8" s="10" t="s">
        <v>2383</v>
      </c>
      <c r="B8" s="9"/>
      <c r="C8" s="8"/>
      <c r="D8" s="8"/>
      <c r="E8" s="9"/>
      <c r="F8" s="9"/>
      <c r="G8" s="13"/>
      <c r="H8" s="13"/>
    </row>
    <row r="9" spans="1:8" s="2" customFormat="1" ht="48" customHeight="1">
      <c r="A9" s="10" t="s">
        <v>2326</v>
      </c>
      <c r="B9" s="9" t="s">
        <v>2283</v>
      </c>
      <c r="C9" s="11">
        <v>2193867</v>
      </c>
      <c r="D9" s="11">
        <v>2370000</v>
      </c>
      <c r="E9" s="9"/>
      <c r="F9" s="9"/>
      <c r="G9" s="13"/>
      <c r="H9" s="13"/>
    </row>
    <row r="10" spans="1:8" s="2" customFormat="1" ht="48" customHeight="1">
      <c r="A10" s="10" t="s">
        <v>2354</v>
      </c>
      <c r="B10" s="9" t="s">
        <v>2285</v>
      </c>
      <c r="C10" s="11">
        <v>155611707669</v>
      </c>
      <c r="D10" s="11">
        <v>173142720000</v>
      </c>
      <c r="E10" s="9"/>
      <c r="F10" s="9"/>
      <c r="G10" s="13"/>
      <c r="H10" s="13"/>
    </row>
  </sheetData>
  <mergeCells count="1">
    <mergeCell ref="A2:H2"/>
  </mergeCells>
  <phoneticPr fontId="17" type="noConversion"/>
  <printOptions horizontalCentered="1"/>
  <pageMargins left="0.70833333333333337" right="0.43263888888888891" top="0.74791666666666667" bottom="0.74791666666666667" header="0.31458333333333333" footer="0.31458333333333333"/>
  <pageSetup paperSize="9" scale="90" orientation="landscape"/>
  <headerFooter scaleWithDoc="0" alignWithMargins="0">
    <oddFooter>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D43"/>
  <sheetViews>
    <sheetView topLeftCell="A28" workbookViewId="0">
      <selection activeCell="A2" sqref="A2:D2"/>
    </sheetView>
  </sheetViews>
  <sheetFormatPr defaultRowHeight="14.25"/>
  <cols>
    <col min="1" max="1" width="55.125" style="406" customWidth="1"/>
    <col min="2" max="4" width="16.625" style="406" customWidth="1"/>
    <col min="5" max="5" width="9" style="406"/>
    <col min="6" max="6" width="9.5" style="406" bestFit="1" customWidth="1"/>
    <col min="7" max="16384" width="9" style="406"/>
  </cols>
  <sheetData>
    <row r="1" spans="1:4" ht="21" customHeight="1">
      <c r="A1" s="369" t="s">
        <v>1336</v>
      </c>
    </row>
    <row r="2" spans="1:4" s="369" customFormat="1" ht="21" customHeight="1">
      <c r="A2" s="662" t="s">
        <v>2395</v>
      </c>
      <c r="B2" s="662"/>
      <c r="C2" s="662"/>
      <c r="D2" s="662"/>
    </row>
    <row r="3" spans="1:4" ht="18" customHeight="1">
      <c r="A3" s="369"/>
      <c r="B3" s="507"/>
      <c r="D3" s="496" t="s">
        <v>40</v>
      </c>
    </row>
    <row r="4" spans="1:4" ht="30.75" customHeight="1">
      <c r="A4" s="307" t="s">
        <v>41</v>
      </c>
      <c r="B4" s="358" t="s">
        <v>1337</v>
      </c>
      <c r="C4" s="358" t="s">
        <v>1338</v>
      </c>
      <c r="D4" s="358" t="s">
        <v>44</v>
      </c>
    </row>
    <row r="5" spans="1:4" ht="20.100000000000001" customHeight="1">
      <c r="A5" s="307" t="s">
        <v>1334</v>
      </c>
      <c r="B5" s="508">
        <f>B6+B30+B31+B36+B37+B38</f>
        <v>50696051</v>
      </c>
      <c r="C5" s="508">
        <f>C6+C30+C31+C36+C37+C38</f>
        <v>50396340</v>
      </c>
      <c r="D5" s="509">
        <f>+C5/B5-1</f>
        <v>-5.9119200428451313E-3</v>
      </c>
    </row>
    <row r="6" spans="1:4" ht="20.100000000000001" customHeight="1">
      <c r="A6" s="343" t="s">
        <v>1339</v>
      </c>
      <c r="B6" s="510">
        <f>B7+B21</f>
        <v>35384051</v>
      </c>
      <c r="C6" s="510">
        <f>C7+C21</f>
        <v>37680340</v>
      </c>
      <c r="D6" s="511">
        <f>+C6/B6-1</f>
        <v>6.4896159006779586E-2</v>
      </c>
    </row>
    <row r="7" spans="1:4" ht="20.100000000000001" customHeight="1">
      <c r="A7" s="512" t="s">
        <v>1340</v>
      </c>
      <c r="B7" s="513">
        <f>SUM(B8:B20)</f>
        <v>28996023</v>
      </c>
      <c r="C7" s="513">
        <f>SUM(C8:C20)</f>
        <v>31740340</v>
      </c>
      <c r="D7" s="511">
        <f>+C7/B7-1</f>
        <v>9.4644600054290207E-2</v>
      </c>
    </row>
    <row r="8" spans="1:4" ht="20.100000000000001" customHeight="1">
      <c r="A8" s="512" t="s">
        <v>46</v>
      </c>
      <c r="B8" s="513">
        <v>10469729</v>
      </c>
      <c r="C8" s="513">
        <v>11500000</v>
      </c>
      <c r="D8" s="511">
        <f t="shared" ref="D8:D38" si="0">+C8/B8-1</f>
        <v>9.8404743809510364E-2</v>
      </c>
    </row>
    <row r="9" spans="1:4" ht="20.100000000000001" customHeight="1">
      <c r="A9" s="512" t="s">
        <v>47</v>
      </c>
      <c r="B9" s="513">
        <v>6805838</v>
      </c>
      <c r="C9" s="513">
        <v>7900000</v>
      </c>
      <c r="D9" s="511">
        <f t="shared" si="0"/>
        <v>0.16076815228337793</v>
      </c>
    </row>
    <row r="10" spans="1:4" ht="20.100000000000001" customHeight="1">
      <c r="A10" s="512" t="s">
        <v>48</v>
      </c>
      <c r="B10" s="513">
        <v>3734303</v>
      </c>
      <c r="C10" s="513">
        <v>3400000</v>
      </c>
      <c r="D10" s="511">
        <f t="shared" si="0"/>
        <v>-8.9522194637125074E-2</v>
      </c>
    </row>
    <row r="11" spans="1:4" ht="20.100000000000001" customHeight="1">
      <c r="A11" s="512" t="s">
        <v>49</v>
      </c>
      <c r="B11" s="513">
        <v>35</v>
      </c>
      <c r="C11" s="513">
        <v>40</v>
      </c>
      <c r="D11" s="511">
        <f t="shared" si="0"/>
        <v>0.14285714285714279</v>
      </c>
    </row>
    <row r="12" spans="1:4" ht="20.100000000000001" customHeight="1">
      <c r="A12" s="512" t="s">
        <v>50</v>
      </c>
      <c r="B12" s="513">
        <v>3766</v>
      </c>
      <c r="C12" s="513">
        <v>4000</v>
      </c>
      <c r="D12" s="511">
        <f t="shared" si="0"/>
        <v>6.2134891131173653E-2</v>
      </c>
    </row>
    <row r="13" spans="1:4" ht="20.100000000000001" customHeight="1">
      <c r="A13" s="512" t="s">
        <v>1341</v>
      </c>
      <c r="B13" s="513">
        <v>1596510</v>
      </c>
      <c r="C13" s="513">
        <v>1760000</v>
      </c>
      <c r="D13" s="511">
        <f t="shared" si="0"/>
        <v>0.10240462007754414</v>
      </c>
    </row>
    <row r="14" spans="1:4" ht="20.100000000000001" customHeight="1">
      <c r="A14" s="512" t="s">
        <v>51</v>
      </c>
      <c r="B14" s="513">
        <v>771496.00000000012</v>
      </c>
      <c r="C14" s="513">
        <v>850000</v>
      </c>
      <c r="D14" s="511">
        <f t="shared" si="0"/>
        <v>0.10175555025560712</v>
      </c>
    </row>
    <row r="15" spans="1:4" ht="20.100000000000001" customHeight="1">
      <c r="A15" s="512" t="s">
        <v>1342</v>
      </c>
      <c r="B15" s="513">
        <v>454756</v>
      </c>
      <c r="C15" s="513">
        <v>520000</v>
      </c>
      <c r="D15" s="511">
        <f t="shared" si="0"/>
        <v>0.14347034453641072</v>
      </c>
    </row>
    <row r="16" spans="1:4" ht="20.100000000000001" customHeight="1">
      <c r="A16" s="512" t="s">
        <v>1343</v>
      </c>
      <c r="B16" s="514">
        <v>87959</v>
      </c>
      <c r="C16" s="514">
        <v>95000</v>
      </c>
      <c r="D16" s="511">
        <f t="shared" si="0"/>
        <v>8.0048659034322789E-2</v>
      </c>
    </row>
    <row r="17" spans="1:4" ht="20.100000000000001" customHeight="1">
      <c r="A17" s="512" t="s">
        <v>52</v>
      </c>
      <c r="B17" s="513">
        <v>3277188</v>
      </c>
      <c r="C17" s="513">
        <v>3650000</v>
      </c>
      <c r="D17" s="511">
        <f t="shared" si="0"/>
        <v>0.11375972327495409</v>
      </c>
    </row>
    <row r="18" spans="1:4" ht="20.100000000000001" customHeight="1">
      <c r="A18" s="512" t="s">
        <v>53</v>
      </c>
      <c r="B18" s="513">
        <v>145938</v>
      </c>
      <c r="C18" s="513">
        <v>160000</v>
      </c>
      <c r="D18" s="511">
        <f t="shared" si="0"/>
        <v>9.6355986788910331E-2</v>
      </c>
    </row>
    <row r="19" spans="1:4" ht="20.100000000000001" customHeight="1">
      <c r="A19" s="512" t="s">
        <v>54</v>
      </c>
      <c r="B19" s="513">
        <v>1202</v>
      </c>
      <c r="C19" s="513">
        <v>1300</v>
      </c>
      <c r="D19" s="511">
        <f t="shared" si="0"/>
        <v>8.1530782029950011E-2</v>
      </c>
    </row>
    <row r="20" spans="1:4" ht="20.100000000000001" customHeight="1">
      <c r="A20" s="512" t="s">
        <v>55</v>
      </c>
      <c r="B20" s="513">
        <v>1647303</v>
      </c>
      <c r="C20" s="513">
        <v>1900000</v>
      </c>
      <c r="D20" s="511">
        <f t="shared" si="0"/>
        <v>0.15340043695664973</v>
      </c>
    </row>
    <row r="21" spans="1:4" ht="20.100000000000001" customHeight="1">
      <c r="A21" s="512" t="s">
        <v>1344</v>
      </c>
      <c r="B21" s="513">
        <f>SUM(B22:B29)</f>
        <v>6388028</v>
      </c>
      <c r="C21" s="513">
        <f>SUM(C22:C29)</f>
        <v>5940000</v>
      </c>
      <c r="D21" s="511">
        <f>C21/B21-1</f>
        <v>-7.0135572355036646E-2</v>
      </c>
    </row>
    <row r="22" spans="1:4" ht="20.100000000000001" customHeight="1">
      <c r="A22" s="512" t="s">
        <v>57</v>
      </c>
      <c r="B22" s="513">
        <v>3891746.9999999995</v>
      </c>
      <c r="C22" s="513">
        <v>3600000</v>
      </c>
      <c r="D22" s="511">
        <f t="shared" si="0"/>
        <v>-7.4965561738725484E-2</v>
      </c>
    </row>
    <row r="23" spans="1:4" ht="20.100000000000001" customHeight="1">
      <c r="A23" s="512" t="s">
        <v>58</v>
      </c>
      <c r="B23" s="513">
        <v>341454</v>
      </c>
      <c r="C23" s="513">
        <v>320000</v>
      </c>
      <c r="D23" s="511">
        <f t="shared" si="0"/>
        <v>-6.2831303777375558E-2</v>
      </c>
    </row>
    <row r="24" spans="1:4" ht="20.100000000000001" customHeight="1">
      <c r="A24" s="512" t="s">
        <v>59</v>
      </c>
      <c r="B24" s="513">
        <v>470713.99999999994</v>
      </c>
      <c r="C24" s="513">
        <v>400000</v>
      </c>
      <c r="D24" s="511">
        <f t="shared" si="0"/>
        <v>-0.15022710180704202</v>
      </c>
    </row>
    <row r="25" spans="1:4" ht="20.100000000000001" customHeight="1">
      <c r="A25" s="512" t="s">
        <v>60</v>
      </c>
      <c r="B25" s="513">
        <v>143978</v>
      </c>
      <c r="C25" s="513">
        <v>150000</v>
      </c>
      <c r="D25" s="511">
        <f t="shared" si="0"/>
        <v>4.1825834502493331E-2</v>
      </c>
    </row>
    <row r="26" spans="1:4" ht="20.100000000000001" customHeight="1">
      <c r="A26" s="512" t="s">
        <v>61</v>
      </c>
      <c r="B26" s="513">
        <v>904212</v>
      </c>
      <c r="C26" s="513">
        <v>850000</v>
      </c>
      <c r="D26" s="511">
        <f t="shared" si="0"/>
        <v>-5.9954966313209734E-2</v>
      </c>
    </row>
    <row r="27" spans="1:4" ht="20.100000000000001" customHeight="1">
      <c r="A27" s="512" t="s">
        <v>62</v>
      </c>
      <c r="B27" s="513">
        <v>148</v>
      </c>
      <c r="C27" s="406">
        <v>0</v>
      </c>
      <c r="D27" s="511">
        <f t="shared" si="0"/>
        <v>-1</v>
      </c>
    </row>
    <row r="28" spans="1:4" ht="20.100000000000001" customHeight="1">
      <c r="A28" s="512" t="s">
        <v>63</v>
      </c>
      <c r="B28" s="513">
        <v>350131</v>
      </c>
      <c r="C28" s="513">
        <v>320000</v>
      </c>
      <c r="D28" s="511">
        <f t="shared" si="0"/>
        <v>-8.6056361761740585E-2</v>
      </c>
    </row>
    <row r="29" spans="1:4" ht="20.100000000000001" customHeight="1">
      <c r="A29" s="512" t="s">
        <v>64</v>
      </c>
      <c r="B29" s="513">
        <v>285644</v>
      </c>
      <c r="C29" s="406">
        <v>300000</v>
      </c>
      <c r="D29" s="511">
        <f t="shared" si="0"/>
        <v>5.0258363557435182E-2</v>
      </c>
    </row>
    <row r="30" spans="1:4" ht="20.100000000000001" customHeight="1">
      <c r="A30" s="512" t="s">
        <v>1345</v>
      </c>
      <c r="B30" s="513">
        <v>1357000</v>
      </c>
      <c r="C30" s="513">
        <v>1204000</v>
      </c>
      <c r="D30" s="511">
        <f t="shared" si="0"/>
        <v>-0.11274871039056744</v>
      </c>
    </row>
    <row r="31" spans="1:4" ht="20.100000000000001" customHeight="1">
      <c r="A31" s="512" t="s">
        <v>1346</v>
      </c>
      <c r="B31" s="513">
        <f>SUM(B32:B35)</f>
        <v>2840000</v>
      </c>
      <c r="C31" s="513">
        <f>SUM(C32:C35)</f>
        <v>2515000</v>
      </c>
      <c r="D31" s="511">
        <f t="shared" si="0"/>
        <v>-0.11443661971830987</v>
      </c>
    </row>
    <row r="32" spans="1:4" ht="20.100000000000001" customHeight="1">
      <c r="A32" s="512" t="s">
        <v>1347</v>
      </c>
      <c r="B32" s="513">
        <v>668621</v>
      </c>
      <c r="C32" s="513">
        <v>668621</v>
      </c>
      <c r="D32" s="511">
        <f t="shared" si="0"/>
        <v>0</v>
      </c>
    </row>
    <row r="33" spans="1:4" ht="20.100000000000001" customHeight="1">
      <c r="A33" s="512" t="s">
        <v>1348</v>
      </c>
      <c r="B33" s="513">
        <v>468128</v>
      </c>
      <c r="C33" s="513">
        <v>468128</v>
      </c>
      <c r="D33" s="511">
        <f t="shared" si="0"/>
        <v>0</v>
      </c>
    </row>
    <row r="34" spans="1:4" ht="20.100000000000001" customHeight="1">
      <c r="A34" s="512" t="s">
        <v>1349</v>
      </c>
      <c r="B34" s="513">
        <v>943500</v>
      </c>
      <c r="C34" s="513">
        <v>943500</v>
      </c>
      <c r="D34" s="511">
        <f t="shared" si="0"/>
        <v>0</v>
      </c>
    </row>
    <row r="35" spans="1:4" ht="20.100000000000001" customHeight="1">
      <c r="A35" s="512" t="s">
        <v>1350</v>
      </c>
      <c r="B35" s="513">
        <f>814695-54944</f>
        <v>759751</v>
      </c>
      <c r="C35" s="513">
        <v>434751</v>
      </c>
      <c r="D35" s="511">
        <f t="shared" si="0"/>
        <v>-0.42777173047485295</v>
      </c>
    </row>
    <row r="36" spans="1:4" ht="20.100000000000001" customHeight="1">
      <c r="A36" s="512" t="s">
        <v>1351</v>
      </c>
      <c r="B36" s="513">
        <v>249000</v>
      </c>
      <c r="C36" s="513">
        <v>70000</v>
      </c>
      <c r="D36" s="511">
        <f>C36/B36-1</f>
        <v>-0.71887550200803219</v>
      </c>
    </row>
    <row r="37" spans="1:4" ht="20.100000000000001" customHeight="1">
      <c r="A37" s="512" t="s">
        <v>1352</v>
      </c>
      <c r="B37" s="513"/>
      <c r="C37" s="513">
        <v>90000</v>
      </c>
      <c r="D37" s="511"/>
    </row>
    <row r="38" spans="1:4" ht="20.100000000000001" customHeight="1">
      <c r="A38" s="512" t="s">
        <v>1353</v>
      </c>
      <c r="B38" s="513">
        <v>10866000</v>
      </c>
      <c r="C38" s="513">
        <f>8837000</f>
        <v>8837000</v>
      </c>
      <c r="D38" s="511">
        <f t="shared" si="0"/>
        <v>-0.18672924719307937</v>
      </c>
    </row>
    <row r="39" spans="1:4" ht="18.75" customHeight="1">
      <c r="A39" s="663" t="s">
        <v>1354</v>
      </c>
      <c r="B39" s="663"/>
      <c r="C39" s="663"/>
      <c r="D39" s="663"/>
    </row>
    <row r="40" spans="1:4" ht="20.100000000000001" customHeight="1"/>
    <row r="41" spans="1:4" ht="20.100000000000001" customHeight="1"/>
    <row r="42" spans="1:4" ht="20.100000000000001" customHeight="1"/>
    <row r="43" spans="1:4" ht="20.100000000000001" customHeight="1"/>
  </sheetData>
  <mergeCells count="2">
    <mergeCell ref="A2:D2"/>
    <mergeCell ref="A39:D39"/>
  </mergeCells>
  <phoneticPr fontId="17" type="noConversion"/>
  <pageMargins left="0.51111111111111107" right="0.51111111111111107" top="0.66805555555555551" bottom="0.51111111111111107" header="0.31458333333333333" footer="0"/>
  <pageSetup paperSize="9" fitToHeight="0" orientation="landscape"/>
  <headerFooter scaleWithDoc="0" alignWithMargins="0">
    <oddFooter>第 &amp;P 页，共 &amp;N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59"/>
  <sheetViews>
    <sheetView topLeftCell="A19" workbookViewId="0">
      <selection activeCell="A3" sqref="A3:D3"/>
    </sheetView>
  </sheetViews>
  <sheetFormatPr defaultColWidth="9" defaultRowHeight="14.25"/>
  <cols>
    <col min="1" max="1" width="44.625" customWidth="1"/>
    <col min="2" max="4" width="25.875" customWidth="1"/>
  </cols>
  <sheetData>
    <row r="1" spans="1:7" ht="17.25" customHeight="1">
      <c r="A1" s="369" t="s">
        <v>1355</v>
      </c>
    </row>
    <row r="2" spans="1:7">
      <c r="D2" s="494"/>
    </row>
    <row r="3" spans="1:7" ht="20.25">
      <c r="A3" s="662" t="s">
        <v>2396</v>
      </c>
      <c r="B3" s="662"/>
      <c r="C3" s="662"/>
      <c r="D3" s="662"/>
      <c r="E3" s="495"/>
      <c r="F3" s="495"/>
      <c r="G3" s="495"/>
    </row>
    <row r="4" spans="1:7" ht="20.25" customHeight="1">
      <c r="D4" s="496" t="s">
        <v>40</v>
      </c>
    </row>
    <row r="5" spans="1:7" ht="43.5" customHeight="1">
      <c r="A5" s="249" t="s">
        <v>1356</v>
      </c>
      <c r="B5" s="249" t="s">
        <v>1357</v>
      </c>
      <c r="C5" s="249" t="s">
        <v>1358</v>
      </c>
      <c r="D5" s="266" t="s">
        <v>1359</v>
      </c>
    </row>
    <row r="6" spans="1:7" ht="21.75" customHeight="1">
      <c r="A6" s="286" t="s">
        <v>1360</v>
      </c>
      <c r="B6" s="497">
        <f>SUM(B7:B31)</f>
        <v>42344311.619999997</v>
      </c>
      <c r="C6" s="497">
        <f>SUM(C7:C31)</f>
        <v>42389877.522211999</v>
      </c>
      <c r="D6" s="498">
        <f>C6/B6-1</f>
        <v>1.0760808351524265E-3</v>
      </c>
    </row>
    <row r="7" spans="1:7" ht="21.75" customHeight="1">
      <c r="A7" s="279" t="s">
        <v>1361</v>
      </c>
      <c r="B7" s="499">
        <v>3544490.12</v>
      </c>
      <c r="C7" s="499">
        <v>4346142.2563046385</v>
      </c>
      <c r="D7" s="500">
        <f>C7/B7-1</f>
        <v>0.22616853458873187</v>
      </c>
    </row>
    <row r="8" spans="1:7" ht="21.75" customHeight="1">
      <c r="A8" s="279" t="s">
        <v>1362</v>
      </c>
      <c r="B8" s="499">
        <v>0</v>
      </c>
      <c r="C8" s="499">
        <v>0</v>
      </c>
      <c r="D8" s="500"/>
    </row>
    <row r="9" spans="1:7" ht="21.75" customHeight="1">
      <c r="A9" s="279" t="s">
        <v>1363</v>
      </c>
      <c r="B9" s="499">
        <v>9601.44</v>
      </c>
      <c r="C9" s="499">
        <v>10579.003110173002</v>
      </c>
      <c r="D9" s="500">
        <f t="shared" ref="D9:D31" si="0">C9/B9-1</f>
        <v>0.10181421851024441</v>
      </c>
    </row>
    <row r="10" spans="1:7" ht="21.75" customHeight="1">
      <c r="A10" s="279" t="s">
        <v>1364</v>
      </c>
      <c r="B10" s="499">
        <v>3317898.02</v>
      </c>
      <c r="C10" s="499">
        <v>3217085.9285643487</v>
      </c>
      <c r="D10" s="500">
        <f t="shared" si="0"/>
        <v>-3.0384324903286575E-2</v>
      </c>
    </row>
    <row r="11" spans="1:7" ht="21.75" customHeight="1">
      <c r="A11" s="279" t="s">
        <v>1365</v>
      </c>
      <c r="B11" s="499">
        <v>6371923.96</v>
      </c>
      <c r="C11" s="499">
        <v>7086102.3883955078</v>
      </c>
      <c r="D11" s="500">
        <f t="shared" si="0"/>
        <v>0.11208207016888316</v>
      </c>
    </row>
    <row r="12" spans="1:7" ht="21.75" customHeight="1">
      <c r="A12" s="279" t="s">
        <v>1366</v>
      </c>
      <c r="B12" s="499">
        <v>3170571.05</v>
      </c>
      <c r="C12" s="499">
        <v>3108439.5682343398</v>
      </c>
      <c r="D12" s="500">
        <f t="shared" si="0"/>
        <v>-1.9596306402173247E-2</v>
      </c>
    </row>
    <row r="13" spans="1:7" ht="21.75" customHeight="1">
      <c r="A13" s="279" t="s">
        <v>1367</v>
      </c>
      <c r="B13" s="499">
        <v>609971.47</v>
      </c>
      <c r="C13" s="499">
        <v>709513.75387492101</v>
      </c>
      <c r="D13" s="500">
        <f t="shared" si="0"/>
        <v>0.16319170448237696</v>
      </c>
    </row>
    <row r="14" spans="1:7" ht="21.75" customHeight="1">
      <c r="A14" s="279" t="s">
        <v>1368</v>
      </c>
      <c r="B14" s="499">
        <v>1771669.77</v>
      </c>
      <c r="C14" s="499">
        <v>1852722.6613927777</v>
      </c>
      <c r="D14" s="500">
        <f t="shared" si="0"/>
        <v>4.5749435230685087E-2</v>
      </c>
    </row>
    <row r="15" spans="1:7" ht="21.75" customHeight="1">
      <c r="A15" s="279" t="s">
        <v>1369</v>
      </c>
      <c r="B15" s="499">
        <v>2917338.68</v>
      </c>
      <c r="C15" s="499">
        <v>3293952.2352492688</v>
      </c>
      <c r="D15" s="500">
        <f t="shared" si="0"/>
        <v>0.12909490345813013</v>
      </c>
    </row>
    <row r="16" spans="1:7" ht="21.75" customHeight="1">
      <c r="A16" s="279" t="s">
        <v>1370</v>
      </c>
      <c r="B16" s="499">
        <v>1751533.08</v>
      </c>
      <c r="C16" s="499">
        <v>2043513.5361889219</v>
      </c>
      <c r="D16" s="500">
        <f t="shared" si="0"/>
        <v>0.16669993819866757</v>
      </c>
    </row>
    <row r="17" spans="1:4" ht="21.75" customHeight="1">
      <c r="A17" s="279" t="s">
        <v>1371</v>
      </c>
      <c r="B17" s="499">
        <v>8223717.7199999997</v>
      </c>
      <c r="C17" s="499">
        <v>7120789.2238915013</v>
      </c>
      <c r="D17" s="500">
        <f t="shared" si="0"/>
        <v>-0.13411555863915259</v>
      </c>
    </row>
    <row r="18" spans="1:4" ht="21.75" customHeight="1">
      <c r="A18" s="279" t="s">
        <v>1372</v>
      </c>
      <c r="B18" s="499">
        <v>910204.18</v>
      </c>
      <c r="C18" s="499">
        <v>1140956.427986339</v>
      </c>
      <c r="D18" s="500">
        <f t="shared" si="0"/>
        <v>0.25351701635377988</v>
      </c>
    </row>
    <row r="19" spans="1:4" ht="21.75" customHeight="1">
      <c r="A19" s="279" t="s">
        <v>1373</v>
      </c>
      <c r="B19" s="499">
        <v>2091619.8</v>
      </c>
      <c r="C19" s="499">
        <v>2111578.2498670612</v>
      </c>
      <c r="D19" s="500">
        <f t="shared" si="0"/>
        <v>9.5421021865738087E-3</v>
      </c>
    </row>
    <row r="20" spans="1:4" ht="21.75" customHeight="1">
      <c r="A20" s="279" t="s">
        <v>1374</v>
      </c>
      <c r="B20" s="499">
        <v>1291810.81</v>
      </c>
      <c r="C20" s="499">
        <v>770295.02436259505</v>
      </c>
      <c r="D20" s="500">
        <f t="shared" si="0"/>
        <v>-0.4037091047700746</v>
      </c>
    </row>
    <row r="21" spans="1:4" ht="21.75" customHeight="1">
      <c r="A21" s="279" t="s">
        <v>1375</v>
      </c>
      <c r="B21" s="499">
        <v>377674.39</v>
      </c>
      <c r="C21" s="499">
        <v>247413.38189699998</v>
      </c>
      <c r="D21" s="500">
        <f t="shared" si="0"/>
        <v>-0.3449029416662327</v>
      </c>
    </row>
    <row r="22" spans="1:4" ht="21.75" customHeight="1">
      <c r="A22" s="279" t="s">
        <v>1376</v>
      </c>
      <c r="B22" s="499">
        <v>89669.22</v>
      </c>
      <c r="C22" s="499">
        <v>245615</v>
      </c>
      <c r="D22" s="500">
        <f t="shared" si="0"/>
        <v>1.739122744683181</v>
      </c>
    </row>
    <row r="23" spans="1:4" ht="21.75" customHeight="1">
      <c r="A23" s="279" t="s">
        <v>1377</v>
      </c>
      <c r="B23" s="499">
        <v>218993</v>
      </c>
      <c r="C23" s="499">
        <v>285103.5</v>
      </c>
      <c r="D23" s="500">
        <f t="shared" si="0"/>
        <v>0.30188407848652687</v>
      </c>
    </row>
    <row r="24" spans="1:4" ht="21.75" customHeight="1">
      <c r="A24" s="279" t="s">
        <v>1378</v>
      </c>
      <c r="B24" s="499">
        <v>160599.71</v>
      </c>
      <c r="C24" s="499">
        <v>183471.35960368798</v>
      </c>
      <c r="D24" s="500">
        <f t="shared" si="0"/>
        <v>0.14241401558999067</v>
      </c>
    </row>
    <row r="25" spans="1:4" ht="21.75" customHeight="1">
      <c r="A25" s="279" t="s">
        <v>1379</v>
      </c>
      <c r="B25" s="499">
        <v>2811551.2</v>
      </c>
      <c r="C25" s="499">
        <v>1727242.5702466399</v>
      </c>
      <c r="D25" s="500">
        <f t="shared" si="0"/>
        <v>-0.38566206077035348</v>
      </c>
    </row>
    <row r="26" spans="1:4" ht="21.75" customHeight="1">
      <c r="A26" s="279" t="s">
        <v>1380</v>
      </c>
      <c r="B26" s="499">
        <v>114356</v>
      </c>
      <c r="C26" s="499">
        <v>117066</v>
      </c>
      <c r="D26" s="500">
        <f t="shared" si="0"/>
        <v>2.3697925775647999E-2</v>
      </c>
    </row>
    <row r="27" spans="1:4" ht="21.75" customHeight="1">
      <c r="A27" s="279" t="s">
        <v>1381</v>
      </c>
      <c r="B27" s="499"/>
      <c r="C27" s="499">
        <v>480857.92215235095</v>
      </c>
      <c r="D27" s="500"/>
    </row>
    <row r="28" spans="1:4" ht="21.75" customHeight="1">
      <c r="A28" s="279" t="s">
        <v>1382</v>
      </c>
      <c r="B28" s="499">
        <v>510778</v>
      </c>
      <c r="C28" s="499">
        <v>498500</v>
      </c>
      <c r="D28" s="500">
        <f t="shared" si="0"/>
        <v>-2.4037840314187431E-2</v>
      </c>
    </row>
    <row r="29" spans="1:4" ht="21.75" customHeight="1">
      <c r="A29" s="279" t="s">
        <v>1383</v>
      </c>
      <c r="B29" s="499">
        <v>49137</v>
      </c>
      <c r="C29" s="499">
        <v>43990.25</v>
      </c>
      <c r="D29" s="500">
        <f t="shared" si="0"/>
        <v>-0.10474286179457437</v>
      </c>
    </row>
    <row r="30" spans="1:4" ht="21.75" customHeight="1">
      <c r="A30" s="279" t="s">
        <v>1384</v>
      </c>
      <c r="B30" s="499"/>
      <c r="C30" s="499">
        <v>5300</v>
      </c>
      <c r="D30" s="500"/>
    </row>
    <row r="31" spans="1:4" ht="21.75" customHeight="1">
      <c r="A31" s="279" t="s">
        <v>1385</v>
      </c>
      <c r="B31" s="499">
        <v>2029203</v>
      </c>
      <c r="C31" s="499">
        <v>1743647.2808899269</v>
      </c>
      <c r="D31" s="500">
        <f t="shared" si="0"/>
        <v>-0.1407230913368811</v>
      </c>
    </row>
    <row r="32" spans="1:4">
      <c r="A32" s="501"/>
      <c r="B32" s="502"/>
      <c r="C32" s="502"/>
      <c r="D32" s="503"/>
    </row>
    <row r="33" spans="1:4">
      <c r="A33" s="501"/>
      <c r="B33" s="502"/>
      <c r="C33" s="502"/>
      <c r="D33" s="503"/>
    </row>
    <row r="34" spans="1:4">
      <c r="A34" s="501"/>
      <c r="B34" s="502"/>
      <c r="C34" s="502"/>
      <c r="D34" s="503"/>
    </row>
    <row r="35" spans="1:4">
      <c r="A35" s="501"/>
      <c r="B35" s="502"/>
      <c r="C35" s="502"/>
      <c r="D35" s="503"/>
    </row>
    <row r="36" spans="1:4">
      <c r="A36" s="501"/>
      <c r="B36" s="502"/>
      <c r="C36" s="502"/>
      <c r="D36" s="503"/>
    </row>
    <row r="37" spans="1:4">
      <c r="A37" s="501"/>
      <c r="B37" s="502"/>
      <c r="C37" s="502"/>
      <c r="D37" s="503"/>
    </row>
    <row r="38" spans="1:4">
      <c r="A38" s="501"/>
      <c r="B38" s="502"/>
      <c r="C38" s="502"/>
      <c r="D38" s="503"/>
    </row>
    <row r="39" spans="1:4">
      <c r="A39" s="501"/>
      <c r="B39" s="502"/>
      <c r="C39" s="502"/>
      <c r="D39" s="503"/>
    </row>
    <row r="40" spans="1:4">
      <c r="A40" s="504"/>
      <c r="B40" s="502"/>
      <c r="C40" s="502"/>
      <c r="D40" s="503"/>
    </row>
    <row r="41" spans="1:4">
      <c r="A41" s="504"/>
      <c r="B41" s="502"/>
      <c r="C41" s="502"/>
      <c r="D41" s="503"/>
    </row>
    <row r="42" spans="1:4">
      <c r="A42" s="504"/>
      <c r="B42" s="502"/>
      <c r="C42" s="502"/>
      <c r="D42" s="503"/>
    </row>
    <row r="43" spans="1:4">
      <c r="A43" s="504"/>
      <c r="B43" s="502"/>
      <c r="C43" s="502"/>
      <c r="D43" s="503"/>
    </row>
    <row r="44" spans="1:4">
      <c r="A44" s="504"/>
      <c r="B44" s="502"/>
      <c r="C44" s="502"/>
      <c r="D44" s="503"/>
    </row>
    <row r="45" spans="1:4">
      <c r="A45" s="504"/>
      <c r="B45" s="502"/>
      <c r="C45" s="502"/>
      <c r="D45" s="503"/>
    </row>
    <row r="46" spans="1:4">
      <c r="A46" s="504"/>
      <c r="B46" s="502"/>
      <c r="C46" s="502"/>
      <c r="D46" s="505"/>
    </row>
    <row r="47" spans="1:4">
      <c r="A47" s="504"/>
      <c r="B47" s="502"/>
      <c r="C47" s="502"/>
      <c r="D47" s="505"/>
    </row>
    <row r="48" spans="1:4">
      <c r="A48" s="504"/>
      <c r="B48" s="502"/>
      <c r="C48" s="502"/>
      <c r="D48" s="505"/>
    </row>
    <row r="49" spans="1:4">
      <c r="A49" s="504"/>
      <c r="B49" s="502"/>
      <c r="C49" s="502"/>
      <c r="D49" s="505"/>
    </row>
    <row r="50" spans="1:4">
      <c r="A50" s="504"/>
      <c r="B50" s="502"/>
      <c r="C50" s="502"/>
      <c r="D50" s="505"/>
    </row>
    <row r="51" spans="1:4">
      <c r="A51" s="504"/>
      <c r="B51" s="502"/>
      <c r="C51" s="502"/>
      <c r="D51" s="505"/>
    </row>
    <row r="52" spans="1:4">
      <c r="A52" s="504"/>
      <c r="B52" s="502"/>
      <c r="C52" s="502"/>
      <c r="D52" s="505"/>
    </row>
    <row r="53" spans="1:4">
      <c r="A53" s="504"/>
      <c r="B53" s="502"/>
      <c r="C53" s="502"/>
      <c r="D53" s="505"/>
    </row>
    <row r="54" spans="1:4">
      <c r="A54" s="504"/>
      <c r="B54" s="506"/>
      <c r="C54" s="506"/>
      <c r="D54" s="504"/>
    </row>
    <row r="55" spans="1:4">
      <c r="A55" s="504"/>
      <c r="B55" s="506"/>
      <c r="C55" s="506"/>
      <c r="D55" s="504"/>
    </row>
    <row r="56" spans="1:4">
      <c r="A56" s="504"/>
      <c r="B56" s="506"/>
      <c r="C56" s="506"/>
      <c r="D56" s="504"/>
    </row>
    <row r="57" spans="1:4">
      <c r="A57" s="504"/>
      <c r="B57" s="506"/>
      <c r="C57" s="506"/>
      <c r="D57" s="504"/>
    </row>
    <row r="58" spans="1:4">
      <c r="A58" s="504"/>
      <c r="B58" s="504"/>
      <c r="C58" s="504"/>
      <c r="D58" s="504"/>
    </row>
    <row r="59" spans="1:4">
      <c r="A59" s="504"/>
      <c r="B59" s="504"/>
      <c r="C59" s="504"/>
      <c r="D59" s="504"/>
    </row>
  </sheetData>
  <mergeCells count="1">
    <mergeCell ref="A3:D3"/>
  </mergeCells>
  <phoneticPr fontId="17" type="noConversion"/>
  <pageMargins left="0.70833333333333337" right="0.70833333333333337" top="0.74791666666666667" bottom="0.74791666666666667" header="0.31458333333333333" footer="0.31458333333333333"/>
  <pageSetup paperSize="9" fitToHeight="0" orientation="landscape"/>
  <headerFooter scaleWithDoc="0" alignWithMargins="0">
    <oddFooter>第 &amp;P 页，共 &amp;N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B78"/>
  <sheetViews>
    <sheetView topLeftCell="A67" workbookViewId="0">
      <selection activeCell="B93" sqref="B93"/>
    </sheetView>
  </sheetViews>
  <sheetFormatPr defaultRowHeight="14.25"/>
  <cols>
    <col min="1" max="1" width="74" style="484" customWidth="1"/>
    <col min="2" max="2" width="43.875" style="484" customWidth="1"/>
    <col min="3" max="16384" width="9" style="484"/>
  </cols>
  <sheetData>
    <row r="1" spans="1:2">
      <c r="A1" s="394" t="s">
        <v>1386</v>
      </c>
    </row>
    <row r="3" spans="1:2" ht="30.75" customHeight="1">
      <c r="A3" s="668" t="s">
        <v>1387</v>
      </c>
      <c r="B3" s="668"/>
    </row>
    <row r="4" spans="1:2" ht="17.25" customHeight="1">
      <c r="A4" s="485" t="s">
        <v>1354</v>
      </c>
      <c r="B4" s="486" t="s">
        <v>1388</v>
      </c>
    </row>
    <row r="5" spans="1:2" ht="18" customHeight="1">
      <c r="A5" s="487" t="s">
        <v>1389</v>
      </c>
      <c r="B5" s="487" t="s">
        <v>1390</v>
      </c>
    </row>
    <row r="6" spans="1:2" ht="18" customHeight="1">
      <c r="A6" s="488" t="s">
        <v>1391</v>
      </c>
      <c r="B6" s="489">
        <f>SUM(B7:B19)</f>
        <v>215.81486899999996</v>
      </c>
    </row>
    <row r="7" spans="1:2" ht="18" customHeight="1">
      <c r="A7" s="490" t="s">
        <v>1392</v>
      </c>
      <c r="B7" s="491">
        <v>112.20243599999999</v>
      </c>
    </row>
    <row r="8" spans="1:2" ht="18" customHeight="1">
      <c r="A8" s="490" t="s">
        <v>1393</v>
      </c>
      <c r="B8" s="491">
        <v>34.562175000000003</v>
      </c>
    </row>
    <row r="9" spans="1:2" ht="18" customHeight="1">
      <c r="A9" s="490" t="s">
        <v>1394</v>
      </c>
      <c r="B9" s="491">
        <v>0.56579000000000002</v>
      </c>
    </row>
    <row r="10" spans="1:2" ht="18" customHeight="1">
      <c r="A10" s="490" t="s">
        <v>1395</v>
      </c>
      <c r="B10" s="491">
        <v>0</v>
      </c>
    </row>
    <row r="11" spans="1:2" ht="18" customHeight="1">
      <c r="A11" s="490" t="s">
        <v>1396</v>
      </c>
      <c r="B11" s="491">
        <v>4.8803739999999998</v>
      </c>
    </row>
    <row r="12" spans="1:2" ht="18" customHeight="1">
      <c r="A12" s="490" t="s">
        <v>1397</v>
      </c>
      <c r="B12" s="491">
        <v>15.423146000000001</v>
      </c>
    </row>
    <row r="13" spans="1:2" ht="18" customHeight="1">
      <c r="A13" s="490" t="s">
        <v>1398</v>
      </c>
      <c r="B13" s="491">
        <v>5.6721240000000002</v>
      </c>
    </row>
    <row r="14" spans="1:2" ht="18" customHeight="1">
      <c r="A14" s="490" t="s">
        <v>1399</v>
      </c>
      <c r="B14" s="491">
        <v>4.6849179999999997</v>
      </c>
    </row>
    <row r="15" spans="1:2" ht="18" customHeight="1">
      <c r="A15" s="490" t="s">
        <v>1400</v>
      </c>
      <c r="B15" s="491"/>
    </row>
    <row r="16" spans="1:2" ht="18" customHeight="1">
      <c r="A16" s="490" t="s">
        <v>1401</v>
      </c>
      <c r="B16" s="491">
        <v>0.41835699999999998</v>
      </c>
    </row>
    <row r="17" spans="1:2" ht="18" customHeight="1">
      <c r="A17" s="490" t="s">
        <v>1402</v>
      </c>
      <c r="B17" s="491">
        <v>18.838605000000001</v>
      </c>
    </row>
    <row r="18" spans="1:2" ht="18" customHeight="1">
      <c r="A18" s="490" t="s">
        <v>1403</v>
      </c>
      <c r="B18" s="491">
        <v>9.1300000000000006E-2</v>
      </c>
    </row>
    <row r="19" spans="1:2" ht="18" customHeight="1">
      <c r="A19" s="490" t="s">
        <v>1404</v>
      </c>
      <c r="B19" s="491">
        <v>18.475643999999999</v>
      </c>
    </row>
    <row r="20" spans="1:2" ht="18" customHeight="1">
      <c r="A20" s="488" t="s">
        <v>1405</v>
      </c>
      <c r="B20" s="489">
        <f>SUM(B21:B47)</f>
        <v>30.513226</v>
      </c>
    </row>
    <row r="21" spans="1:2" ht="18" customHeight="1">
      <c r="A21" s="490" t="s">
        <v>1406</v>
      </c>
      <c r="B21" s="491">
        <v>2.855515</v>
      </c>
    </row>
    <row r="22" spans="1:2" ht="18" customHeight="1">
      <c r="A22" s="490" t="s">
        <v>1407</v>
      </c>
      <c r="B22" s="491">
        <v>0.206236</v>
      </c>
    </row>
    <row r="23" spans="1:2" ht="18" customHeight="1">
      <c r="A23" s="490" t="s">
        <v>1408</v>
      </c>
      <c r="B23" s="491">
        <v>3.1392999999999997E-2</v>
      </c>
    </row>
    <row r="24" spans="1:2" ht="18" customHeight="1">
      <c r="A24" s="490" t="s">
        <v>1409</v>
      </c>
      <c r="B24" s="491">
        <v>1.3193000000000002E-2</v>
      </c>
    </row>
    <row r="25" spans="1:2" ht="18" customHeight="1">
      <c r="A25" s="490" t="s">
        <v>1410</v>
      </c>
      <c r="B25" s="491">
        <v>1.2202470000000001</v>
      </c>
    </row>
    <row r="26" spans="1:2" ht="18" customHeight="1">
      <c r="A26" s="490" t="s">
        <v>1411</v>
      </c>
      <c r="B26" s="491">
        <v>5.8600319999999995</v>
      </c>
    </row>
    <row r="27" spans="1:2" ht="18" customHeight="1">
      <c r="A27" s="490" t="s">
        <v>1412</v>
      </c>
      <c r="B27" s="491">
        <v>0.62915999999999994</v>
      </c>
    </row>
    <row r="28" spans="1:2" ht="18" customHeight="1">
      <c r="A28" s="490" t="s">
        <v>1413</v>
      </c>
      <c r="B28" s="491"/>
    </row>
    <row r="29" spans="1:2" ht="18" customHeight="1">
      <c r="A29" s="490" t="s">
        <v>1414</v>
      </c>
      <c r="B29" s="491">
        <v>9.7504640000000009</v>
      </c>
    </row>
    <row r="30" spans="1:2" ht="18" customHeight="1">
      <c r="A30" s="490" t="s">
        <v>1415</v>
      </c>
      <c r="B30" s="491">
        <v>0.65664500000000003</v>
      </c>
    </row>
    <row r="31" spans="1:2" ht="18" customHeight="1">
      <c r="A31" s="490" t="s">
        <v>1416</v>
      </c>
      <c r="B31" s="491"/>
    </row>
    <row r="32" spans="1:2" ht="18" customHeight="1">
      <c r="A32" s="490" t="s">
        <v>1417</v>
      </c>
      <c r="B32" s="491">
        <v>0.89865500000000009</v>
      </c>
    </row>
    <row r="33" spans="1:2" ht="18" customHeight="1">
      <c r="A33" s="490" t="s">
        <v>1418</v>
      </c>
      <c r="B33" s="491">
        <v>0.16742799999999999</v>
      </c>
    </row>
    <row r="34" spans="1:2" ht="18" customHeight="1">
      <c r="A34" s="490" t="s">
        <v>1419</v>
      </c>
      <c r="B34" s="491">
        <v>8.1615999999999994E-2</v>
      </c>
    </row>
    <row r="35" spans="1:2" ht="18" customHeight="1">
      <c r="A35" s="490" t="s">
        <v>1420</v>
      </c>
      <c r="B35" s="491">
        <v>0.25323699999999999</v>
      </c>
    </row>
    <row r="36" spans="1:2" ht="18" customHeight="1">
      <c r="A36" s="490" t="s">
        <v>1421</v>
      </c>
      <c r="B36" s="491">
        <v>7.7034000000000005E-2</v>
      </c>
    </row>
    <row r="37" spans="1:2" ht="18" customHeight="1">
      <c r="A37" s="490" t="s">
        <v>1422</v>
      </c>
      <c r="B37" s="491">
        <v>0.20712900000000001</v>
      </c>
    </row>
    <row r="38" spans="1:2" ht="18" customHeight="1">
      <c r="A38" s="490" t="s">
        <v>1423</v>
      </c>
      <c r="B38" s="491">
        <v>2.8999999999999998E-3</v>
      </c>
    </row>
    <row r="39" spans="1:2" ht="18" customHeight="1">
      <c r="A39" s="490" t="s">
        <v>1424</v>
      </c>
      <c r="B39" s="491">
        <v>5.1300000000000005E-2</v>
      </c>
    </row>
    <row r="40" spans="1:2" ht="18" customHeight="1">
      <c r="A40" s="490" t="s">
        <v>1425</v>
      </c>
      <c r="B40" s="491">
        <v>0.40085700000000002</v>
      </c>
    </row>
    <row r="41" spans="1:2" ht="18" customHeight="1">
      <c r="A41" s="490" t="s">
        <v>1426</v>
      </c>
      <c r="B41" s="491">
        <v>0.22389100000000003</v>
      </c>
    </row>
    <row r="42" spans="1:2" ht="18" customHeight="1">
      <c r="A42" s="490" t="s">
        <v>1427</v>
      </c>
      <c r="B42" s="491">
        <v>1.280683</v>
      </c>
    </row>
    <row r="43" spans="1:2" ht="18" customHeight="1">
      <c r="A43" s="490" t="s">
        <v>1428</v>
      </c>
      <c r="B43" s="491">
        <v>0.25401699999999999</v>
      </c>
    </row>
    <row r="44" spans="1:2" ht="18" customHeight="1">
      <c r="A44" s="490" t="s">
        <v>1429</v>
      </c>
      <c r="B44" s="491">
        <v>1.627896</v>
      </c>
    </row>
    <row r="45" spans="1:2" ht="18" customHeight="1">
      <c r="A45" s="490" t="s">
        <v>1430</v>
      </c>
      <c r="B45" s="491">
        <v>2.1198670000000002</v>
      </c>
    </row>
    <row r="46" spans="1:2" ht="18" customHeight="1">
      <c r="A46" s="490" t="s">
        <v>1431</v>
      </c>
      <c r="B46" s="491"/>
    </row>
    <row r="47" spans="1:2" ht="18" customHeight="1">
      <c r="A47" s="490" t="s">
        <v>1432</v>
      </c>
      <c r="B47" s="491">
        <v>1.643831</v>
      </c>
    </row>
    <row r="48" spans="1:2" ht="18" customHeight="1">
      <c r="A48" s="488" t="s">
        <v>1433</v>
      </c>
      <c r="B48" s="489">
        <f>SUM(B49:B59)</f>
        <v>15.359841000000001</v>
      </c>
    </row>
    <row r="49" spans="1:2" ht="18" customHeight="1">
      <c r="A49" s="490" t="s">
        <v>1434</v>
      </c>
      <c r="B49" s="491">
        <v>0.75275500000000006</v>
      </c>
    </row>
    <row r="50" spans="1:2" ht="18" customHeight="1">
      <c r="A50" s="490" t="s">
        <v>1435</v>
      </c>
      <c r="B50" s="491">
        <v>11.461161000000001</v>
      </c>
    </row>
    <row r="51" spans="1:2" ht="18" customHeight="1">
      <c r="A51" s="490" t="s">
        <v>1436</v>
      </c>
      <c r="B51" s="491">
        <v>3.9969999999999997E-3</v>
      </c>
    </row>
    <row r="52" spans="1:2" ht="18" customHeight="1">
      <c r="A52" s="490" t="s">
        <v>1437</v>
      </c>
      <c r="B52" s="491">
        <v>6.2150000000000009E-3</v>
      </c>
    </row>
    <row r="53" spans="1:2" ht="18" customHeight="1">
      <c r="A53" s="490" t="s">
        <v>1438</v>
      </c>
      <c r="B53" s="491">
        <v>5.2787000000000008E-2</v>
      </c>
    </row>
    <row r="54" spans="1:2" ht="18" customHeight="1">
      <c r="A54" s="490" t="s">
        <v>1439</v>
      </c>
      <c r="B54" s="491">
        <v>3.4900000000000003E-4</v>
      </c>
    </row>
    <row r="55" spans="1:2" ht="18" customHeight="1">
      <c r="A55" s="490" t="s">
        <v>1440</v>
      </c>
      <c r="B55" s="491">
        <v>0.18618899999999999</v>
      </c>
    </row>
    <row r="56" spans="1:2" ht="18" customHeight="1">
      <c r="A56" s="490" t="s">
        <v>1441</v>
      </c>
      <c r="B56" s="491">
        <v>0.71143400000000001</v>
      </c>
    </row>
    <row r="57" spans="1:2" ht="18" customHeight="1">
      <c r="A57" s="490" t="s">
        <v>1442</v>
      </c>
      <c r="B57" s="491">
        <v>1.9002240000000001</v>
      </c>
    </row>
    <row r="58" spans="1:2" ht="18" customHeight="1">
      <c r="A58" s="490" t="s">
        <v>1443</v>
      </c>
      <c r="B58" s="491"/>
    </row>
    <row r="59" spans="1:2" ht="18" customHeight="1">
      <c r="A59" s="490" t="s">
        <v>1444</v>
      </c>
      <c r="B59" s="491">
        <v>0.28473000000000004</v>
      </c>
    </row>
    <row r="60" spans="1:2" ht="18" customHeight="1">
      <c r="A60" s="488" t="s">
        <v>1445</v>
      </c>
      <c r="B60" s="489">
        <f>SUM(B61:B76)</f>
        <v>7.3662999999999992E-2</v>
      </c>
    </row>
    <row r="61" spans="1:2" ht="18" customHeight="1">
      <c r="A61" s="490" t="s">
        <v>1446</v>
      </c>
      <c r="B61" s="491"/>
    </row>
    <row r="62" spans="1:2" ht="18" customHeight="1">
      <c r="A62" s="490" t="s">
        <v>1447</v>
      </c>
      <c r="B62" s="491">
        <v>6.4562999999999995E-2</v>
      </c>
    </row>
    <row r="63" spans="1:2" ht="18" customHeight="1">
      <c r="A63" s="490" t="s">
        <v>1448</v>
      </c>
      <c r="B63" s="491">
        <v>1E-4</v>
      </c>
    </row>
    <row r="64" spans="1:2" ht="18" customHeight="1">
      <c r="A64" s="490" t="s">
        <v>1449</v>
      </c>
      <c r="B64" s="491"/>
    </row>
    <row r="65" spans="1:2" ht="18" customHeight="1">
      <c r="A65" s="490" t="s">
        <v>1450</v>
      </c>
      <c r="B65" s="491">
        <v>1E-3</v>
      </c>
    </row>
    <row r="66" spans="1:2" ht="18" customHeight="1">
      <c r="A66" s="490" t="s">
        <v>1451</v>
      </c>
      <c r="B66" s="491">
        <v>4.7999999999999996E-3</v>
      </c>
    </row>
    <row r="67" spans="1:2" ht="18" customHeight="1">
      <c r="A67" s="490" t="s">
        <v>1452</v>
      </c>
      <c r="B67" s="491"/>
    </row>
    <row r="68" spans="1:2" ht="18" customHeight="1">
      <c r="A68" s="490" t="s">
        <v>1453</v>
      </c>
      <c r="B68" s="491"/>
    </row>
    <row r="69" spans="1:2" ht="18" customHeight="1">
      <c r="A69" s="490" t="s">
        <v>1454</v>
      </c>
      <c r="B69" s="491"/>
    </row>
    <row r="70" spans="1:2" ht="18" customHeight="1">
      <c r="A70" s="490" t="s">
        <v>1455</v>
      </c>
      <c r="B70" s="491"/>
    </row>
    <row r="71" spans="1:2" ht="18" customHeight="1">
      <c r="A71" s="490" t="s">
        <v>1456</v>
      </c>
      <c r="B71" s="491"/>
    </row>
    <row r="72" spans="1:2" ht="18" customHeight="1">
      <c r="A72" s="492" t="s">
        <v>1457</v>
      </c>
      <c r="B72" s="493"/>
    </row>
    <row r="73" spans="1:2" ht="18" customHeight="1">
      <c r="A73" s="490" t="s">
        <v>1458</v>
      </c>
      <c r="B73" s="491"/>
    </row>
    <row r="74" spans="1:2" ht="18" customHeight="1">
      <c r="A74" s="490" t="s">
        <v>1459</v>
      </c>
      <c r="B74" s="491"/>
    </row>
    <row r="75" spans="1:2" ht="18" customHeight="1">
      <c r="A75" s="490" t="s">
        <v>1460</v>
      </c>
      <c r="B75" s="491"/>
    </row>
    <row r="76" spans="1:2" ht="18" customHeight="1">
      <c r="A76" s="490" t="s">
        <v>1461</v>
      </c>
      <c r="B76" s="491">
        <v>3.2000000000000002E-3</v>
      </c>
    </row>
    <row r="77" spans="1:2" ht="18" customHeight="1">
      <c r="A77" s="488" t="s">
        <v>1462</v>
      </c>
      <c r="B77" s="489">
        <f>B6+B20+B48+B60</f>
        <v>261.76159899999999</v>
      </c>
    </row>
    <row r="78" spans="1:2" ht="24" customHeight="1">
      <c r="A78" s="669"/>
      <c r="B78" s="669"/>
    </row>
  </sheetData>
  <mergeCells count="2">
    <mergeCell ref="A3:B3"/>
    <mergeCell ref="A78:B78"/>
  </mergeCells>
  <phoneticPr fontId="17" type="noConversion"/>
  <printOptions horizontalCentered="1"/>
  <pageMargins left="0.74791666666666667" right="0.74791666666666667" top="0.65972222222222221" bottom="0.78680555555555554" header="0.51111111111111107" footer="0.51111111111111107"/>
  <pageSetup paperSize="9" fitToHeight="0" orientation="landscape"/>
  <headerFooter scaleWithDoc="0" alignWithMargins="0">
    <oddFooter>第 &amp;P 页，共 &amp;N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IT40"/>
  <sheetViews>
    <sheetView workbookViewId="0">
      <selection activeCell="G10" sqref="G10"/>
    </sheetView>
  </sheetViews>
  <sheetFormatPr defaultRowHeight="14.25"/>
  <cols>
    <col min="1" max="1" width="30" style="406" customWidth="1"/>
    <col min="2" max="4" width="12.625" style="406" customWidth="1"/>
    <col min="5" max="5" width="11.875" style="406" customWidth="1"/>
    <col min="6" max="6" width="11.5" style="406" customWidth="1"/>
    <col min="7" max="7" width="9.625" style="406" customWidth="1"/>
    <col min="8" max="8" width="10.75" style="406" customWidth="1"/>
    <col min="9" max="9" width="12.125" style="406" customWidth="1"/>
    <col min="10" max="10" width="10.875" style="406" customWidth="1"/>
    <col min="11" max="11" width="11.5" style="406" customWidth="1"/>
    <col min="12" max="12" width="10.75" style="406" customWidth="1"/>
    <col min="13" max="17" width="9.625" style="406" customWidth="1"/>
    <col min="18" max="16384" width="9" style="406"/>
  </cols>
  <sheetData>
    <row r="1" spans="1:254">
      <c r="A1" s="394" t="s">
        <v>1463</v>
      </c>
      <c r="B1" s="369"/>
    </row>
    <row r="2" spans="1:254" ht="20.25">
      <c r="A2" s="670" t="s">
        <v>2400</v>
      </c>
      <c r="B2" s="670"/>
      <c r="C2" s="670"/>
      <c r="D2" s="670"/>
      <c r="E2" s="670"/>
      <c r="F2" s="670"/>
      <c r="G2" s="670"/>
      <c r="H2" s="670"/>
      <c r="I2" s="670"/>
      <c r="J2" s="670"/>
      <c r="K2" s="670"/>
      <c r="L2" s="670"/>
      <c r="M2" s="670"/>
      <c r="N2" s="670"/>
      <c r="O2" s="670"/>
      <c r="P2" s="671"/>
      <c r="Q2" s="671"/>
      <c r="R2" s="373"/>
      <c r="S2" s="373"/>
      <c r="T2" s="373"/>
      <c r="U2" s="373"/>
      <c r="V2" s="373"/>
      <c r="W2" s="373"/>
      <c r="X2" s="373"/>
      <c r="Y2" s="373"/>
      <c r="Z2" s="373"/>
      <c r="AA2" s="373"/>
      <c r="AB2" s="373"/>
      <c r="AC2" s="373"/>
      <c r="AD2" s="373"/>
      <c r="AE2" s="373"/>
      <c r="AF2" s="373"/>
      <c r="AG2" s="373"/>
      <c r="AH2" s="373"/>
      <c r="AI2" s="373"/>
      <c r="AJ2" s="373"/>
      <c r="AK2" s="373"/>
      <c r="AL2" s="373"/>
      <c r="AM2" s="373"/>
      <c r="AN2" s="373"/>
      <c r="AO2" s="373"/>
      <c r="AP2" s="373"/>
      <c r="AQ2" s="373"/>
      <c r="AR2" s="373"/>
      <c r="AS2" s="373"/>
      <c r="AT2" s="373"/>
      <c r="AU2" s="373"/>
      <c r="AV2" s="373"/>
      <c r="AW2" s="373"/>
      <c r="AX2" s="373"/>
      <c r="AY2" s="373"/>
      <c r="AZ2" s="373"/>
      <c r="BA2" s="373"/>
      <c r="BB2" s="373"/>
      <c r="BC2" s="373"/>
      <c r="BD2" s="373"/>
      <c r="BE2" s="373"/>
      <c r="BF2" s="373"/>
      <c r="BG2" s="373"/>
      <c r="BH2" s="373"/>
      <c r="BI2" s="373"/>
      <c r="BJ2" s="373"/>
      <c r="BK2" s="373"/>
      <c r="BL2" s="373"/>
      <c r="BM2" s="373"/>
      <c r="BN2" s="373"/>
      <c r="BO2" s="373"/>
      <c r="BP2" s="373"/>
      <c r="BQ2" s="373"/>
      <c r="BR2" s="373"/>
      <c r="BS2" s="373"/>
      <c r="BT2" s="373"/>
      <c r="BU2" s="373"/>
      <c r="BV2" s="373"/>
      <c r="BW2" s="373"/>
      <c r="BX2" s="373"/>
      <c r="BY2" s="373"/>
      <c r="BZ2" s="373"/>
      <c r="CA2" s="373"/>
      <c r="CB2" s="373"/>
      <c r="CC2" s="373"/>
      <c r="CD2" s="373"/>
      <c r="CE2" s="373"/>
      <c r="CF2" s="373"/>
      <c r="CG2" s="373"/>
      <c r="CH2" s="373"/>
      <c r="CI2" s="373"/>
      <c r="CJ2" s="373"/>
      <c r="CK2" s="373"/>
      <c r="CL2" s="373"/>
      <c r="CM2" s="373"/>
      <c r="CN2" s="373"/>
      <c r="CO2" s="373"/>
      <c r="CP2" s="373"/>
      <c r="CQ2" s="373"/>
      <c r="CR2" s="373"/>
      <c r="CS2" s="373"/>
      <c r="CT2" s="373"/>
      <c r="CU2" s="373"/>
      <c r="CV2" s="373"/>
      <c r="CW2" s="373"/>
      <c r="CX2" s="373"/>
      <c r="CY2" s="373"/>
      <c r="CZ2" s="373"/>
      <c r="DA2" s="373"/>
      <c r="DB2" s="373"/>
      <c r="DC2" s="373"/>
      <c r="DD2" s="373"/>
      <c r="DE2" s="373"/>
      <c r="DF2" s="373"/>
      <c r="DG2" s="373"/>
      <c r="DH2" s="373"/>
      <c r="DI2" s="373"/>
      <c r="DJ2" s="373"/>
      <c r="DK2" s="373"/>
      <c r="DL2" s="373"/>
      <c r="DM2" s="373"/>
      <c r="DN2" s="373"/>
      <c r="DO2" s="373"/>
      <c r="DP2" s="373"/>
      <c r="DQ2" s="373"/>
      <c r="DR2" s="373"/>
      <c r="DS2" s="373"/>
      <c r="DT2" s="373"/>
      <c r="DU2" s="373"/>
      <c r="DV2" s="373"/>
      <c r="DW2" s="373"/>
      <c r="DX2" s="373"/>
      <c r="DY2" s="373"/>
      <c r="DZ2" s="373"/>
      <c r="EA2" s="373"/>
      <c r="EB2" s="373"/>
      <c r="EC2" s="373"/>
      <c r="ED2" s="373"/>
      <c r="EE2" s="373"/>
      <c r="EF2" s="373"/>
      <c r="EG2" s="373"/>
      <c r="EH2" s="373"/>
      <c r="EI2" s="373"/>
      <c r="EJ2" s="373"/>
      <c r="EK2" s="373"/>
      <c r="EL2" s="373"/>
      <c r="EM2" s="373"/>
      <c r="EN2" s="373"/>
      <c r="EO2" s="373"/>
      <c r="EP2" s="373"/>
      <c r="EQ2" s="373"/>
      <c r="ER2" s="373"/>
      <c r="ES2" s="373"/>
      <c r="ET2" s="373"/>
      <c r="EU2" s="373"/>
      <c r="EV2" s="373"/>
      <c r="EW2" s="373"/>
      <c r="EX2" s="373"/>
      <c r="EY2" s="373"/>
      <c r="EZ2" s="373"/>
      <c r="FA2" s="373"/>
      <c r="FB2" s="373"/>
      <c r="FC2" s="373"/>
      <c r="FD2" s="373"/>
      <c r="FE2" s="373"/>
      <c r="FF2" s="373"/>
      <c r="FG2" s="373"/>
      <c r="FH2" s="373"/>
      <c r="FI2" s="373"/>
      <c r="FJ2" s="373"/>
      <c r="FK2" s="373"/>
      <c r="FL2" s="373"/>
      <c r="FM2" s="373"/>
      <c r="FN2" s="373"/>
      <c r="FO2" s="373"/>
      <c r="FP2" s="373"/>
      <c r="FQ2" s="373"/>
      <c r="FR2" s="373"/>
      <c r="FS2" s="373"/>
      <c r="FT2" s="373"/>
      <c r="FU2" s="373"/>
      <c r="FV2" s="373"/>
      <c r="FW2" s="373"/>
      <c r="FX2" s="373"/>
      <c r="FY2" s="373"/>
      <c r="FZ2" s="373"/>
      <c r="GA2" s="373"/>
      <c r="GB2" s="373"/>
      <c r="GC2" s="373"/>
      <c r="GD2" s="373"/>
      <c r="GE2" s="373"/>
      <c r="GF2" s="373"/>
      <c r="GG2" s="373"/>
      <c r="GH2" s="373"/>
      <c r="GI2" s="373"/>
      <c r="GJ2" s="373"/>
      <c r="GK2" s="373"/>
      <c r="GL2" s="373"/>
      <c r="GM2" s="373"/>
      <c r="GN2" s="373"/>
      <c r="GO2" s="373"/>
      <c r="GP2" s="373"/>
      <c r="GQ2" s="373"/>
      <c r="GR2" s="373"/>
      <c r="GS2" s="373"/>
      <c r="GT2" s="373"/>
      <c r="GU2" s="373"/>
      <c r="GV2" s="373"/>
      <c r="GW2" s="373"/>
      <c r="GX2" s="373"/>
      <c r="GY2" s="373"/>
      <c r="GZ2" s="373"/>
      <c r="HA2" s="373"/>
      <c r="HB2" s="373"/>
      <c r="HC2" s="373"/>
      <c r="HD2" s="373"/>
      <c r="HE2" s="373"/>
      <c r="HF2" s="373"/>
      <c r="HG2" s="373"/>
      <c r="HH2" s="373"/>
      <c r="HI2" s="373"/>
      <c r="HJ2" s="373"/>
      <c r="HK2" s="373"/>
      <c r="HL2" s="373"/>
      <c r="HM2" s="373"/>
      <c r="HN2" s="373"/>
      <c r="HO2" s="373"/>
      <c r="HP2" s="373"/>
      <c r="HQ2" s="373"/>
      <c r="HR2" s="373"/>
      <c r="HS2" s="373"/>
      <c r="HT2" s="373"/>
      <c r="HU2" s="373"/>
      <c r="HV2" s="373"/>
      <c r="HW2" s="373"/>
      <c r="HX2" s="373"/>
      <c r="HY2" s="373"/>
      <c r="HZ2" s="373"/>
      <c r="IA2" s="373"/>
      <c r="IB2" s="373"/>
      <c r="IC2" s="373"/>
      <c r="ID2" s="373"/>
      <c r="IE2" s="373"/>
      <c r="IF2" s="373"/>
      <c r="IG2" s="373"/>
      <c r="IH2" s="373"/>
      <c r="II2" s="373"/>
      <c r="IJ2" s="373"/>
      <c r="IK2" s="373"/>
      <c r="IL2" s="373"/>
      <c r="IM2" s="373"/>
      <c r="IN2" s="373"/>
      <c r="IO2" s="373"/>
      <c r="IP2" s="373"/>
      <c r="IQ2" s="373"/>
      <c r="IR2" s="373"/>
      <c r="IS2" s="373"/>
      <c r="IT2" s="373"/>
    </row>
    <row r="3" spans="1:254">
      <c r="A3" s="387"/>
      <c r="B3" s="387"/>
      <c r="C3" s="373"/>
      <c r="D3" s="373"/>
      <c r="E3" s="478"/>
      <c r="F3" s="478"/>
      <c r="G3" s="478"/>
      <c r="H3" s="478"/>
      <c r="I3" s="478"/>
      <c r="J3" s="478"/>
      <c r="K3" s="373"/>
      <c r="L3" s="373"/>
      <c r="M3" s="373"/>
      <c r="N3" s="373"/>
      <c r="O3" s="373"/>
      <c r="P3" s="373"/>
      <c r="Q3" s="483" t="s">
        <v>1464</v>
      </c>
      <c r="R3" s="373"/>
      <c r="S3" s="373"/>
      <c r="T3" s="373"/>
      <c r="U3" s="373"/>
      <c r="V3" s="373"/>
      <c r="W3" s="373"/>
      <c r="X3" s="373"/>
      <c r="Y3" s="373"/>
      <c r="Z3" s="373"/>
      <c r="AA3" s="373"/>
      <c r="AB3" s="373"/>
      <c r="AC3" s="373"/>
      <c r="AD3" s="373"/>
      <c r="AE3" s="373"/>
      <c r="AF3" s="373"/>
      <c r="AG3" s="373"/>
      <c r="AH3" s="373"/>
      <c r="AI3" s="373"/>
      <c r="AJ3" s="373"/>
      <c r="AK3" s="373"/>
      <c r="AL3" s="373"/>
      <c r="AM3" s="373"/>
      <c r="AN3" s="373"/>
      <c r="AO3" s="373"/>
      <c r="AP3" s="373"/>
      <c r="AQ3" s="373"/>
      <c r="AR3" s="373"/>
      <c r="AS3" s="373"/>
      <c r="AT3" s="373"/>
      <c r="AU3" s="373"/>
      <c r="AV3" s="373"/>
      <c r="AW3" s="373"/>
      <c r="AX3" s="373"/>
      <c r="AY3" s="373"/>
      <c r="AZ3" s="373"/>
      <c r="BA3" s="373"/>
      <c r="BB3" s="373"/>
      <c r="BC3" s="373"/>
      <c r="BD3" s="373"/>
      <c r="BE3" s="373"/>
      <c r="BF3" s="373"/>
      <c r="BG3" s="373"/>
      <c r="BH3" s="373"/>
      <c r="BI3" s="373"/>
      <c r="BJ3" s="373"/>
      <c r="BK3" s="373"/>
      <c r="BL3" s="373"/>
      <c r="BM3" s="373"/>
      <c r="BN3" s="373"/>
      <c r="BO3" s="373"/>
      <c r="BP3" s="373"/>
      <c r="BQ3" s="373"/>
      <c r="BR3" s="373"/>
      <c r="BS3" s="373"/>
      <c r="BT3" s="373"/>
      <c r="BU3" s="373"/>
      <c r="BV3" s="373"/>
      <c r="BW3" s="373"/>
      <c r="BX3" s="373"/>
      <c r="BY3" s="373"/>
      <c r="BZ3" s="373"/>
      <c r="CA3" s="373"/>
      <c r="CB3" s="373"/>
      <c r="CC3" s="373"/>
      <c r="CD3" s="373"/>
      <c r="CE3" s="373"/>
      <c r="CF3" s="373"/>
      <c r="CG3" s="373"/>
      <c r="CH3" s="373"/>
      <c r="CI3" s="373"/>
      <c r="CJ3" s="373"/>
      <c r="CK3" s="373"/>
      <c r="CL3" s="373"/>
      <c r="CM3" s="373"/>
      <c r="CN3" s="373"/>
      <c r="CO3" s="373"/>
      <c r="CP3" s="373"/>
      <c r="CQ3" s="373"/>
      <c r="CR3" s="373"/>
      <c r="CS3" s="373"/>
      <c r="CT3" s="373"/>
      <c r="CU3" s="373"/>
      <c r="CV3" s="373"/>
      <c r="CW3" s="373"/>
      <c r="CX3" s="373"/>
      <c r="CY3" s="373"/>
      <c r="CZ3" s="373"/>
      <c r="DA3" s="373"/>
      <c r="DB3" s="373"/>
      <c r="DC3" s="373"/>
      <c r="DD3" s="373"/>
      <c r="DE3" s="373"/>
      <c r="DF3" s="373"/>
      <c r="DG3" s="373"/>
      <c r="DH3" s="373"/>
      <c r="DI3" s="373"/>
      <c r="DJ3" s="373"/>
      <c r="DK3" s="373"/>
      <c r="DL3" s="373"/>
      <c r="DM3" s="373"/>
      <c r="DN3" s="373"/>
      <c r="DO3" s="373"/>
      <c r="DP3" s="373"/>
      <c r="DQ3" s="373"/>
      <c r="DR3" s="373"/>
      <c r="DS3" s="373"/>
      <c r="DT3" s="373"/>
      <c r="DU3" s="373"/>
      <c r="DV3" s="373"/>
      <c r="DW3" s="373"/>
      <c r="DX3" s="373"/>
      <c r="DY3" s="373"/>
      <c r="DZ3" s="373"/>
      <c r="EA3" s="373"/>
      <c r="EB3" s="373"/>
      <c r="EC3" s="373"/>
      <c r="ED3" s="373"/>
      <c r="EE3" s="373"/>
      <c r="EF3" s="373"/>
      <c r="EG3" s="373"/>
      <c r="EH3" s="373"/>
      <c r="EI3" s="373"/>
      <c r="EJ3" s="373"/>
      <c r="EK3" s="373"/>
      <c r="EL3" s="373"/>
      <c r="EM3" s="373"/>
      <c r="EN3" s="373"/>
      <c r="EO3" s="373"/>
      <c r="EP3" s="373"/>
      <c r="EQ3" s="373"/>
      <c r="ER3" s="373"/>
      <c r="ES3" s="373"/>
      <c r="ET3" s="373"/>
      <c r="EU3" s="373"/>
      <c r="EV3" s="373"/>
      <c r="EW3" s="373"/>
      <c r="EX3" s="373"/>
      <c r="EY3" s="373"/>
      <c r="EZ3" s="373"/>
      <c r="FA3" s="373"/>
      <c r="FB3" s="373"/>
      <c r="FC3" s="373"/>
      <c r="FD3" s="373"/>
      <c r="FE3" s="373"/>
      <c r="FF3" s="373"/>
      <c r="FG3" s="373"/>
      <c r="FH3" s="373"/>
      <c r="FI3" s="373"/>
      <c r="FJ3" s="373"/>
      <c r="FK3" s="373"/>
      <c r="FL3" s="373"/>
      <c r="FM3" s="373"/>
      <c r="FN3" s="373"/>
      <c r="FO3" s="373"/>
      <c r="FP3" s="373"/>
      <c r="FQ3" s="373"/>
      <c r="FR3" s="373"/>
      <c r="FS3" s="373"/>
      <c r="FT3" s="373"/>
      <c r="FU3" s="373"/>
      <c r="FV3" s="373"/>
      <c r="FW3" s="373"/>
      <c r="FX3" s="373"/>
      <c r="FY3" s="373"/>
      <c r="FZ3" s="373"/>
      <c r="GA3" s="373"/>
      <c r="GB3" s="373"/>
      <c r="GC3" s="373"/>
      <c r="GD3" s="373"/>
      <c r="GE3" s="373"/>
      <c r="GF3" s="373"/>
      <c r="GG3" s="373"/>
      <c r="GH3" s="373"/>
      <c r="GI3" s="373"/>
      <c r="GJ3" s="373"/>
      <c r="GK3" s="373"/>
      <c r="GL3" s="373"/>
      <c r="GM3" s="373"/>
      <c r="GN3" s="373"/>
      <c r="GO3" s="373"/>
      <c r="GP3" s="373"/>
      <c r="GQ3" s="373"/>
      <c r="GR3" s="373"/>
      <c r="GS3" s="373"/>
      <c r="GT3" s="373"/>
      <c r="GU3" s="373"/>
      <c r="GV3" s="373"/>
      <c r="GW3" s="373"/>
      <c r="GX3" s="373"/>
      <c r="GY3" s="373"/>
      <c r="GZ3" s="373"/>
      <c r="HA3" s="373"/>
      <c r="HB3" s="373"/>
      <c r="HC3" s="373"/>
      <c r="HD3" s="373"/>
      <c r="HE3" s="373"/>
      <c r="HF3" s="373"/>
      <c r="HG3" s="373"/>
      <c r="HH3" s="373"/>
      <c r="HI3" s="373"/>
      <c r="HJ3" s="373"/>
      <c r="HK3" s="373"/>
      <c r="HL3" s="373"/>
      <c r="HM3" s="373"/>
      <c r="HN3" s="373"/>
      <c r="HO3" s="373"/>
      <c r="HP3" s="373"/>
      <c r="HQ3" s="373"/>
      <c r="HR3" s="373"/>
      <c r="HS3" s="373"/>
      <c r="HT3" s="373"/>
      <c r="HU3" s="373"/>
      <c r="HV3" s="373"/>
      <c r="HW3" s="373"/>
      <c r="HX3" s="373"/>
      <c r="HY3" s="373"/>
      <c r="HZ3" s="373"/>
      <c r="IA3" s="373"/>
      <c r="IB3" s="373"/>
      <c r="IC3" s="373"/>
      <c r="ID3" s="373"/>
      <c r="IE3" s="373"/>
      <c r="IF3" s="373"/>
      <c r="IG3" s="373"/>
      <c r="IH3" s="373"/>
      <c r="II3" s="373"/>
      <c r="IJ3" s="373"/>
      <c r="IK3" s="373"/>
      <c r="IL3" s="373"/>
      <c r="IM3" s="373"/>
      <c r="IN3" s="373"/>
      <c r="IO3" s="373"/>
      <c r="IP3" s="373"/>
      <c r="IQ3" s="373"/>
      <c r="IR3" s="373"/>
      <c r="IS3" s="373"/>
      <c r="IT3" s="373"/>
    </row>
    <row r="4" spans="1:254" ht="42.75">
      <c r="A4" s="376" t="s">
        <v>1465</v>
      </c>
      <c r="B4" s="376" t="s">
        <v>1466</v>
      </c>
      <c r="C4" s="377" t="s">
        <v>1467</v>
      </c>
      <c r="D4" s="377" t="s">
        <v>1468</v>
      </c>
      <c r="E4" s="377" t="s">
        <v>1469</v>
      </c>
      <c r="F4" s="377" t="s">
        <v>1470</v>
      </c>
      <c r="G4" s="377" t="s">
        <v>1471</v>
      </c>
      <c r="H4" s="377" t="s">
        <v>1472</v>
      </c>
      <c r="I4" s="377" t="s">
        <v>1473</v>
      </c>
      <c r="J4" s="377" t="s">
        <v>1474</v>
      </c>
      <c r="K4" s="377" t="s">
        <v>1475</v>
      </c>
      <c r="L4" s="377" t="s">
        <v>1476</v>
      </c>
      <c r="M4" s="377" t="s">
        <v>1477</v>
      </c>
      <c r="N4" s="377" t="s">
        <v>1478</v>
      </c>
      <c r="O4" s="377" t="s">
        <v>1244</v>
      </c>
      <c r="P4" s="377" t="s">
        <v>1479</v>
      </c>
      <c r="Q4" s="377" t="s">
        <v>1480</v>
      </c>
      <c r="R4" s="374"/>
      <c r="S4" s="374"/>
      <c r="T4" s="374"/>
      <c r="U4" s="374"/>
      <c r="V4" s="374"/>
      <c r="W4" s="374"/>
      <c r="X4" s="374"/>
      <c r="Y4" s="374"/>
      <c r="Z4" s="374"/>
      <c r="AA4" s="374"/>
      <c r="AB4" s="374"/>
      <c r="AC4" s="374"/>
      <c r="AD4" s="374"/>
      <c r="AE4" s="374"/>
      <c r="AF4" s="374"/>
      <c r="AG4" s="374"/>
      <c r="AH4" s="374"/>
      <c r="AI4" s="374"/>
      <c r="AJ4" s="374"/>
      <c r="AK4" s="374"/>
      <c r="AL4" s="374"/>
      <c r="AM4" s="374"/>
      <c r="AN4" s="374"/>
      <c r="AO4" s="374"/>
      <c r="AP4" s="374"/>
      <c r="AQ4" s="374"/>
      <c r="AR4" s="374"/>
      <c r="AS4" s="374"/>
      <c r="AT4" s="374"/>
      <c r="AU4" s="374"/>
      <c r="AV4" s="374"/>
      <c r="AW4" s="374"/>
      <c r="AX4" s="374"/>
      <c r="AY4" s="374"/>
      <c r="AZ4" s="374"/>
      <c r="BA4" s="374"/>
      <c r="BB4" s="374"/>
      <c r="BC4" s="374"/>
      <c r="BD4" s="374"/>
      <c r="BE4" s="374"/>
      <c r="BF4" s="374"/>
      <c r="BG4" s="374"/>
      <c r="BH4" s="374"/>
      <c r="BI4" s="374"/>
      <c r="BJ4" s="374"/>
      <c r="BK4" s="374"/>
      <c r="BL4" s="374"/>
      <c r="BM4" s="374"/>
      <c r="BN4" s="374"/>
      <c r="BO4" s="374"/>
      <c r="BP4" s="374"/>
      <c r="BQ4" s="374"/>
      <c r="BR4" s="374"/>
      <c r="BS4" s="374"/>
      <c r="BT4" s="374"/>
      <c r="BU4" s="374"/>
      <c r="BV4" s="374"/>
      <c r="BW4" s="374"/>
      <c r="BX4" s="374"/>
      <c r="BY4" s="374"/>
      <c r="BZ4" s="374"/>
      <c r="CA4" s="374"/>
      <c r="CB4" s="374"/>
      <c r="CC4" s="374"/>
      <c r="CD4" s="374"/>
      <c r="CE4" s="374"/>
      <c r="CF4" s="374"/>
      <c r="CG4" s="374"/>
      <c r="CH4" s="374"/>
      <c r="CI4" s="374"/>
      <c r="CJ4" s="374"/>
      <c r="CK4" s="374"/>
      <c r="CL4" s="374"/>
      <c r="CM4" s="374"/>
      <c r="CN4" s="374"/>
      <c r="CO4" s="374"/>
      <c r="CP4" s="374"/>
      <c r="CQ4" s="374"/>
      <c r="CR4" s="374"/>
      <c r="CS4" s="374"/>
      <c r="CT4" s="374"/>
      <c r="CU4" s="374"/>
      <c r="CV4" s="374"/>
      <c r="CW4" s="374"/>
      <c r="CX4" s="374"/>
      <c r="CY4" s="374"/>
      <c r="CZ4" s="374"/>
      <c r="DA4" s="374"/>
      <c r="DB4" s="374"/>
      <c r="DC4" s="374"/>
      <c r="DD4" s="374"/>
      <c r="DE4" s="374"/>
      <c r="DF4" s="374"/>
      <c r="DG4" s="374"/>
      <c r="DH4" s="374"/>
      <c r="DI4" s="374"/>
      <c r="DJ4" s="374"/>
      <c r="DK4" s="374"/>
      <c r="DL4" s="374"/>
      <c r="DM4" s="374"/>
      <c r="DN4" s="374"/>
      <c r="DO4" s="374"/>
      <c r="DP4" s="374"/>
      <c r="DQ4" s="374"/>
      <c r="DR4" s="374"/>
      <c r="DS4" s="374"/>
      <c r="DT4" s="374"/>
      <c r="DU4" s="374"/>
      <c r="DV4" s="374"/>
      <c r="DW4" s="374"/>
      <c r="DX4" s="374"/>
      <c r="DY4" s="374"/>
      <c r="DZ4" s="374"/>
      <c r="EA4" s="374"/>
      <c r="EB4" s="374"/>
      <c r="EC4" s="374"/>
      <c r="ED4" s="374"/>
      <c r="EE4" s="374"/>
      <c r="EF4" s="374"/>
      <c r="EG4" s="374"/>
      <c r="EH4" s="374"/>
      <c r="EI4" s="374"/>
      <c r="EJ4" s="374"/>
      <c r="EK4" s="374"/>
      <c r="EL4" s="374"/>
      <c r="EM4" s="374"/>
      <c r="EN4" s="374"/>
      <c r="EO4" s="374"/>
      <c r="EP4" s="374"/>
      <c r="EQ4" s="374"/>
      <c r="ER4" s="374"/>
      <c r="ES4" s="374"/>
      <c r="ET4" s="374"/>
      <c r="EU4" s="374"/>
      <c r="EV4" s="374"/>
      <c r="EW4" s="374"/>
      <c r="EX4" s="374"/>
      <c r="EY4" s="374"/>
      <c r="EZ4" s="374"/>
      <c r="FA4" s="374"/>
      <c r="FB4" s="374"/>
      <c r="FC4" s="374"/>
      <c r="FD4" s="374"/>
      <c r="FE4" s="374"/>
      <c r="FF4" s="374"/>
      <c r="FG4" s="374"/>
      <c r="FH4" s="374"/>
      <c r="FI4" s="374"/>
      <c r="FJ4" s="374"/>
      <c r="FK4" s="374"/>
      <c r="FL4" s="374"/>
      <c r="FM4" s="374"/>
      <c r="FN4" s="374"/>
      <c r="FO4" s="374"/>
      <c r="FP4" s="374"/>
      <c r="FQ4" s="374"/>
      <c r="FR4" s="374"/>
      <c r="FS4" s="374"/>
      <c r="FT4" s="374"/>
      <c r="FU4" s="374"/>
      <c r="FV4" s="374"/>
      <c r="FW4" s="374"/>
      <c r="FX4" s="374"/>
      <c r="FY4" s="374"/>
      <c r="FZ4" s="374"/>
      <c r="GA4" s="374"/>
      <c r="GB4" s="374"/>
      <c r="GC4" s="374"/>
      <c r="GD4" s="374"/>
      <c r="GE4" s="374"/>
      <c r="GF4" s="374"/>
      <c r="GG4" s="374"/>
      <c r="GH4" s="374"/>
      <c r="GI4" s="374"/>
      <c r="GJ4" s="374"/>
      <c r="GK4" s="374"/>
      <c r="GL4" s="374"/>
      <c r="GM4" s="374"/>
      <c r="GN4" s="374"/>
      <c r="GO4" s="374"/>
      <c r="GP4" s="374"/>
      <c r="GQ4" s="374"/>
      <c r="GR4" s="374"/>
      <c r="GS4" s="374"/>
      <c r="GT4" s="374"/>
      <c r="GU4" s="374"/>
      <c r="GV4" s="374"/>
      <c r="GW4" s="374"/>
      <c r="GX4" s="374"/>
      <c r="GY4" s="374"/>
      <c r="GZ4" s="374"/>
      <c r="HA4" s="374"/>
      <c r="HB4" s="374"/>
      <c r="HC4" s="374"/>
      <c r="HD4" s="374"/>
      <c r="HE4" s="374"/>
      <c r="HF4" s="374"/>
      <c r="HG4" s="374"/>
      <c r="HH4" s="374"/>
      <c r="HI4" s="374"/>
      <c r="HJ4" s="374"/>
      <c r="HK4" s="374"/>
      <c r="HL4" s="374"/>
      <c r="HM4" s="374"/>
      <c r="HN4" s="374"/>
      <c r="HO4" s="374"/>
      <c r="HP4" s="374"/>
      <c r="HQ4" s="374"/>
      <c r="HR4" s="374"/>
      <c r="HS4" s="374"/>
      <c r="HT4" s="374"/>
      <c r="HU4" s="374"/>
      <c r="HV4" s="374"/>
      <c r="HW4" s="374"/>
      <c r="HX4" s="374"/>
      <c r="HY4" s="374"/>
      <c r="HZ4" s="374"/>
      <c r="IA4" s="374"/>
      <c r="IB4" s="374"/>
      <c r="IC4" s="374"/>
      <c r="ID4" s="374"/>
      <c r="IE4" s="374"/>
      <c r="IF4" s="374"/>
      <c r="IG4" s="374"/>
      <c r="IH4" s="374"/>
      <c r="II4" s="374"/>
      <c r="IJ4" s="374"/>
      <c r="IK4" s="374"/>
      <c r="IL4" s="374"/>
      <c r="IM4" s="374"/>
      <c r="IN4" s="374"/>
      <c r="IO4" s="374"/>
      <c r="IP4" s="374"/>
      <c r="IQ4" s="374"/>
      <c r="IR4" s="374"/>
      <c r="IS4" s="374"/>
      <c r="IT4" s="374"/>
    </row>
    <row r="5" spans="1:254" ht="24" customHeight="1">
      <c r="A5" s="479" t="s">
        <v>75</v>
      </c>
      <c r="B5" s="480">
        <v>183.30028379916379</v>
      </c>
      <c r="C5" s="480">
        <v>37.172722999999998</v>
      </c>
      <c r="D5" s="480">
        <v>39.549457799999999</v>
      </c>
      <c r="E5" s="480">
        <v>1.1496</v>
      </c>
      <c r="F5" s="480">
        <v>8.8005045991637996</v>
      </c>
      <c r="G5" s="480">
        <v>9.9536999999999995</v>
      </c>
      <c r="H5" s="480">
        <v>0.63640000000000008</v>
      </c>
      <c r="I5" s="480">
        <v>34.373199999999997</v>
      </c>
      <c r="J5" s="480">
        <v>1.0149999999999999</v>
      </c>
      <c r="K5" s="480">
        <v>22.452624</v>
      </c>
      <c r="L5" s="480"/>
      <c r="M5" s="480"/>
      <c r="N5" s="480"/>
      <c r="O5" s="480"/>
      <c r="P5" s="480">
        <v>23.4831</v>
      </c>
      <c r="Q5" s="480">
        <v>4.7184999999999997</v>
      </c>
      <c r="R5" s="373"/>
      <c r="S5" s="373"/>
      <c r="T5" s="373"/>
      <c r="U5" s="373"/>
      <c r="V5" s="373"/>
      <c r="W5" s="373"/>
      <c r="X5" s="373"/>
      <c r="Y5" s="373"/>
      <c r="Z5" s="373"/>
      <c r="AA5" s="373"/>
      <c r="AB5" s="373"/>
      <c r="AC5" s="373"/>
      <c r="AD5" s="373"/>
      <c r="AE5" s="373"/>
      <c r="AF5" s="373"/>
      <c r="AG5" s="373"/>
      <c r="AH5" s="373"/>
      <c r="AI5" s="373"/>
      <c r="AJ5" s="373"/>
      <c r="AK5" s="373"/>
      <c r="AL5" s="373"/>
      <c r="AM5" s="373"/>
      <c r="AN5" s="373"/>
      <c r="AO5" s="373"/>
      <c r="AP5" s="373"/>
      <c r="AQ5" s="373"/>
      <c r="AR5" s="373"/>
      <c r="AS5" s="373"/>
      <c r="AT5" s="373"/>
      <c r="AU5" s="373"/>
      <c r="AV5" s="373"/>
      <c r="AW5" s="373"/>
      <c r="AX5" s="373"/>
      <c r="AY5" s="373"/>
      <c r="AZ5" s="373"/>
      <c r="BA5" s="373"/>
      <c r="BB5" s="373"/>
      <c r="BC5" s="373"/>
      <c r="BD5" s="373"/>
      <c r="BE5" s="373"/>
      <c r="BF5" s="373"/>
      <c r="BG5" s="373"/>
      <c r="BH5" s="373"/>
      <c r="BI5" s="373"/>
      <c r="BJ5" s="373"/>
      <c r="BK5" s="373"/>
      <c r="BL5" s="373"/>
      <c r="BM5" s="373"/>
      <c r="BN5" s="373"/>
      <c r="BO5" s="373"/>
      <c r="BP5" s="373"/>
      <c r="BQ5" s="373"/>
      <c r="BR5" s="373"/>
      <c r="BS5" s="373"/>
      <c r="BT5" s="373"/>
      <c r="BU5" s="373"/>
      <c r="BV5" s="373"/>
      <c r="BW5" s="373"/>
      <c r="BX5" s="373"/>
      <c r="BY5" s="373"/>
      <c r="BZ5" s="373"/>
      <c r="CA5" s="373"/>
      <c r="CB5" s="373"/>
      <c r="CC5" s="373"/>
      <c r="CD5" s="373"/>
      <c r="CE5" s="373"/>
      <c r="CF5" s="373"/>
      <c r="CG5" s="373"/>
      <c r="CH5" s="373"/>
      <c r="CI5" s="373"/>
      <c r="CJ5" s="373"/>
      <c r="CK5" s="373"/>
      <c r="CL5" s="373"/>
      <c r="CM5" s="373"/>
      <c r="CN5" s="373"/>
      <c r="CO5" s="373"/>
      <c r="CP5" s="373"/>
      <c r="CQ5" s="373"/>
      <c r="CR5" s="373"/>
      <c r="CS5" s="373"/>
      <c r="CT5" s="373"/>
      <c r="CU5" s="373"/>
      <c r="CV5" s="373"/>
      <c r="CW5" s="373"/>
      <c r="CX5" s="373"/>
      <c r="CY5" s="373"/>
      <c r="CZ5" s="373"/>
      <c r="DA5" s="373"/>
      <c r="DB5" s="373"/>
      <c r="DC5" s="373"/>
      <c r="DD5" s="373"/>
      <c r="DE5" s="373"/>
      <c r="DF5" s="373"/>
      <c r="DG5" s="373"/>
      <c r="DH5" s="373"/>
      <c r="DI5" s="373"/>
      <c r="DJ5" s="373"/>
      <c r="DK5" s="373"/>
      <c r="DL5" s="373"/>
      <c r="DM5" s="373"/>
      <c r="DN5" s="373"/>
      <c r="DO5" s="373"/>
      <c r="DP5" s="373"/>
      <c r="DQ5" s="373"/>
      <c r="DR5" s="373"/>
      <c r="DS5" s="373"/>
      <c r="DT5" s="373"/>
      <c r="DU5" s="373"/>
      <c r="DV5" s="373"/>
      <c r="DW5" s="373"/>
      <c r="DX5" s="373"/>
      <c r="DY5" s="373"/>
      <c r="DZ5" s="373"/>
      <c r="EA5" s="373"/>
      <c r="EB5" s="373"/>
      <c r="EC5" s="373"/>
      <c r="ED5" s="373"/>
      <c r="EE5" s="373"/>
      <c r="EF5" s="373"/>
      <c r="EG5" s="373"/>
      <c r="EH5" s="373"/>
      <c r="EI5" s="373"/>
      <c r="EJ5" s="373"/>
      <c r="EK5" s="373"/>
      <c r="EL5" s="373"/>
      <c r="EM5" s="373"/>
      <c r="EN5" s="373"/>
      <c r="EO5" s="373"/>
      <c r="EP5" s="373"/>
      <c r="EQ5" s="373"/>
      <c r="ER5" s="373"/>
      <c r="ES5" s="373"/>
      <c r="ET5" s="373"/>
      <c r="EU5" s="373"/>
      <c r="EV5" s="373"/>
      <c r="EW5" s="373"/>
      <c r="EX5" s="373"/>
      <c r="EY5" s="373"/>
      <c r="EZ5" s="373"/>
      <c r="FA5" s="373"/>
      <c r="FB5" s="373"/>
      <c r="FC5" s="373"/>
      <c r="FD5" s="373"/>
      <c r="FE5" s="373"/>
      <c r="FF5" s="373"/>
      <c r="FG5" s="373"/>
      <c r="FH5" s="373"/>
      <c r="FI5" s="373"/>
      <c r="FJ5" s="373"/>
      <c r="FK5" s="373"/>
      <c r="FL5" s="373"/>
      <c r="FM5" s="373"/>
      <c r="FN5" s="373"/>
      <c r="FO5" s="373"/>
      <c r="FP5" s="373"/>
      <c r="FQ5" s="373"/>
      <c r="FR5" s="373"/>
      <c r="FS5" s="373"/>
      <c r="FT5" s="373"/>
      <c r="FU5" s="373"/>
      <c r="FV5" s="373"/>
      <c r="FW5" s="373"/>
      <c r="FX5" s="373"/>
      <c r="FY5" s="373"/>
      <c r="FZ5" s="373"/>
      <c r="GA5" s="373"/>
      <c r="GB5" s="373"/>
      <c r="GC5" s="373"/>
      <c r="GD5" s="373"/>
      <c r="GE5" s="373"/>
      <c r="GF5" s="373"/>
      <c r="GG5" s="373"/>
      <c r="GH5" s="373"/>
      <c r="GI5" s="373"/>
      <c r="GJ5" s="373"/>
      <c r="GK5" s="373"/>
      <c r="GL5" s="373"/>
      <c r="GM5" s="373"/>
      <c r="GN5" s="373"/>
      <c r="GO5" s="373"/>
      <c r="GP5" s="373"/>
      <c r="GQ5" s="373"/>
      <c r="GR5" s="373"/>
      <c r="GS5" s="373"/>
      <c r="GT5" s="373"/>
      <c r="GU5" s="373"/>
      <c r="GV5" s="373"/>
      <c r="GW5" s="373"/>
      <c r="GX5" s="373"/>
      <c r="GY5" s="373"/>
      <c r="GZ5" s="373"/>
      <c r="HA5" s="373"/>
      <c r="HB5" s="373"/>
      <c r="HC5" s="373"/>
      <c r="HD5" s="373"/>
      <c r="HE5" s="373"/>
      <c r="HF5" s="373"/>
      <c r="HG5" s="373"/>
      <c r="HH5" s="373"/>
      <c r="HI5" s="373"/>
      <c r="HJ5" s="373"/>
      <c r="HK5" s="373"/>
      <c r="HL5" s="373"/>
      <c r="HM5" s="373"/>
      <c r="HN5" s="373"/>
      <c r="HO5" s="373"/>
      <c r="HP5" s="373"/>
      <c r="HQ5" s="373"/>
      <c r="HR5" s="373"/>
      <c r="HS5" s="373"/>
      <c r="HT5" s="373"/>
      <c r="HU5" s="373"/>
      <c r="HV5" s="373"/>
      <c r="HW5" s="373"/>
      <c r="HX5" s="373"/>
      <c r="HY5" s="373"/>
      <c r="HZ5" s="373"/>
      <c r="IA5" s="373"/>
      <c r="IB5" s="373"/>
      <c r="IC5" s="373"/>
      <c r="ID5" s="373"/>
      <c r="IE5" s="373"/>
      <c r="IF5" s="373"/>
      <c r="IG5" s="373"/>
      <c r="IH5" s="373"/>
      <c r="II5" s="373"/>
      <c r="IJ5" s="373"/>
      <c r="IK5" s="373"/>
      <c r="IL5" s="373"/>
      <c r="IM5" s="373"/>
      <c r="IN5" s="373"/>
      <c r="IO5" s="373"/>
      <c r="IP5" s="373"/>
      <c r="IQ5" s="373"/>
      <c r="IR5" s="373"/>
      <c r="IS5" s="373"/>
      <c r="IT5" s="373"/>
    </row>
    <row r="6" spans="1:254" ht="24" customHeight="1">
      <c r="A6" s="479" t="s">
        <v>255</v>
      </c>
      <c r="B6" s="480"/>
      <c r="C6" s="480"/>
      <c r="D6" s="480"/>
      <c r="E6" s="480"/>
      <c r="F6" s="480"/>
      <c r="G6" s="480"/>
      <c r="H6" s="480"/>
      <c r="I6" s="480"/>
      <c r="J6" s="480"/>
      <c r="K6" s="480"/>
      <c r="L6" s="480"/>
      <c r="M6" s="480"/>
      <c r="N6" s="480"/>
      <c r="O6" s="480"/>
      <c r="P6" s="480"/>
      <c r="Q6" s="480"/>
      <c r="R6" s="373"/>
      <c r="S6" s="373"/>
      <c r="T6" s="373"/>
      <c r="U6" s="373"/>
      <c r="V6" s="373"/>
      <c r="W6" s="373"/>
      <c r="X6" s="373"/>
      <c r="Y6" s="373"/>
      <c r="Z6" s="373"/>
      <c r="AA6" s="373"/>
      <c r="AB6" s="373"/>
      <c r="AC6" s="373"/>
      <c r="AD6" s="373"/>
      <c r="AE6" s="373"/>
      <c r="AF6" s="373"/>
      <c r="AG6" s="373"/>
      <c r="AH6" s="373"/>
      <c r="AI6" s="373"/>
      <c r="AJ6" s="373"/>
      <c r="AK6" s="373"/>
      <c r="AL6" s="373"/>
      <c r="AM6" s="373"/>
      <c r="AN6" s="373"/>
      <c r="AO6" s="373"/>
      <c r="AP6" s="373"/>
      <c r="AQ6" s="373"/>
      <c r="AR6" s="373"/>
      <c r="AS6" s="373"/>
      <c r="AT6" s="373"/>
      <c r="AU6" s="373"/>
      <c r="AV6" s="373"/>
      <c r="AW6" s="373"/>
      <c r="AX6" s="373"/>
      <c r="AY6" s="373"/>
      <c r="AZ6" s="373"/>
      <c r="BA6" s="373"/>
      <c r="BB6" s="373"/>
      <c r="BC6" s="373"/>
      <c r="BD6" s="373"/>
      <c r="BE6" s="373"/>
      <c r="BF6" s="373"/>
      <c r="BG6" s="373"/>
      <c r="BH6" s="373"/>
      <c r="BI6" s="373"/>
      <c r="BJ6" s="373"/>
      <c r="BK6" s="373"/>
      <c r="BL6" s="373"/>
      <c r="BM6" s="373"/>
      <c r="BN6" s="373"/>
      <c r="BO6" s="373"/>
      <c r="BP6" s="373"/>
      <c r="BQ6" s="373"/>
      <c r="BR6" s="373"/>
      <c r="BS6" s="373"/>
      <c r="BT6" s="373"/>
      <c r="BU6" s="373"/>
      <c r="BV6" s="373"/>
      <c r="BW6" s="373"/>
      <c r="BX6" s="373"/>
      <c r="BY6" s="373"/>
      <c r="BZ6" s="373"/>
      <c r="CA6" s="373"/>
      <c r="CB6" s="373"/>
      <c r="CC6" s="373"/>
      <c r="CD6" s="373"/>
      <c r="CE6" s="373"/>
      <c r="CF6" s="373"/>
      <c r="CG6" s="373"/>
      <c r="CH6" s="373"/>
      <c r="CI6" s="373"/>
      <c r="CJ6" s="373"/>
      <c r="CK6" s="373"/>
      <c r="CL6" s="373"/>
      <c r="CM6" s="373"/>
      <c r="CN6" s="373"/>
      <c r="CO6" s="373"/>
      <c r="CP6" s="373"/>
      <c r="CQ6" s="373"/>
      <c r="CR6" s="373"/>
      <c r="CS6" s="373"/>
      <c r="CT6" s="373"/>
      <c r="CU6" s="373"/>
      <c r="CV6" s="373"/>
      <c r="CW6" s="373"/>
      <c r="CX6" s="373"/>
      <c r="CY6" s="373"/>
      <c r="CZ6" s="373"/>
      <c r="DA6" s="373"/>
      <c r="DB6" s="373"/>
      <c r="DC6" s="373"/>
      <c r="DD6" s="373"/>
      <c r="DE6" s="373"/>
      <c r="DF6" s="373"/>
      <c r="DG6" s="373"/>
      <c r="DH6" s="373"/>
      <c r="DI6" s="373"/>
      <c r="DJ6" s="373"/>
      <c r="DK6" s="373"/>
      <c r="DL6" s="373"/>
      <c r="DM6" s="373"/>
      <c r="DN6" s="373"/>
      <c r="DO6" s="373"/>
      <c r="DP6" s="373"/>
      <c r="DQ6" s="373"/>
      <c r="DR6" s="373"/>
      <c r="DS6" s="373"/>
      <c r="DT6" s="373"/>
      <c r="DU6" s="373"/>
      <c r="DV6" s="373"/>
      <c r="DW6" s="373"/>
      <c r="DX6" s="373"/>
      <c r="DY6" s="373"/>
      <c r="DZ6" s="373"/>
      <c r="EA6" s="373"/>
      <c r="EB6" s="373"/>
      <c r="EC6" s="373"/>
      <c r="ED6" s="373"/>
      <c r="EE6" s="373"/>
      <c r="EF6" s="373"/>
      <c r="EG6" s="373"/>
      <c r="EH6" s="373"/>
      <c r="EI6" s="373"/>
      <c r="EJ6" s="373"/>
      <c r="EK6" s="373"/>
      <c r="EL6" s="373"/>
      <c r="EM6" s="373"/>
      <c r="EN6" s="373"/>
      <c r="EO6" s="373"/>
      <c r="EP6" s="373"/>
      <c r="EQ6" s="373"/>
      <c r="ER6" s="373"/>
      <c r="ES6" s="373"/>
      <c r="ET6" s="373"/>
      <c r="EU6" s="373"/>
      <c r="EV6" s="373"/>
      <c r="EW6" s="373"/>
      <c r="EX6" s="373"/>
      <c r="EY6" s="373"/>
      <c r="EZ6" s="373"/>
      <c r="FA6" s="373"/>
      <c r="FB6" s="373"/>
      <c r="FC6" s="373"/>
      <c r="FD6" s="373"/>
      <c r="FE6" s="373"/>
      <c r="FF6" s="373"/>
      <c r="FG6" s="373"/>
      <c r="FH6" s="373"/>
      <c r="FI6" s="373"/>
      <c r="FJ6" s="373"/>
      <c r="FK6" s="373"/>
      <c r="FL6" s="373"/>
      <c r="FM6" s="373"/>
      <c r="FN6" s="373"/>
      <c r="FO6" s="373"/>
      <c r="FP6" s="373"/>
      <c r="FQ6" s="373"/>
      <c r="FR6" s="373"/>
      <c r="FS6" s="373"/>
      <c r="FT6" s="373"/>
      <c r="FU6" s="373"/>
      <c r="FV6" s="373"/>
      <c r="FW6" s="373"/>
      <c r="FX6" s="373"/>
      <c r="FY6" s="373"/>
      <c r="FZ6" s="373"/>
      <c r="GA6" s="373"/>
      <c r="GB6" s="373"/>
      <c r="GC6" s="373"/>
      <c r="GD6" s="373"/>
      <c r="GE6" s="373"/>
      <c r="GF6" s="373"/>
      <c r="GG6" s="373"/>
      <c r="GH6" s="373"/>
      <c r="GI6" s="373"/>
      <c r="GJ6" s="373"/>
      <c r="GK6" s="373"/>
      <c r="GL6" s="373"/>
      <c r="GM6" s="373"/>
      <c r="GN6" s="373"/>
      <c r="GO6" s="373"/>
      <c r="GP6" s="373"/>
      <c r="GQ6" s="373"/>
      <c r="GR6" s="373"/>
      <c r="GS6" s="373"/>
      <c r="GT6" s="373"/>
      <c r="GU6" s="373"/>
      <c r="GV6" s="373"/>
      <c r="GW6" s="373"/>
      <c r="GX6" s="373"/>
      <c r="GY6" s="373"/>
      <c r="GZ6" s="373"/>
      <c r="HA6" s="373"/>
      <c r="HB6" s="373"/>
      <c r="HC6" s="373"/>
      <c r="HD6" s="373"/>
      <c r="HE6" s="373"/>
      <c r="HF6" s="373"/>
      <c r="HG6" s="373"/>
      <c r="HH6" s="373"/>
      <c r="HI6" s="373"/>
      <c r="HJ6" s="373"/>
      <c r="HK6" s="373"/>
      <c r="HL6" s="373"/>
      <c r="HM6" s="373"/>
      <c r="HN6" s="373"/>
      <c r="HO6" s="373"/>
      <c r="HP6" s="373"/>
      <c r="HQ6" s="373"/>
      <c r="HR6" s="373"/>
      <c r="HS6" s="373"/>
      <c r="HT6" s="373"/>
      <c r="HU6" s="373"/>
      <c r="HV6" s="373"/>
      <c r="HW6" s="373"/>
      <c r="HX6" s="373"/>
      <c r="HY6" s="373"/>
      <c r="HZ6" s="373"/>
      <c r="IA6" s="373"/>
      <c r="IB6" s="373"/>
      <c r="IC6" s="373"/>
      <c r="ID6" s="373"/>
      <c r="IE6" s="373"/>
      <c r="IF6" s="373"/>
      <c r="IG6" s="373"/>
      <c r="IH6" s="373"/>
      <c r="II6" s="373"/>
      <c r="IJ6" s="373"/>
      <c r="IK6" s="373"/>
      <c r="IL6" s="373"/>
      <c r="IM6" s="373"/>
      <c r="IN6" s="373"/>
      <c r="IO6" s="373"/>
      <c r="IP6" s="373"/>
      <c r="IQ6" s="373"/>
      <c r="IR6" s="373"/>
      <c r="IS6" s="373"/>
      <c r="IT6" s="373"/>
    </row>
    <row r="7" spans="1:254" ht="24" customHeight="1">
      <c r="A7" s="479" t="s">
        <v>258</v>
      </c>
      <c r="B7" s="480">
        <v>0.52617831101729995</v>
      </c>
      <c r="C7" s="480"/>
      <c r="D7" s="480">
        <v>0.03</v>
      </c>
      <c r="E7" s="480"/>
      <c r="F7" s="480">
        <v>7.6178111017299988E-2</v>
      </c>
      <c r="G7" s="480">
        <v>0.02</v>
      </c>
      <c r="H7" s="480"/>
      <c r="I7" s="480"/>
      <c r="J7" s="480"/>
      <c r="K7" s="482"/>
      <c r="L7" s="482"/>
      <c r="M7" s="480"/>
      <c r="N7" s="480"/>
      <c r="O7" s="480"/>
      <c r="P7" s="480"/>
      <c r="Q7" s="480">
        <v>0.4</v>
      </c>
      <c r="R7" s="373"/>
      <c r="S7" s="373"/>
      <c r="T7" s="373"/>
      <c r="U7" s="373"/>
      <c r="V7" s="373"/>
      <c r="W7" s="373"/>
      <c r="X7" s="373"/>
      <c r="Y7" s="373"/>
      <c r="Z7" s="373"/>
      <c r="AA7" s="373"/>
      <c r="AB7" s="373"/>
      <c r="AC7" s="373"/>
      <c r="AD7" s="373"/>
      <c r="AE7" s="373"/>
      <c r="AF7" s="373"/>
      <c r="AG7" s="373"/>
      <c r="AH7" s="373"/>
      <c r="AI7" s="373"/>
      <c r="AJ7" s="373"/>
      <c r="AK7" s="373"/>
      <c r="AL7" s="373"/>
      <c r="AM7" s="373"/>
      <c r="AN7" s="373"/>
      <c r="AO7" s="373"/>
      <c r="AP7" s="373"/>
      <c r="AQ7" s="373"/>
      <c r="AR7" s="373"/>
      <c r="AS7" s="373"/>
      <c r="AT7" s="373"/>
      <c r="AU7" s="373"/>
      <c r="AV7" s="373"/>
      <c r="AW7" s="373"/>
      <c r="AX7" s="373"/>
      <c r="AY7" s="373"/>
      <c r="AZ7" s="373"/>
      <c r="BA7" s="373"/>
      <c r="BB7" s="373"/>
      <c r="BC7" s="373"/>
      <c r="BD7" s="373"/>
      <c r="BE7" s="373"/>
      <c r="BF7" s="373"/>
      <c r="BG7" s="373"/>
      <c r="BH7" s="373"/>
      <c r="BI7" s="373"/>
      <c r="BJ7" s="373"/>
      <c r="BK7" s="373"/>
      <c r="BL7" s="373"/>
      <c r="BM7" s="373"/>
      <c r="BN7" s="373"/>
      <c r="BO7" s="373"/>
      <c r="BP7" s="373"/>
      <c r="BQ7" s="373"/>
      <c r="BR7" s="373"/>
      <c r="BS7" s="373"/>
      <c r="BT7" s="373"/>
      <c r="BU7" s="373"/>
      <c r="BV7" s="373"/>
      <c r="BW7" s="373"/>
      <c r="BX7" s="373"/>
      <c r="BY7" s="373"/>
      <c r="BZ7" s="373"/>
      <c r="CA7" s="373"/>
      <c r="CB7" s="373"/>
      <c r="CC7" s="373"/>
      <c r="CD7" s="373"/>
      <c r="CE7" s="373"/>
      <c r="CF7" s="373"/>
      <c r="CG7" s="373"/>
      <c r="CH7" s="373"/>
      <c r="CI7" s="373"/>
      <c r="CJ7" s="373"/>
      <c r="CK7" s="373"/>
      <c r="CL7" s="373"/>
      <c r="CM7" s="373"/>
      <c r="CN7" s="373"/>
      <c r="CO7" s="373"/>
      <c r="CP7" s="373"/>
      <c r="CQ7" s="373"/>
      <c r="CR7" s="373"/>
      <c r="CS7" s="373"/>
      <c r="CT7" s="373"/>
      <c r="CU7" s="373"/>
      <c r="CV7" s="373"/>
      <c r="CW7" s="373"/>
      <c r="CX7" s="373"/>
      <c r="CY7" s="373"/>
      <c r="CZ7" s="373"/>
      <c r="DA7" s="373"/>
      <c r="DB7" s="373"/>
      <c r="DC7" s="373"/>
      <c r="DD7" s="373"/>
      <c r="DE7" s="373"/>
      <c r="DF7" s="373"/>
      <c r="DG7" s="373"/>
      <c r="DH7" s="373"/>
      <c r="DI7" s="373"/>
      <c r="DJ7" s="373"/>
      <c r="DK7" s="373"/>
      <c r="DL7" s="373"/>
      <c r="DM7" s="373"/>
      <c r="DN7" s="373"/>
      <c r="DO7" s="373"/>
      <c r="DP7" s="373"/>
      <c r="DQ7" s="373"/>
      <c r="DR7" s="373"/>
      <c r="DS7" s="373"/>
      <c r="DT7" s="373"/>
      <c r="DU7" s="373"/>
      <c r="DV7" s="373"/>
      <c r="DW7" s="373"/>
      <c r="DX7" s="373"/>
      <c r="DY7" s="373"/>
      <c r="DZ7" s="373"/>
      <c r="EA7" s="373"/>
      <c r="EB7" s="373"/>
      <c r="EC7" s="373"/>
      <c r="ED7" s="373"/>
      <c r="EE7" s="373"/>
      <c r="EF7" s="373"/>
      <c r="EG7" s="373"/>
      <c r="EH7" s="373"/>
      <c r="EI7" s="373"/>
      <c r="EJ7" s="373"/>
      <c r="EK7" s="373"/>
      <c r="EL7" s="373"/>
      <c r="EM7" s="373"/>
      <c r="EN7" s="373"/>
      <c r="EO7" s="373"/>
      <c r="EP7" s="373"/>
      <c r="EQ7" s="373"/>
      <c r="ER7" s="373"/>
      <c r="ES7" s="373"/>
      <c r="ET7" s="373"/>
      <c r="EU7" s="373"/>
      <c r="EV7" s="373"/>
      <c r="EW7" s="373"/>
      <c r="EX7" s="373"/>
      <c r="EY7" s="373"/>
      <c r="EZ7" s="373"/>
      <c r="FA7" s="373"/>
      <c r="FB7" s="373"/>
      <c r="FC7" s="373"/>
      <c r="FD7" s="373"/>
      <c r="FE7" s="373"/>
      <c r="FF7" s="373"/>
      <c r="FG7" s="373"/>
      <c r="FH7" s="373"/>
      <c r="FI7" s="373"/>
      <c r="FJ7" s="373"/>
      <c r="FK7" s="373"/>
      <c r="FL7" s="373"/>
      <c r="FM7" s="373"/>
      <c r="FN7" s="373"/>
      <c r="FO7" s="373"/>
      <c r="FP7" s="373"/>
      <c r="FQ7" s="373"/>
      <c r="FR7" s="373"/>
      <c r="FS7" s="373"/>
      <c r="FT7" s="373"/>
      <c r="FU7" s="373"/>
      <c r="FV7" s="373"/>
      <c r="FW7" s="373"/>
      <c r="FX7" s="373"/>
      <c r="FY7" s="373"/>
      <c r="FZ7" s="373"/>
      <c r="GA7" s="373"/>
      <c r="GB7" s="373"/>
      <c r="GC7" s="373"/>
      <c r="GD7" s="373"/>
      <c r="GE7" s="373"/>
      <c r="GF7" s="373"/>
      <c r="GG7" s="373"/>
      <c r="GH7" s="373"/>
      <c r="GI7" s="373"/>
      <c r="GJ7" s="373"/>
      <c r="GK7" s="373"/>
      <c r="GL7" s="373"/>
      <c r="GM7" s="373"/>
      <c r="GN7" s="373"/>
      <c r="GO7" s="373"/>
      <c r="GP7" s="373"/>
      <c r="GQ7" s="373"/>
      <c r="GR7" s="373"/>
      <c r="GS7" s="373"/>
      <c r="GT7" s="373"/>
      <c r="GU7" s="373"/>
      <c r="GV7" s="373"/>
      <c r="GW7" s="373"/>
      <c r="GX7" s="373"/>
      <c r="GY7" s="373"/>
      <c r="GZ7" s="373"/>
      <c r="HA7" s="373"/>
      <c r="HB7" s="373"/>
      <c r="HC7" s="373"/>
      <c r="HD7" s="373"/>
      <c r="HE7" s="373"/>
      <c r="HF7" s="373"/>
      <c r="HG7" s="373"/>
      <c r="HH7" s="373"/>
      <c r="HI7" s="373"/>
      <c r="HJ7" s="373"/>
      <c r="HK7" s="373"/>
      <c r="HL7" s="373"/>
      <c r="HM7" s="373"/>
      <c r="HN7" s="373"/>
      <c r="HO7" s="373"/>
      <c r="HP7" s="373"/>
      <c r="HQ7" s="373"/>
      <c r="HR7" s="373"/>
      <c r="HS7" s="373"/>
      <c r="HT7" s="373"/>
      <c r="HU7" s="373"/>
      <c r="HV7" s="373"/>
      <c r="HW7" s="373"/>
      <c r="HX7" s="373"/>
      <c r="HY7" s="373"/>
      <c r="HZ7" s="373"/>
      <c r="IA7" s="373"/>
      <c r="IB7" s="373"/>
      <c r="IC7" s="373"/>
      <c r="ID7" s="373"/>
      <c r="IE7" s="373"/>
      <c r="IF7" s="373"/>
      <c r="IG7" s="373"/>
      <c r="IH7" s="373"/>
      <c r="II7" s="373"/>
      <c r="IJ7" s="373"/>
      <c r="IK7" s="373"/>
      <c r="IL7" s="373"/>
      <c r="IM7" s="373"/>
      <c r="IN7" s="373"/>
      <c r="IO7" s="373"/>
      <c r="IP7" s="373"/>
      <c r="IQ7" s="373"/>
      <c r="IR7" s="373"/>
      <c r="IS7" s="373"/>
      <c r="IT7" s="373"/>
    </row>
    <row r="8" spans="1:254" ht="24" customHeight="1">
      <c r="A8" s="479" t="s">
        <v>271</v>
      </c>
      <c r="B8" s="480">
        <v>145.0452227779349</v>
      </c>
      <c r="C8" s="480">
        <v>47.4</v>
      </c>
      <c r="D8" s="480">
        <v>57.345987000000001</v>
      </c>
      <c r="E8" s="480">
        <v>17.261099999999999</v>
      </c>
      <c r="F8" s="480">
        <v>11.452235999999999</v>
      </c>
      <c r="G8" s="480">
        <v>1</v>
      </c>
      <c r="H8" s="480">
        <v>1.4083000000000001</v>
      </c>
      <c r="I8" s="480"/>
      <c r="J8" s="480">
        <v>3</v>
      </c>
      <c r="K8" s="480"/>
      <c r="L8" s="480"/>
      <c r="M8" s="480"/>
      <c r="N8" s="480"/>
      <c r="O8" s="480"/>
      <c r="P8" s="480">
        <v>5.1665999999999999</v>
      </c>
      <c r="Q8" s="480">
        <v>1.0110000000000001</v>
      </c>
      <c r="R8" s="373"/>
      <c r="S8" s="373"/>
      <c r="T8" s="373"/>
      <c r="U8" s="373"/>
      <c r="V8" s="373"/>
      <c r="W8" s="373"/>
      <c r="X8" s="373"/>
      <c r="Y8" s="373"/>
      <c r="Z8" s="373"/>
      <c r="AA8" s="373"/>
      <c r="AB8" s="373"/>
      <c r="AC8" s="373"/>
      <c r="AD8" s="373"/>
      <c r="AE8" s="373"/>
      <c r="AF8" s="373"/>
      <c r="AG8" s="373"/>
      <c r="AH8" s="373"/>
      <c r="AI8" s="373"/>
      <c r="AJ8" s="373"/>
      <c r="AK8" s="373"/>
      <c r="AL8" s="373"/>
      <c r="AM8" s="373"/>
      <c r="AN8" s="373"/>
      <c r="AO8" s="373"/>
      <c r="AP8" s="373"/>
      <c r="AQ8" s="373"/>
      <c r="AR8" s="373"/>
      <c r="AS8" s="373"/>
      <c r="AT8" s="373"/>
      <c r="AU8" s="373"/>
      <c r="AV8" s="373"/>
      <c r="AW8" s="373"/>
      <c r="AX8" s="373"/>
      <c r="AY8" s="373"/>
      <c r="AZ8" s="373"/>
      <c r="BA8" s="373"/>
      <c r="BB8" s="373"/>
      <c r="BC8" s="373"/>
      <c r="BD8" s="373"/>
      <c r="BE8" s="373"/>
      <c r="BF8" s="373"/>
      <c r="BG8" s="373"/>
      <c r="BH8" s="373"/>
      <c r="BI8" s="373"/>
      <c r="BJ8" s="373"/>
      <c r="BK8" s="373"/>
      <c r="BL8" s="373"/>
      <c r="BM8" s="373"/>
      <c r="BN8" s="373"/>
      <c r="BO8" s="373"/>
      <c r="BP8" s="373"/>
      <c r="BQ8" s="373"/>
      <c r="BR8" s="373"/>
      <c r="BS8" s="373"/>
      <c r="BT8" s="373"/>
      <c r="BU8" s="373"/>
      <c r="BV8" s="373"/>
      <c r="BW8" s="373"/>
      <c r="BX8" s="373"/>
      <c r="BY8" s="373"/>
      <c r="BZ8" s="373"/>
      <c r="CA8" s="373"/>
      <c r="CB8" s="373"/>
      <c r="CC8" s="373"/>
      <c r="CD8" s="373"/>
      <c r="CE8" s="373"/>
      <c r="CF8" s="373"/>
      <c r="CG8" s="373"/>
      <c r="CH8" s="373"/>
      <c r="CI8" s="373"/>
      <c r="CJ8" s="373"/>
      <c r="CK8" s="373"/>
      <c r="CL8" s="373"/>
      <c r="CM8" s="373"/>
      <c r="CN8" s="373"/>
      <c r="CO8" s="373"/>
      <c r="CP8" s="373"/>
      <c r="CQ8" s="373"/>
      <c r="CR8" s="373"/>
      <c r="CS8" s="373"/>
      <c r="CT8" s="373"/>
      <c r="CU8" s="373"/>
      <c r="CV8" s="373"/>
      <c r="CW8" s="373"/>
      <c r="CX8" s="373"/>
      <c r="CY8" s="373"/>
      <c r="CZ8" s="373"/>
      <c r="DA8" s="373"/>
      <c r="DB8" s="373"/>
      <c r="DC8" s="373"/>
      <c r="DD8" s="373"/>
      <c r="DE8" s="373"/>
      <c r="DF8" s="373"/>
      <c r="DG8" s="373"/>
      <c r="DH8" s="373"/>
      <c r="DI8" s="373"/>
      <c r="DJ8" s="373"/>
      <c r="DK8" s="373"/>
      <c r="DL8" s="373"/>
      <c r="DM8" s="373"/>
      <c r="DN8" s="373"/>
      <c r="DO8" s="373"/>
      <c r="DP8" s="373"/>
      <c r="DQ8" s="373"/>
      <c r="DR8" s="373"/>
      <c r="DS8" s="373"/>
      <c r="DT8" s="373"/>
      <c r="DU8" s="373"/>
      <c r="DV8" s="373"/>
      <c r="DW8" s="373"/>
      <c r="DX8" s="373"/>
      <c r="DY8" s="373"/>
      <c r="DZ8" s="373"/>
      <c r="EA8" s="373"/>
      <c r="EB8" s="373"/>
      <c r="EC8" s="373"/>
      <c r="ED8" s="373"/>
      <c r="EE8" s="373"/>
      <c r="EF8" s="373"/>
      <c r="EG8" s="373"/>
      <c r="EH8" s="373"/>
      <c r="EI8" s="373"/>
      <c r="EJ8" s="373"/>
      <c r="EK8" s="373"/>
      <c r="EL8" s="373"/>
      <c r="EM8" s="373"/>
      <c r="EN8" s="373"/>
      <c r="EO8" s="373"/>
      <c r="EP8" s="373"/>
      <c r="EQ8" s="373"/>
      <c r="ER8" s="373"/>
      <c r="ES8" s="373"/>
      <c r="ET8" s="373"/>
      <c r="EU8" s="373"/>
      <c r="EV8" s="373"/>
      <c r="EW8" s="373"/>
      <c r="EX8" s="373"/>
      <c r="EY8" s="373"/>
      <c r="EZ8" s="373"/>
      <c r="FA8" s="373"/>
      <c r="FB8" s="373"/>
      <c r="FC8" s="373"/>
      <c r="FD8" s="373"/>
      <c r="FE8" s="373"/>
      <c r="FF8" s="373"/>
      <c r="FG8" s="373"/>
      <c r="FH8" s="373"/>
      <c r="FI8" s="373"/>
      <c r="FJ8" s="373"/>
      <c r="FK8" s="373"/>
      <c r="FL8" s="373"/>
      <c r="FM8" s="373"/>
      <c r="FN8" s="373"/>
      <c r="FO8" s="373"/>
      <c r="FP8" s="373"/>
      <c r="FQ8" s="373"/>
      <c r="FR8" s="373"/>
      <c r="FS8" s="373"/>
      <c r="FT8" s="373"/>
      <c r="FU8" s="373"/>
      <c r="FV8" s="373"/>
      <c r="FW8" s="373"/>
      <c r="FX8" s="373"/>
      <c r="FY8" s="373"/>
      <c r="FZ8" s="373"/>
      <c r="GA8" s="373"/>
      <c r="GB8" s="373"/>
      <c r="GC8" s="373"/>
      <c r="GD8" s="373"/>
      <c r="GE8" s="373"/>
      <c r="GF8" s="373"/>
      <c r="GG8" s="373"/>
      <c r="GH8" s="373"/>
      <c r="GI8" s="373"/>
      <c r="GJ8" s="373"/>
      <c r="GK8" s="373"/>
      <c r="GL8" s="373"/>
      <c r="GM8" s="373"/>
      <c r="GN8" s="373"/>
      <c r="GO8" s="373"/>
      <c r="GP8" s="373"/>
      <c r="GQ8" s="373"/>
      <c r="GR8" s="373"/>
      <c r="GS8" s="373"/>
      <c r="GT8" s="373"/>
      <c r="GU8" s="373"/>
      <c r="GV8" s="373"/>
      <c r="GW8" s="373"/>
      <c r="GX8" s="373"/>
      <c r="GY8" s="373"/>
      <c r="GZ8" s="373"/>
      <c r="HA8" s="373"/>
      <c r="HB8" s="373"/>
      <c r="HC8" s="373"/>
      <c r="HD8" s="373"/>
      <c r="HE8" s="373"/>
      <c r="HF8" s="373"/>
      <c r="HG8" s="373"/>
      <c r="HH8" s="373"/>
      <c r="HI8" s="373"/>
      <c r="HJ8" s="373"/>
      <c r="HK8" s="373"/>
      <c r="HL8" s="373"/>
      <c r="HM8" s="373"/>
      <c r="HN8" s="373"/>
      <c r="HO8" s="373"/>
      <c r="HP8" s="373"/>
      <c r="HQ8" s="373"/>
      <c r="HR8" s="373"/>
      <c r="HS8" s="373"/>
      <c r="HT8" s="373"/>
      <c r="HU8" s="373"/>
      <c r="HV8" s="373"/>
      <c r="HW8" s="373"/>
      <c r="HX8" s="373"/>
      <c r="HY8" s="373"/>
      <c r="HZ8" s="373"/>
      <c r="IA8" s="373"/>
      <c r="IB8" s="373"/>
      <c r="IC8" s="373"/>
      <c r="ID8" s="373"/>
      <c r="IE8" s="373"/>
      <c r="IF8" s="373"/>
      <c r="IG8" s="373"/>
      <c r="IH8" s="373"/>
      <c r="II8" s="373"/>
      <c r="IJ8" s="373"/>
      <c r="IK8" s="373"/>
      <c r="IL8" s="373"/>
      <c r="IM8" s="373"/>
      <c r="IN8" s="373"/>
      <c r="IO8" s="373"/>
      <c r="IP8" s="373"/>
      <c r="IQ8" s="373"/>
      <c r="IR8" s="373"/>
      <c r="IS8" s="373"/>
      <c r="IT8" s="373"/>
    </row>
    <row r="9" spans="1:254" ht="24" customHeight="1">
      <c r="A9" s="479" t="s">
        <v>333</v>
      </c>
      <c r="B9" s="480">
        <v>274.27854792215078</v>
      </c>
      <c r="C9" s="480">
        <v>11.023999999999999</v>
      </c>
      <c r="D9" s="480">
        <v>2.2523</v>
      </c>
      <c r="E9" s="480">
        <v>0.33019999999999999</v>
      </c>
      <c r="F9" s="480">
        <v>45.765168000000003</v>
      </c>
      <c r="G9" s="480">
        <v>118</v>
      </c>
      <c r="H9" s="480">
        <v>52.506180000000001</v>
      </c>
      <c r="I9" s="480">
        <v>2</v>
      </c>
      <c r="J9" s="480">
        <v>0.3226</v>
      </c>
      <c r="K9" s="480">
        <v>5.9861000000000004</v>
      </c>
      <c r="L9" s="480"/>
      <c r="M9" s="480"/>
      <c r="N9" s="480"/>
      <c r="O9" s="480"/>
      <c r="P9" s="480">
        <v>32.299999999999997</v>
      </c>
      <c r="Q9" s="480">
        <v>3.7919999999999998</v>
      </c>
      <c r="R9" s="373"/>
      <c r="S9" s="373"/>
      <c r="T9" s="373"/>
      <c r="U9" s="373"/>
      <c r="V9" s="373"/>
      <c r="W9" s="373"/>
      <c r="X9" s="373"/>
      <c r="Y9" s="373"/>
      <c r="Z9" s="373"/>
      <c r="AA9" s="373"/>
      <c r="AB9" s="373"/>
      <c r="AC9" s="373"/>
      <c r="AD9" s="373"/>
      <c r="AE9" s="373"/>
      <c r="AF9" s="373"/>
      <c r="AG9" s="373"/>
      <c r="AH9" s="373"/>
      <c r="AI9" s="373"/>
      <c r="AJ9" s="373"/>
      <c r="AK9" s="373"/>
      <c r="AL9" s="373"/>
      <c r="AM9" s="373"/>
      <c r="AN9" s="373"/>
      <c r="AO9" s="373"/>
      <c r="AP9" s="373"/>
      <c r="AQ9" s="373"/>
      <c r="AR9" s="373"/>
      <c r="AS9" s="373"/>
      <c r="AT9" s="373"/>
      <c r="AU9" s="373"/>
      <c r="AV9" s="373"/>
      <c r="AW9" s="373"/>
      <c r="AX9" s="373"/>
      <c r="AY9" s="373"/>
      <c r="AZ9" s="373"/>
      <c r="BA9" s="373"/>
      <c r="BB9" s="373"/>
      <c r="BC9" s="373"/>
      <c r="BD9" s="373"/>
      <c r="BE9" s="373"/>
      <c r="BF9" s="373"/>
      <c r="BG9" s="373"/>
      <c r="BH9" s="373"/>
      <c r="BI9" s="373"/>
      <c r="BJ9" s="373"/>
      <c r="BK9" s="373"/>
      <c r="BL9" s="373"/>
      <c r="BM9" s="373"/>
      <c r="BN9" s="373"/>
      <c r="BO9" s="373"/>
      <c r="BP9" s="373"/>
      <c r="BQ9" s="373"/>
      <c r="BR9" s="373"/>
      <c r="BS9" s="373"/>
      <c r="BT9" s="373"/>
      <c r="BU9" s="373"/>
      <c r="BV9" s="373"/>
      <c r="BW9" s="373"/>
      <c r="BX9" s="373"/>
      <c r="BY9" s="373"/>
      <c r="BZ9" s="373"/>
      <c r="CA9" s="373"/>
      <c r="CB9" s="373"/>
      <c r="CC9" s="373"/>
      <c r="CD9" s="373"/>
      <c r="CE9" s="373"/>
      <c r="CF9" s="373"/>
      <c r="CG9" s="373"/>
      <c r="CH9" s="373"/>
      <c r="CI9" s="373"/>
      <c r="CJ9" s="373"/>
      <c r="CK9" s="373"/>
      <c r="CL9" s="373"/>
      <c r="CM9" s="373"/>
      <c r="CN9" s="373"/>
      <c r="CO9" s="373"/>
      <c r="CP9" s="373"/>
      <c r="CQ9" s="373"/>
      <c r="CR9" s="373"/>
      <c r="CS9" s="373"/>
      <c r="CT9" s="373"/>
      <c r="CU9" s="373"/>
      <c r="CV9" s="373"/>
      <c r="CW9" s="373"/>
      <c r="CX9" s="373"/>
      <c r="CY9" s="373"/>
      <c r="CZ9" s="373"/>
      <c r="DA9" s="373"/>
      <c r="DB9" s="373"/>
      <c r="DC9" s="373"/>
      <c r="DD9" s="373"/>
      <c r="DE9" s="373"/>
      <c r="DF9" s="373"/>
      <c r="DG9" s="373"/>
      <c r="DH9" s="373"/>
      <c r="DI9" s="373"/>
      <c r="DJ9" s="373"/>
      <c r="DK9" s="373"/>
      <c r="DL9" s="373"/>
      <c r="DM9" s="373"/>
      <c r="DN9" s="373"/>
      <c r="DO9" s="373"/>
      <c r="DP9" s="373"/>
      <c r="DQ9" s="373"/>
      <c r="DR9" s="373"/>
      <c r="DS9" s="373"/>
      <c r="DT9" s="373"/>
      <c r="DU9" s="373"/>
      <c r="DV9" s="373"/>
      <c r="DW9" s="373"/>
      <c r="DX9" s="373"/>
      <c r="DY9" s="373"/>
      <c r="DZ9" s="373"/>
      <c r="EA9" s="373"/>
      <c r="EB9" s="373"/>
      <c r="EC9" s="373"/>
      <c r="ED9" s="373"/>
      <c r="EE9" s="373"/>
      <c r="EF9" s="373"/>
      <c r="EG9" s="373"/>
      <c r="EH9" s="373"/>
      <c r="EI9" s="373"/>
      <c r="EJ9" s="373"/>
      <c r="EK9" s="373"/>
      <c r="EL9" s="373"/>
      <c r="EM9" s="373"/>
      <c r="EN9" s="373"/>
      <c r="EO9" s="373"/>
      <c r="EP9" s="373"/>
      <c r="EQ9" s="373"/>
      <c r="ER9" s="373"/>
      <c r="ES9" s="373"/>
      <c r="ET9" s="373"/>
      <c r="EU9" s="373"/>
      <c r="EV9" s="373"/>
      <c r="EW9" s="373"/>
      <c r="EX9" s="373"/>
      <c r="EY9" s="373"/>
      <c r="EZ9" s="373"/>
      <c r="FA9" s="373"/>
      <c r="FB9" s="373"/>
      <c r="FC9" s="373"/>
      <c r="FD9" s="373"/>
      <c r="FE9" s="373"/>
      <c r="FF9" s="373"/>
      <c r="FG9" s="373"/>
      <c r="FH9" s="373"/>
      <c r="FI9" s="373"/>
      <c r="FJ9" s="373"/>
      <c r="FK9" s="373"/>
      <c r="FL9" s="373"/>
      <c r="FM9" s="373"/>
      <c r="FN9" s="373"/>
      <c r="FO9" s="373"/>
      <c r="FP9" s="373"/>
      <c r="FQ9" s="373"/>
      <c r="FR9" s="373"/>
      <c r="FS9" s="373"/>
      <c r="FT9" s="373"/>
      <c r="FU9" s="373"/>
      <c r="FV9" s="373"/>
      <c r="FW9" s="373"/>
      <c r="FX9" s="373"/>
      <c r="FY9" s="373"/>
      <c r="FZ9" s="373"/>
      <c r="GA9" s="373"/>
      <c r="GB9" s="373"/>
      <c r="GC9" s="373"/>
      <c r="GD9" s="373"/>
      <c r="GE9" s="373"/>
      <c r="GF9" s="373"/>
      <c r="GG9" s="373"/>
      <c r="GH9" s="373"/>
      <c r="GI9" s="373"/>
      <c r="GJ9" s="373"/>
      <c r="GK9" s="373"/>
      <c r="GL9" s="373"/>
      <c r="GM9" s="373"/>
      <c r="GN9" s="373"/>
      <c r="GO9" s="373"/>
      <c r="GP9" s="373"/>
      <c r="GQ9" s="373"/>
      <c r="GR9" s="373"/>
      <c r="GS9" s="373"/>
      <c r="GT9" s="373"/>
      <c r="GU9" s="373"/>
      <c r="GV9" s="373"/>
      <c r="GW9" s="373"/>
      <c r="GX9" s="373"/>
      <c r="GY9" s="373"/>
      <c r="GZ9" s="373"/>
      <c r="HA9" s="373"/>
      <c r="HB9" s="373"/>
      <c r="HC9" s="373"/>
      <c r="HD9" s="373"/>
      <c r="HE9" s="373"/>
      <c r="HF9" s="373"/>
      <c r="HG9" s="373"/>
      <c r="HH9" s="373"/>
      <c r="HI9" s="373"/>
      <c r="HJ9" s="373"/>
      <c r="HK9" s="373"/>
      <c r="HL9" s="373"/>
      <c r="HM9" s="373"/>
      <c r="HN9" s="373"/>
      <c r="HO9" s="373"/>
      <c r="HP9" s="373"/>
      <c r="HQ9" s="373"/>
      <c r="HR9" s="373"/>
      <c r="HS9" s="373"/>
      <c r="HT9" s="373"/>
      <c r="HU9" s="373"/>
      <c r="HV9" s="373"/>
      <c r="HW9" s="373"/>
      <c r="HX9" s="373"/>
      <c r="HY9" s="373"/>
      <c r="HZ9" s="373"/>
      <c r="IA9" s="373"/>
      <c r="IB9" s="373"/>
      <c r="IC9" s="373"/>
      <c r="ID9" s="373"/>
      <c r="IE9" s="373"/>
      <c r="IF9" s="373"/>
      <c r="IG9" s="373"/>
      <c r="IH9" s="373"/>
      <c r="II9" s="373"/>
      <c r="IJ9" s="373"/>
      <c r="IK9" s="373"/>
      <c r="IL9" s="373"/>
      <c r="IM9" s="373"/>
      <c r="IN9" s="373"/>
      <c r="IO9" s="373"/>
      <c r="IP9" s="373"/>
      <c r="IQ9" s="373"/>
      <c r="IR9" s="373"/>
      <c r="IS9" s="373"/>
      <c r="IT9" s="373"/>
    </row>
    <row r="10" spans="1:254" ht="24" customHeight="1">
      <c r="A10" s="479" t="s">
        <v>387</v>
      </c>
      <c r="B10" s="480">
        <v>215.158568870034</v>
      </c>
      <c r="C10" s="480">
        <v>0.73160000000000003</v>
      </c>
      <c r="D10" s="480">
        <v>1.0698300000000001</v>
      </c>
      <c r="E10" s="480">
        <v>1E-3</v>
      </c>
      <c r="F10" s="480">
        <v>7.4262750000000004</v>
      </c>
      <c r="G10" s="480">
        <v>5.0621999999999998</v>
      </c>
      <c r="H10" s="480">
        <v>0.62369999999999992</v>
      </c>
      <c r="I10" s="480">
        <v>171.9349</v>
      </c>
      <c r="J10" s="480"/>
      <c r="K10" s="480">
        <v>26.277000000000001</v>
      </c>
      <c r="L10" s="480"/>
      <c r="M10" s="480"/>
      <c r="N10" s="480"/>
      <c r="O10" s="480"/>
      <c r="P10" s="480"/>
      <c r="Q10" s="480">
        <v>2.0299999999999998</v>
      </c>
      <c r="R10" s="373"/>
      <c r="S10" s="373"/>
      <c r="T10" s="373"/>
      <c r="U10" s="373"/>
      <c r="V10" s="373"/>
      <c r="W10" s="373"/>
      <c r="X10" s="373"/>
      <c r="Y10" s="373"/>
      <c r="Z10" s="373"/>
      <c r="AA10" s="373"/>
      <c r="AB10" s="373"/>
      <c r="AC10" s="373"/>
      <c r="AD10" s="373"/>
      <c r="AE10" s="373"/>
      <c r="AF10" s="373"/>
      <c r="AG10" s="373"/>
      <c r="AH10" s="373"/>
      <c r="AI10" s="373"/>
      <c r="AJ10" s="373"/>
      <c r="AK10" s="373"/>
      <c r="AL10" s="373"/>
      <c r="AM10" s="373"/>
      <c r="AN10" s="373"/>
      <c r="AO10" s="373"/>
      <c r="AP10" s="373"/>
      <c r="AQ10" s="373"/>
      <c r="AR10" s="373"/>
      <c r="AS10" s="373"/>
      <c r="AT10" s="373"/>
      <c r="AU10" s="373"/>
      <c r="AV10" s="373"/>
      <c r="AW10" s="373"/>
      <c r="AX10" s="373"/>
      <c r="AY10" s="373"/>
      <c r="AZ10" s="373"/>
      <c r="BA10" s="373"/>
      <c r="BB10" s="373"/>
      <c r="BC10" s="373"/>
      <c r="BD10" s="373"/>
      <c r="BE10" s="373"/>
      <c r="BF10" s="373"/>
      <c r="BG10" s="373"/>
      <c r="BH10" s="373"/>
      <c r="BI10" s="373"/>
      <c r="BJ10" s="373"/>
      <c r="BK10" s="373"/>
      <c r="BL10" s="373"/>
      <c r="BM10" s="373"/>
      <c r="BN10" s="373"/>
      <c r="BO10" s="373"/>
      <c r="BP10" s="373"/>
      <c r="BQ10" s="373"/>
      <c r="BR10" s="373"/>
      <c r="BS10" s="373"/>
      <c r="BT10" s="373"/>
      <c r="BU10" s="373"/>
      <c r="BV10" s="373"/>
      <c r="BW10" s="373"/>
      <c r="BX10" s="373"/>
      <c r="BY10" s="373"/>
      <c r="BZ10" s="373"/>
      <c r="CA10" s="373"/>
      <c r="CB10" s="373"/>
      <c r="CC10" s="373"/>
      <c r="CD10" s="373"/>
      <c r="CE10" s="373"/>
      <c r="CF10" s="373"/>
      <c r="CG10" s="373"/>
      <c r="CH10" s="373"/>
      <c r="CI10" s="373"/>
      <c r="CJ10" s="373"/>
      <c r="CK10" s="373"/>
      <c r="CL10" s="373"/>
      <c r="CM10" s="373"/>
      <c r="CN10" s="373"/>
      <c r="CO10" s="373"/>
      <c r="CP10" s="373"/>
      <c r="CQ10" s="373"/>
      <c r="CR10" s="373"/>
      <c r="CS10" s="373"/>
      <c r="CT10" s="373"/>
      <c r="CU10" s="373"/>
      <c r="CV10" s="373"/>
      <c r="CW10" s="373"/>
      <c r="CX10" s="373"/>
      <c r="CY10" s="373"/>
      <c r="CZ10" s="373"/>
      <c r="DA10" s="373"/>
      <c r="DB10" s="373"/>
      <c r="DC10" s="373"/>
      <c r="DD10" s="373"/>
      <c r="DE10" s="373"/>
      <c r="DF10" s="373"/>
      <c r="DG10" s="373"/>
      <c r="DH10" s="373"/>
      <c r="DI10" s="373"/>
      <c r="DJ10" s="373"/>
      <c r="DK10" s="373"/>
      <c r="DL10" s="373"/>
      <c r="DM10" s="373"/>
      <c r="DN10" s="373"/>
      <c r="DO10" s="373"/>
      <c r="DP10" s="373"/>
      <c r="DQ10" s="373"/>
      <c r="DR10" s="373"/>
      <c r="DS10" s="373"/>
      <c r="DT10" s="373"/>
      <c r="DU10" s="373"/>
      <c r="DV10" s="373"/>
      <c r="DW10" s="373"/>
      <c r="DX10" s="373"/>
      <c r="DY10" s="373"/>
      <c r="DZ10" s="373"/>
      <c r="EA10" s="373"/>
      <c r="EB10" s="373"/>
      <c r="EC10" s="373"/>
      <c r="ED10" s="373"/>
      <c r="EE10" s="373"/>
      <c r="EF10" s="373"/>
      <c r="EG10" s="373"/>
      <c r="EH10" s="373"/>
      <c r="EI10" s="373"/>
      <c r="EJ10" s="373"/>
      <c r="EK10" s="373"/>
      <c r="EL10" s="373"/>
      <c r="EM10" s="373"/>
      <c r="EN10" s="373"/>
      <c r="EO10" s="373"/>
      <c r="EP10" s="373"/>
      <c r="EQ10" s="373"/>
      <c r="ER10" s="373"/>
      <c r="ES10" s="373"/>
      <c r="ET10" s="373"/>
      <c r="EU10" s="373"/>
      <c r="EV10" s="373"/>
      <c r="EW10" s="373"/>
      <c r="EX10" s="373"/>
      <c r="EY10" s="373"/>
      <c r="EZ10" s="373"/>
      <c r="FA10" s="373"/>
      <c r="FB10" s="373"/>
      <c r="FC10" s="373"/>
      <c r="FD10" s="373"/>
      <c r="FE10" s="373"/>
      <c r="FF10" s="373"/>
      <c r="FG10" s="373"/>
      <c r="FH10" s="373"/>
      <c r="FI10" s="373"/>
      <c r="FJ10" s="373"/>
      <c r="FK10" s="373"/>
      <c r="FL10" s="373"/>
      <c r="FM10" s="373"/>
      <c r="FN10" s="373"/>
      <c r="FO10" s="373"/>
      <c r="FP10" s="373"/>
      <c r="FQ10" s="373"/>
      <c r="FR10" s="373"/>
      <c r="FS10" s="373"/>
      <c r="FT10" s="373"/>
      <c r="FU10" s="373"/>
      <c r="FV10" s="373"/>
      <c r="FW10" s="373"/>
      <c r="FX10" s="373"/>
      <c r="FY10" s="373"/>
      <c r="FZ10" s="373"/>
      <c r="GA10" s="373"/>
      <c r="GB10" s="373"/>
      <c r="GC10" s="373"/>
      <c r="GD10" s="373"/>
      <c r="GE10" s="373"/>
      <c r="GF10" s="373"/>
      <c r="GG10" s="373"/>
      <c r="GH10" s="373"/>
      <c r="GI10" s="373"/>
      <c r="GJ10" s="373"/>
      <c r="GK10" s="373"/>
      <c r="GL10" s="373"/>
      <c r="GM10" s="373"/>
      <c r="GN10" s="373"/>
      <c r="GO10" s="373"/>
      <c r="GP10" s="373"/>
      <c r="GQ10" s="373"/>
      <c r="GR10" s="373"/>
      <c r="GS10" s="373"/>
      <c r="GT10" s="373"/>
      <c r="GU10" s="373"/>
      <c r="GV10" s="373"/>
      <c r="GW10" s="373"/>
      <c r="GX10" s="373"/>
      <c r="GY10" s="373"/>
      <c r="GZ10" s="373"/>
      <c r="HA10" s="373"/>
      <c r="HB10" s="373"/>
      <c r="HC10" s="373"/>
      <c r="HD10" s="373"/>
      <c r="HE10" s="373"/>
      <c r="HF10" s="373"/>
      <c r="HG10" s="373"/>
      <c r="HH10" s="373"/>
      <c r="HI10" s="373"/>
      <c r="HJ10" s="373"/>
      <c r="HK10" s="373"/>
      <c r="HL10" s="373"/>
      <c r="HM10" s="373"/>
      <c r="HN10" s="373"/>
      <c r="HO10" s="373"/>
      <c r="HP10" s="373"/>
      <c r="HQ10" s="373"/>
      <c r="HR10" s="373"/>
      <c r="HS10" s="373"/>
      <c r="HT10" s="373"/>
      <c r="HU10" s="373"/>
      <c r="HV10" s="373"/>
      <c r="HW10" s="373"/>
      <c r="HX10" s="373"/>
      <c r="HY10" s="373"/>
      <c r="HZ10" s="373"/>
      <c r="IA10" s="373"/>
      <c r="IB10" s="373"/>
      <c r="IC10" s="373"/>
      <c r="ID10" s="373"/>
      <c r="IE10" s="373"/>
      <c r="IF10" s="373"/>
      <c r="IG10" s="373"/>
      <c r="IH10" s="373"/>
      <c r="II10" s="373"/>
      <c r="IJ10" s="373"/>
      <c r="IK10" s="373"/>
      <c r="IL10" s="373"/>
      <c r="IM10" s="373"/>
      <c r="IN10" s="373"/>
      <c r="IO10" s="373"/>
      <c r="IP10" s="373"/>
      <c r="IQ10" s="373"/>
      <c r="IR10" s="373"/>
      <c r="IS10" s="373"/>
      <c r="IT10" s="373"/>
    </row>
    <row r="11" spans="1:254" ht="24" customHeight="1">
      <c r="A11" s="479" t="s">
        <v>443</v>
      </c>
      <c r="B11" s="480">
        <v>32.690091943492099</v>
      </c>
      <c r="C11" s="480">
        <v>1.2786</v>
      </c>
      <c r="D11" s="480">
        <v>5.3336000000000006</v>
      </c>
      <c r="E11" s="480">
        <v>2.7000000000000001E-3</v>
      </c>
      <c r="F11" s="480">
        <v>4.1353080000000002</v>
      </c>
      <c r="G11" s="480">
        <v>6.0513000000000003</v>
      </c>
      <c r="H11" s="480">
        <v>0.88188400000000011</v>
      </c>
      <c r="I11" s="480">
        <v>5.6372</v>
      </c>
      <c r="J11" s="480">
        <v>2.7332000000000001</v>
      </c>
      <c r="K11" s="480">
        <v>0.20380000000000001</v>
      </c>
      <c r="L11" s="480"/>
      <c r="M11" s="480"/>
      <c r="N11" s="480"/>
      <c r="O11" s="480"/>
      <c r="P11" s="480">
        <v>6</v>
      </c>
      <c r="Q11" s="480">
        <v>0.4325</v>
      </c>
      <c r="R11" s="373"/>
      <c r="S11" s="373"/>
      <c r="T11" s="373"/>
      <c r="U11" s="373"/>
      <c r="V11" s="373"/>
      <c r="W11" s="373"/>
      <c r="X11" s="373"/>
      <c r="Y11" s="373"/>
      <c r="Z11" s="373"/>
      <c r="AA11" s="373"/>
      <c r="AB11" s="373"/>
      <c r="AC11" s="373"/>
      <c r="AD11" s="373"/>
      <c r="AE11" s="373"/>
      <c r="AF11" s="373"/>
      <c r="AG11" s="373"/>
      <c r="AH11" s="373"/>
      <c r="AI11" s="373"/>
      <c r="AJ11" s="373"/>
      <c r="AK11" s="373"/>
      <c r="AL11" s="373"/>
      <c r="AM11" s="373"/>
      <c r="AN11" s="373"/>
      <c r="AO11" s="373"/>
      <c r="AP11" s="373"/>
      <c r="AQ11" s="373"/>
      <c r="AR11" s="373"/>
      <c r="AS11" s="373"/>
      <c r="AT11" s="373"/>
      <c r="AU11" s="373"/>
      <c r="AV11" s="373"/>
      <c r="AW11" s="373"/>
      <c r="AX11" s="373"/>
      <c r="AY11" s="373"/>
      <c r="AZ11" s="373"/>
      <c r="BA11" s="373"/>
      <c r="BB11" s="373"/>
      <c r="BC11" s="373"/>
      <c r="BD11" s="373"/>
      <c r="BE11" s="373"/>
      <c r="BF11" s="373"/>
      <c r="BG11" s="373"/>
      <c r="BH11" s="373"/>
      <c r="BI11" s="373"/>
      <c r="BJ11" s="373"/>
      <c r="BK11" s="373"/>
      <c r="BL11" s="373"/>
      <c r="BM11" s="373"/>
      <c r="BN11" s="373"/>
      <c r="BO11" s="373"/>
      <c r="BP11" s="373"/>
      <c r="BQ11" s="373"/>
      <c r="BR11" s="373"/>
      <c r="BS11" s="373"/>
      <c r="BT11" s="373"/>
      <c r="BU11" s="373"/>
      <c r="BV11" s="373"/>
      <c r="BW11" s="373"/>
      <c r="BX11" s="373"/>
      <c r="BY11" s="373"/>
      <c r="BZ11" s="373"/>
      <c r="CA11" s="373"/>
      <c r="CB11" s="373"/>
      <c r="CC11" s="373"/>
      <c r="CD11" s="373"/>
      <c r="CE11" s="373"/>
      <c r="CF11" s="373"/>
      <c r="CG11" s="373"/>
      <c r="CH11" s="373"/>
      <c r="CI11" s="373"/>
      <c r="CJ11" s="373"/>
      <c r="CK11" s="373"/>
      <c r="CL11" s="373"/>
      <c r="CM11" s="373"/>
      <c r="CN11" s="373"/>
      <c r="CO11" s="373"/>
      <c r="CP11" s="373"/>
      <c r="CQ11" s="373"/>
      <c r="CR11" s="373"/>
      <c r="CS11" s="373"/>
      <c r="CT11" s="373"/>
      <c r="CU11" s="373"/>
      <c r="CV11" s="373"/>
      <c r="CW11" s="373"/>
      <c r="CX11" s="373"/>
      <c r="CY11" s="373"/>
      <c r="CZ11" s="373"/>
      <c r="DA11" s="373"/>
      <c r="DB11" s="373"/>
      <c r="DC11" s="373"/>
      <c r="DD11" s="373"/>
      <c r="DE11" s="373"/>
      <c r="DF11" s="373"/>
      <c r="DG11" s="373"/>
      <c r="DH11" s="373"/>
      <c r="DI11" s="373"/>
      <c r="DJ11" s="373"/>
      <c r="DK11" s="373"/>
      <c r="DL11" s="373"/>
      <c r="DM11" s="373"/>
      <c r="DN11" s="373"/>
      <c r="DO11" s="373"/>
      <c r="DP11" s="373"/>
      <c r="DQ11" s="373"/>
      <c r="DR11" s="373"/>
      <c r="DS11" s="373"/>
      <c r="DT11" s="373"/>
      <c r="DU11" s="373"/>
      <c r="DV11" s="373"/>
      <c r="DW11" s="373"/>
      <c r="DX11" s="373"/>
      <c r="DY11" s="373"/>
      <c r="DZ11" s="373"/>
      <c r="EA11" s="373"/>
      <c r="EB11" s="373"/>
      <c r="EC11" s="373"/>
      <c r="ED11" s="373"/>
      <c r="EE11" s="373"/>
      <c r="EF11" s="373"/>
      <c r="EG11" s="373"/>
      <c r="EH11" s="373"/>
      <c r="EI11" s="373"/>
      <c r="EJ11" s="373"/>
      <c r="EK11" s="373"/>
      <c r="EL11" s="373"/>
      <c r="EM11" s="373"/>
      <c r="EN11" s="373"/>
      <c r="EO11" s="373"/>
      <c r="EP11" s="373"/>
      <c r="EQ11" s="373"/>
      <c r="ER11" s="373"/>
      <c r="ES11" s="373"/>
      <c r="ET11" s="373"/>
      <c r="EU11" s="373"/>
      <c r="EV11" s="373"/>
      <c r="EW11" s="373"/>
      <c r="EX11" s="373"/>
      <c r="EY11" s="373"/>
      <c r="EZ11" s="373"/>
      <c r="FA11" s="373"/>
      <c r="FB11" s="373"/>
      <c r="FC11" s="373"/>
      <c r="FD11" s="373"/>
      <c r="FE11" s="373"/>
      <c r="FF11" s="373"/>
      <c r="FG11" s="373"/>
      <c r="FH11" s="373"/>
      <c r="FI11" s="373"/>
      <c r="FJ11" s="373"/>
      <c r="FK11" s="373"/>
      <c r="FL11" s="373"/>
      <c r="FM11" s="373"/>
      <c r="FN11" s="373"/>
      <c r="FO11" s="373"/>
      <c r="FP11" s="373"/>
      <c r="FQ11" s="373"/>
      <c r="FR11" s="373"/>
      <c r="FS11" s="373"/>
      <c r="FT11" s="373"/>
      <c r="FU11" s="373"/>
      <c r="FV11" s="373"/>
      <c r="FW11" s="373"/>
      <c r="FX11" s="373"/>
      <c r="FY11" s="373"/>
      <c r="FZ11" s="373"/>
      <c r="GA11" s="373"/>
      <c r="GB11" s="373"/>
      <c r="GC11" s="373"/>
      <c r="GD11" s="373"/>
      <c r="GE11" s="373"/>
      <c r="GF11" s="373"/>
      <c r="GG11" s="373"/>
      <c r="GH11" s="373"/>
      <c r="GI11" s="373"/>
      <c r="GJ11" s="373"/>
      <c r="GK11" s="373"/>
      <c r="GL11" s="373"/>
      <c r="GM11" s="373"/>
      <c r="GN11" s="373"/>
      <c r="GO11" s="373"/>
      <c r="GP11" s="373"/>
      <c r="GQ11" s="373"/>
      <c r="GR11" s="373"/>
      <c r="GS11" s="373"/>
      <c r="GT11" s="373"/>
      <c r="GU11" s="373"/>
      <c r="GV11" s="373"/>
      <c r="GW11" s="373"/>
      <c r="GX11" s="373"/>
      <c r="GY11" s="373"/>
      <c r="GZ11" s="373"/>
      <c r="HA11" s="373"/>
      <c r="HB11" s="373"/>
      <c r="HC11" s="373"/>
      <c r="HD11" s="373"/>
      <c r="HE11" s="373"/>
      <c r="HF11" s="373"/>
      <c r="HG11" s="373"/>
      <c r="HH11" s="373"/>
      <c r="HI11" s="373"/>
      <c r="HJ11" s="373"/>
      <c r="HK11" s="373"/>
      <c r="HL11" s="373"/>
      <c r="HM11" s="373"/>
      <c r="HN11" s="373"/>
      <c r="HO11" s="373"/>
      <c r="HP11" s="373"/>
      <c r="HQ11" s="373"/>
      <c r="HR11" s="373"/>
      <c r="HS11" s="373"/>
      <c r="HT11" s="373"/>
      <c r="HU11" s="373"/>
      <c r="HV11" s="373"/>
      <c r="HW11" s="373"/>
      <c r="HX11" s="373"/>
      <c r="HY11" s="373"/>
      <c r="HZ11" s="373"/>
      <c r="IA11" s="373"/>
      <c r="IB11" s="373"/>
      <c r="IC11" s="373"/>
      <c r="ID11" s="373"/>
      <c r="IE11" s="373"/>
      <c r="IF11" s="373"/>
      <c r="IG11" s="373"/>
      <c r="IH11" s="373"/>
      <c r="II11" s="373"/>
      <c r="IJ11" s="373"/>
      <c r="IK11" s="373"/>
      <c r="IL11" s="373"/>
      <c r="IM11" s="373"/>
      <c r="IN11" s="373"/>
      <c r="IO11" s="373"/>
      <c r="IP11" s="373"/>
      <c r="IQ11" s="373"/>
      <c r="IR11" s="373"/>
      <c r="IS11" s="373"/>
      <c r="IT11" s="373"/>
    </row>
    <row r="12" spans="1:254" ht="24" customHeight="1">
      <c r="A12" s="479" t="s">
        <v>488</v>
      </c>
      <c r="B12" s="480">
        <v>61.876046487377799</v>
      </c>
      <c r="C12" s="480">
        <v>21.413077999999999</v>
      </c>
      <c r="D12" s="480">
        <v>5.7366999999999999</v>
      </c>
      <c r="E12" s="480">
        <v>0.2026</v>
      </c>
      <c r="F12" s="480">
        <v>0.48829300000000003</v>
      </c>
      <c r="G12" s="480">
        <v>17.752799999999997</v>
      </c>
      <c r="H12" s="480">
        <v>0.23330000000000001</v>
      </c>
      <c r="I12" s="480">
        <v>0.9022</v>
      </c>
      <c r="J12" s="480">
        <v>1.177</v>
      </c>
      <c r="K12" s="480">
        <v>13.484052999999999</v>
      </c>
      <c r="L12" s="480"/>
      <c r="M12" s="480"/>
      <c r="N12" s="480"/>
      <c r="O12" s="480"/>
      <c r="P12" s="480"/>
      <c r="Q12" s="480">
        <v>0.49</v>
      </c>
      <c r="R12" s="373"/>
      <c r="S12" s="373"/>
      <c r="T12" s="373"/>
      <c r="U12" s="373"/>
      <c r="V12" s="373"/>
      <c r="W12" s="373"/>
      <c r="X12" s="373"/>
      <c r="Y12" s="373"/>
      <c r="Z12" s="373"/>
      <c r="AA12" s="373"/>
      <c r="AB12" s="373"/>
      <c r="AC12" s="373"/>
      <c r="AD12" s="373"/>
      <c r="AE12" s="373"/>
      <c r="AF12" s="373"/>
      <c r="AG12" s="373"/>
      <c r="AH12" s="373"/>
      <c r="AI12" s="373"/>
      <c r="AJ12" s="373"/>
      <c r="AK12" s="373"/>
      <c r="AL12" s="373"/>
      <c r="AM12" s="373"/>
      <c r="AN12" s="373"/>
      <c r="AO12" s="373"/>
      <c r="AP12" s="373"/>
      <c r="AQ12" s="373"/>
      <c r="AR12" s="373"/>
      <c r="AS12" s="373"/>
      <c r="AT12" s="373"/>
      <c r="AU12" s="373"/>
      <c r="AV12" s="373"/>
      <c r="AW12" s="373"/>
      <c r="AX12" s="373"/>
      <c r="AY12" s="373"/>
      <c r="AZ12" s="373"/>
      <c r="BA12" s="373"/>
      <c r="BB12" s="373"/>
      <c r="BC12" s="373"/>
      <c r="BD12" s="373"/>
      <c r="BE12" s="373"/>
      <c r="BF12" s="373"/>
      <c r="BG12" s="373"/>
      <c r="BH12" s="373"/>
      <c r="BI12" s="373"/>
      <c r="BJ12" s="373"/>
      <c r="BK12" s="373"/>
      <c r="BL12" s="373"/>
      <c r="BM12" s="373"/>
      <c r="BN12" s="373"/>
      <c r="BO12" s="373"/>
      <c r="BP12" s="373"/>
      <c r="BQ12" s="373"/>
      <c r="BR12" s="373"/>
      <c r="BS12" s="373"/>
      <c r="BT12" s="373"/>
      <c r="BU12" s="373"/>
      <c r="BV12" s="373"/>
      <c r="BW12" s="373"/>
      <c r="BX12" s="373"/>
      <c r="BY12" s="373"/>
      <c r="BZ12" s="373"/>
      <c r="CA12" s="373"/>
      <c r="CB12" s="373"/>
      <c r="CC12" s="373"/>
      <c r="CD12" s="373"/>
      <c r="CE12" s="373"/>
      <c r="CF12" s="373"/>
      <c r="CG12" s="373"/>
      <c r="CH12" s="373"/>
      <c r="CI12" s="373"/>
      <c r="CJ12" s="373"/>
      <c r="CK12" s="373"/>
      <c r="CL12" s="373"/>
      <c r="CM12" s="373"/>
      <c r="CN12" s="373"/>
      <c r="CO12" s="373"/>
      <c r="CP12" s="373"/>
      <c r="CQ12" s="373"/>
      <c r="CR12" s="373"/>
      <c r="CS12" s="373"/>
      <c r="CT12" s="373"/>
      <c r="CU12" s="373"/>
      <c r="CV12" s="373"/>
      <c r="CW12" s="373"/>
      <c r="CX12" s="373"/>
      <c r="CY12" s="373"/>
      <c r="CZ12" s="373"/>
      <c r="DA12" s="373"/>
      <c r="DB12" s="373"/>
      <c r="DC12" s="373"/>
      <c r="DD12" s="373"/>
      <c r="DE12" s="373"/>
      <c r="DF12" s="373"/>
      <c r="DG12" s="373"/>
      <c r="DH12" s="373"/>
      <c r="DI12" s="373"/>
      <c r="DJ12" s="373"/>
      <c r="DK12" s="373"/>
      <c r="DL12" s="373"/>
      <c r="DM12" s="373"/>
      <c r="DN12" s="373"/>
      <c r="DO12" s="373"/>
      <c r="DP12" s="373"/>
      <c r="DQ12" s="373"/>
      <c r="DR12" s="373"/>
      <c r="DS12" s="373"/>
      <c r="DT12" s="373"/>
      <c r="DU12" s="373"/>
      <c r="DV12" s="373"/>
      <c r="DW12" s="373"/>
      <c r="DX12" s="373"/>
      <c r="DY12" s="373"/>
      <c r="DZ12" s="373"/>
      <c r="EA12" s="373"/>
      <c r="EB12" s="373"/>
      <c r="EC12" s="373"/>
      <c r="ED12" s="373"/>
      <c r="EE12" s="373"/>
      <c r="EF12" s="373"/>
      <c r="EG12" s="373"/>
      <c r="EH12" s="373"/>
      <c r="EI12" s="373"/>
      <c r="EJ12" s="373"/>
      <c r="EK12" s="373"/>
      <c r="EL12" s="373"/>
      <c r="EM12" s="373"/>
      <c r="EN12" s="373"/>
      <c r="EO12" s="373"/>
      <c r="EP12" s="373"/>
      <c r="EQ12" s="373"/>
      <c r="ER12" s="373"/>
      <c r="ES12" s="373"/>
      <c r="ET12" s="373"/>
      <c r="EU12" s="373"/>
      <c r="EV12" s="373"/>
      <c r="EW12" s="373"/>
      <c r="EX12" s="373"/>
      <c r="EY12" s="373"/>
      <c r="EZ12" s="373"/>
      <c r="FA12" s="373"/>
      <c r="FB12" s="373"/>
      <c r="FC12" s="373"/>
      <c r="FD12" s="373"/>
      <c r="FE12" s="373"/>
      <c r="FF12" s="373"/>
      <c r="FG12" s="373"/>
      <c r="FH12" s="373"/>
      <c r="FI12" s="373"/>
      <c r="FJ12" s="373"/>
      <c r="FK12" s="373"/>
      <c r="FL12" s="373"/>
      <c r="FM12" s="373"/>
      <c r="FN12" s="373"/>
      <c r="FO12" s="373"/>
      <c r="FP12" s="373"/>
      <c r="FQ12" s="373"/>
      <c r="FR12" s="373"/>
      <c r="FS12" s="373"/>
      <c r="FT12" s="373"/>
      <c r="FU12" s="373"/>
      <c r="FV12" s="373"/>
      <c r="FW12" s="373"/>
      <c r="FX12" s="373"/>
      <c r="FY12" s="373"/>
      <c r="FZ12" s="373"/>
      <c r="GA12" s="373"/>
      <c r="GB12" s="373"/>
      <c r="GC12" s="373"/>
      <c r="GD12" s="373"/>
      <c r="GE12" s="373"/>
      <c r="GF12" s="373"/>
      <c r="GG12" s="373"/>
      <c r="GH12" s="373"/>
      <c r="GI12" s="373"/>
      <c r="GJ12" s="373"/>
      <c r="GK12" s="373"/>
      <c r="GL12" s="373"/>
      <c r="GM12" s="373"/>
      <c r="GN12" s="373"/>
      <c r="GO12" s="373"/>
      <c r="GP12" s="373"/>
      <c r="GQ12" s="373"/>
      <c r="GR12" s="373"/>
      <c r="GS12" s="373"/>
      <c r="GT12" s="373"/>
      <c r="GU12" s="373"/>
      <c r="GV12" s="373"/>
      <c r="GW12" s="373"/>
      <c r="GX12" s="373"/>
      <c r="GY12" s="373"/>
      <c r="GZ12" s="373"/>
      <c r="HA12" s="373"/>
      <c r="HB12" s="373"/>
      <c r="HC12" s="373"/>
      <c r="HD12" s="373"/>
      <c r="HE12" s="373"/>
      <c r="HF12" s="373"/>
      <c r="HG12" s="373"/>
      <c r="HH12" s="373"/>
      <c r="HI12" s="373"/>
      <c r="HJ12" s="373"/>
      <c r="HK12" s="373"/>
      <c r="HL12" s="373"/>
      <c r="HM12" s="373"/>
      <c r="HN12" s="373"/>
      <c r="HO12" s="373"/>
      <c r="HP12" s="373"/>
      <c r="HQ12" s="373"/>
      <c r="HR12" s="373"/>
      <c r="HS12" s="373"/>
      <c r="HT12" s="373"/>
      <c r="HU12" s="373"/>
      <c r="HV12" s="373"/>
      <c r="HW12" s="373"/>
      <c r="HX12" s="373"/>
      <c r="HY12" s="373"/>
      <c r="HZ12" s="373"/>
      <c r="IA12" s="373"/>
      <c r="IB12" s="373"/>
      <c r="IC12" s="373"/>
      <c r="ID12" s="373"/>
      <c r="IE12" s="373"/>
      <c r="IF12" s="373"/>
      <c r="IG12" s="373"/>
      <c r="IH12" s="373"/>
      <c r="II12" s="373"/>
      <c r="IJ12" s="373"/>
      <c r="IK12" s="373"/>
      <c r="IL12" s="373"/>
      <c r="IM12" s="373"/>
      <c r="IN12" s="373"/>
      <c r="IO12" s="373"/>
      <c r="IP12" s="373"/>
      <c r="IQ12" s="373"/>
      <c r="IR12" s="373"/>
      <c r="IS12" s="373"/>
      <c r="IT12" s="373"/>
    </row>
    <row r="13" spans="1:254" ht="24" customHeight="1">
      <c r="A13" s="479" t="s">
        <v>600</v>
      </c>
      <c r="B13" s="480">
        <v>154.03355532422688</v>
      </c>
      <c r="C13" s="480">
        <v>3.3644540000000003</v>
      </c>
      <c r="D13" s="480">
        <v>1.3924000000000001</v>
      </c>
      <c r="E13" s="480">
        <v>5.0900000000000001E-2</v>
      </c>
      <c r="F13" s="480">
        <v>12.204552</v>
      </c>
      <c r="G13" s="480">
        <v>92.366546000000014</v>
      </c>
      <c r="H13" s="480">
        <v>26.466657000000001</v>
      </c>
      <c r="I13" s="480"/>
      <c r="J13" s="480">
        <v>1.2999999999999999E-3</v>
      </c>
      <c r="K13" s="480">
        <v>16.065000000000001</v>
      </c>
      <c r="L13" s="480"/>
      <c r="M13" s="480"/>
      <c r="N13" s="480"/>
      <c r="O13" s="480"/>
      <c r="P13" s="480"/>
      <c r="Q13" s="480">
        <v>2.1217000000000001</v>
      </c>
      <c r="R13" s="373"/>
      <c r="S13" s="373"/>
      <c r="T13" s="373"/>
      <c r="U13" s="373"/>
      <c r="V13" s="373"/>
      <c r="W13" s="373"/>
      <c r="X13" s="373"/>
      <c r="Y13" s="373"/>
      <c r="Z13" s="373"/>
      <c r="AA13" s="373"/>
      <c r="AB13" s="373"/>
      <c r="AC13" s="373"/>
      <c r="AD13" s="373"/>
      <c r="AE13" s="373"/>
      <c r="AF13" s="373"/>
      <c r="AG13" s="373"/>
      <c r="AH13" s="373"/>
      <c r="AI13" s="373"/>
      <c r="AJ13" s="373"/>
      <c r="AK13" s="373"/>
      <c r="AL13" s="373"/>
      <c r="AM13" s="373"/>
      <c r="AN13" s="373"/>
      <c r="AO13" s="373"/>
      <c r="AP13" s="373"/>
      <c r="AQ13" s="373"/>
      <c r="AR13" s="373"/>
      <c r="AS13" s="373"/>
      <c r="AT13" s="373"/>
      <c r="AU13" s="373"/>
      <c r="AV13" s="373"/>
      <c r="AW13" s="373"/>
      <c r="AX13" s="373"/>
      <c r="AY13" s="373"/>
      <c r="AZ13" s="373"/>
      <c r="BA13" s="373"/>
      <c r="BB13" s="373"/>
      <c r="BC13" s="373"/>
      <c r="BD13" s="373"/>
      <c r="BE13" s="373"/>
      <c r="BF13" s="373"/>
      <c r="BG13" s="373"/>
      <c r="BH13" s="373"/>
      <c r="BI13" s="373"/>
      <c r="BJ13" s="373"/>
      <c r="BK13" s="373"/>
      <c r="BL13" s="373"/>
      <c r="BM13" s="373"/>
      <c r="BN13" s="373"/>
      <c r="BO13" s="373"/>
      <c r="BP13" s="373"/>
      <c r="BQ13" s="373"/>
      <c r="BR13" s="373"/>
      <c r="BS13" s="373"/>
      <c r="BT13" s="373"/>
      <c r="BU13" s="373"/>
      <c r="BV13" s="373"/>
      <c r="BW13" s="373"/>
      <c r="BX13" s="373"/>
      <c r="BY13" s="373"/>
      <c r="BZ13" s="373"/>
      <c r="CA13" s="373"/>
      <c r="CB13" s="373"/>
      <c r="CC13" s="373"/>
      <c r="CD13" s="373"/>
      <c r="CE13" s="373"/>
      <c r="CF13" s="373"/>
      <c r="CG13" s="373"/>
      <c r="CH13" s="373"/>
      <c r="CI13" s="373"/>
      <c r="CJ13" s="373"/>
      <c r="CK13" s="373"/>
      <c r="CL13" s="373"/>
      <c r="CM13" s="373"/>
      <c r="CN13" s="373"/>
      <c r="CO13" s="373"/>
      <c r="CP13" s="373"/>
      <c r="CQ13" s="373"/>
      <c r="CR13" s="373"/>
      <c r="CS13" s="373"/>
      <c r="CT13" s="373"/>
      <c r="CU13" s="373"/>
      <c r="CV13" s="373"/>
      <c r="CW13" s="373"/>
      <c r="CX13" s="373"/>
      <c r="CY13" s="373"/>
      <c r="CZ13" s="373"/>
      <c r="DA13" s="373"/>
      <c r="DB13" s="373"/>
      <c r="DC13" s="373"/>
      <c r="DD13" s="373"/>
      <c r="DE13" s="373"/>
      <c r="DF13" s="373"/>
      <c r="DG13" s="373"/>
      <c r="DH13" s="373"/>
      <c r="DI13" s="373"/>
      <c r="DJ13" s="373"/>
      <c r="DK13" s="373"/>
      <c r="DL13" s="373"/>
      <c r="DM13" s="373"/>
      <c r="DN13" s="373"/>
      <c r="DO13" s="373"/>
      <c r="DP13" s="373"/>
      <c r="DQ13" s="373"/>
      <c r="DR13" s="373"/>
      <c r="DS13" s="373"/>
      <c r="DT13" s="373"/>
      <c r="DU13" s="373"/>
      <c r="DV13" s="373"/>
      <c r="DW13" s="373"/>
      <c r="DX13" s="373"/>
      <c r="DY13" s="373"/>
      <c r="DZ13" s="373"/>
      <c r="EA13" s="373"/>
      <c r="EB13" s="373"/>
      <c r="EC13" s="373"/>
      <c r="ED13" s="373"/>
      <c r="EE13" s="373"/>
      <c r="EF13" s="373"/>
      <c r="EG13" s="373"/>
      <c r="EH13" s="373"/>
      <c r="EI13" s="373"/>
      <c r="EJ13" s="373"/>
      <c r="EK13" s="373"/>
      <c r="EL13" s="373"/>
      <c r="EM13" s="373"/>
      <c r="EN13" s="373"/>
      <c r="EO13" s="373"/>
      <c r="EP13" s="373"/>
      <c r="EQ13" s="373"/>
      <c r="ER13" s="373"/>
      <c r="ES13" s="373"/>
      <c r="ET13" s="373"/>
      <c r="EU13" s="373"/>
      <c r="EV13" s="373"/>
      <c r="EW13" s="373"/>
      <c r="EX13" s="373"/>
      <c r="EY13" s="373"/>
      <c r="EZ13" s="373"/>
      <c r="FA13" s="373"/>
      <c r="FB13" s="373"/>
      <c r="FC13" s="373"/>
      <c r="FD13" s="373"/>
      <c r="FE13" s="373"/>
      <c r="FF13" s="373"/>
      <c r="FG13" s="373"/>
      <c r="FH13" s="373"/>
      <c r="FI13" s="373"/>
      <c r="FJ13" s="373"/>
      <c r="FK13" s="373"/>
      <c r="FL13" s="373"/>
      <c r="FM13" s="373"/>
      <c r="FN13" s="373"/>
      <c r="FO13" s="373"/>
      <c r="FP13" s="373"/>
      <c r="FQ13" s="373"/>
      <c r="FR13" s="373"/>
      <c r="FS13" s="373"/>
      <c r="FT13" s="373"/>
      <c r="FU13" s="373"/>
      <c r="FV13" s="373"/>
      <c r="FW13" s="373"/>
      <c r="FX13" s="373"/>
      <c r="FY13" s="373"/>
      <c r="FZ13" s="373"/>
      <c r="GA13" s="373"/>
      <c r="GB13" s="373"/>
      <c r="GC13" s="373"/>
      <c r="GD13" s="373"/>
      <c r="GE13" s="373"/>
      <c r="GF13" s="373"/>
      <c r="GG13" s="373"/>
      <c r="GH13" s="373"/>
      <c r="GI13" s="373"/>
      <c r="GJ13" s="373"/>
      <c r="GK13" s="373"/>
      <c r="GL13" s="373"/>
      <c r="GM13" s="373"/>
      <c r="GN13" s="373"/>
      <c r="GO13" s="373"/>
      <c r="GP13" s="373"/>
      <c r="GQ13" s="373"/>
      <c r="GR13" s="373"/>
      <c r="GS13" s="373"/>
      <c r="GT13" s="373"/>
      <c r="GU13" s="373"/>
      <c r="GV13" s="373"/>
      <c r="GW13" s="373"/>
      <c r="GX13" s="373"/>
      <c r="GY13" s="373"/>
      <c r="GZ13" s="373"/>
      <c r="HA13" s="373"/>
      <c r="HB13" s="373"/>
      <c r="HC13" s="373"/>
      <c r="HD13" s="373"/>
      <c r="HE13" s="373"/>
      <c r="HF13" s="373"/>
      <c r="HG13" s="373"/>
      <c r="HH13" s="373"/>
      <c r="HI13" s="373"/>
      <c r="HJ13" s="373"/>
      <c r="HK13" s="373"/>
      <c r="HL13" s="373"/>
      <c r="HM13" s="373"/>
      <c r="HN13" s="373"/>
      <c r="HO13" s="373"/>
      <c r="HP13" s="373"/>
      <c r="HQ13" s="373"/>
      <c r="HR13" s="373"/>
      <c r="HS13" s="373"/>
      <c r="HT13" s="373"/>
      <c r="HU13" s="373"/>
      <c r="HV13" s="373"/>
      <c r="HW13" s="373"/>
      <c r="HX13" s="373"/>
      <c r="HY13" s="373"/>
      <c r="HZ13" s="373"/>
      <c r="IA13" s="373"/>
      <c r="IB13" s="373"/>
      <c r="IC13" s="373"/>
      <c r="ID13" s="373"/>
      <c r="IE13" s="373"/>
      <c r="IF13" s="373"/>
      <c r="IG13" s="373"/>
      <c r="IH13" s="373"/>
      <c r="II13" s="373"/>
      <c r="IJ13" s="373"/>
      <c r="IK13" s="373"/>
      <c r="IL13" s="373"/>
      <c r="IM13" s="373"/>
      <c r="IN13" s="373"/>
      <c r="IO13" s="373"/>
      <c r="IP13" s="373"/>
      <c r="IQ13" s="373"/>
      <c r="IR13" s="373"/>
      <c r="IS13" s="373"/>
      <c r="IT13" s="373"/>
    </row>
    <row r="14" spans="1:254" ht="24" customHeight="1">
      <c r="A14" s="479" t="s">
        <v>672</v>
      </c>
      <c r="B14" s="480">
        <v>85.478609965692215</v>
      </c>
      <c r="C14" s="480">
        <v>0.99449999999999994</v>
      </c>
      <c r="D14" s="480">
        <v>34.9253</v>
      </c>
      <c r="E14" s="480">
        <v>6.0900000000000003E-2</v>
      </c>
      <c r="F14" s="480">
        <v>8.6410769999999992</v>
      </c>
      <c r="G14" s="480">
        <v>2.5348329999999999</v>
      </c>
      <c r="H14" s="480">
        <v>0.25209999999999999</v>
      </c>
      <c r="I14" s="480">
        <v>37.989400000000003</v>
      </c>
      <c r="J14" s="480"/>
      <c r="K14" s="480">
        <v>3.32E-2</v>
      </c>
      <c r="L14" s="480"/>
      <c r="M14" s="480"/>
      <c r="N14" s="480"/>
      <c r="O14" s="480"/>
      <c r="P14" s="480"/>
      <c r="Q14" s="480">
        <v>4.7299999999999995E-2</v>
      </c>
      <c r="R14" s="373"/>
      <c r="S14" s="373"/>
      <c r="T14" s="373"/>
      <c r="U14" s="373"/>
      <c r="V14" s="373"/>
      <c r="W14" s="373"/>
      <c r="X14" s="373"/>
      <c r="Y14" s="373"/>
      <c r="Z14" s="373"/>
      <c r="AA14" s="373"/>
      <c r="AB14" s="373"/>
      <c r="AC14" s="373"/>
      <c r="AD14" s="373"/>
      <c r="AE14" s="373"/>
      <c r="AF14" s="373"/>
      <c r="AG14" s="373"/>
      <c r="AH14" s="373"/>
      <c r="AI14" s="373"/>
      <c r="AJ14" s="373"/>
      <c r="AK14" s="373"/>
      <c r="AL14" s="373"/>
      <c r="AM14" s="373"/>
      <c r="AN14" s="373"/>
      <c r="AO14" s="373"/>
      <c r="AP14" s="373"/>
      <c r="AQ14" s="373"/>
      <c r="AR14" s="373"/>
      <c r="AS14" s="373"/>
      <c r="AT14" s="373"/>
      <c r="AU14" s="373"/>
      <c r="AV14" s="373"/>
      <c r="AW14" s="373"/>
      <c r="AX14" s="373"/>
      <c r="AY14" s="373"/>
      <c r="AZ14" s="373"/>
      <c r="BA14" s="373"/>
      <c r="BB14" s="373"/>
      <c r="BC14" s="373"/>
      <c r="BD14" s="373"/>
      <c r="BE14" s="373"/>
      <c r="BF14" s="373"/>
      <c r="BG14" s="373"/>
      <c r="BH14" s="373"/>
      <c r="BI14" s="373"/>
      <c r="BJ14" s="373"/>
      <c r="BK14" s="373"/>
      <c r="BL14" s="373"/>
      <c r="BM14" s="373"/>
      <c r="BN14" s="373"/>
      <c r="BO14" s="373"/>
      <c r="BP14" s="373"/>
      <c r="BQ14" s="373"/>
      <c r="BR14" s="373"/>
      <c r="BS14" s="373"/>
      <c r="BT14" s="373"/>
      <c r="BU14" s="373"/>
      <c r="BV14" s="373"/>
      <c r="BW14" s="373"/>
      <c r="BX14" s="373"/>
      <c r="BY14" s="373"/>
      <c r="BZ14" s="373"/>
      <c r="CA14" s="373"/>
      <c r="CB14" s="373"/>
      <c r="CC14" s="373"/>
      <c r="CD14" s="373"/>
      <c r="CE14" s="373"/>
      <c r="CF14" s="373"/>
      <c r="CG14" s="373"/>
      <c r="CH14" s="373"/>
      <c r="CI14" s="373"/>
      <c r="CJ14" s="373"/>
      <c r="CK14" s="373"/>
      <c r="CL14" s="373"/>
      <c r="CM14" s="373"/>
      <c r="CN14" s="373"/>
      <c r="CO14" s="373"/>
      <c r="CP14" s="373"/>
      <c r="CQ14" s="373"/>
      <c r="CR14" s="373"/>
      <c r="CS14" s="373"/>
      <c r="CT14" s="373"/>
      <c r="CU14" s="373"/>
      <c r="CV14" s="373"/>
      <c r="CW14" s="373"/>
      <c r="CX14" s="373"/>
      <c r="CY14" s="373"/>
      <c r="CZ14" s="373"/>
      <c r="DA14" s="373"/>
      <c r="DB14" s="373"/>
      <c r="DC14" s="373"/>
      <c r="DD14" s="373"/>
      <c r="DE14" s="373"/>
      <c r="DF14" s="373"/>
      <c r="DG14" s="373"/>
      <c r="DH14" s="373"/>
      <c r="DI14" s="373"/>
      <c r="DJ14" s="373"/>
      <c r="DK14" s="373"/>
      <c r="DL14" s="373"/>
      <c r="DM14" s="373"/>
      <c r="DN14" s="373"/>
      <c r="DO14" s="373"/>
      <c r="DP14" s="373"/>
      <c r="DQ14" s="373"/>
      <c r="DR14" s="373"/>
      <c r="DS14" s="373"/>
      <c r="DT14" s="373"/>
      <c r="DU14" s="373"/>
      <c r="DV14" s="373"/>
      <c r="DW14" s="373"/>
      <c r="DX14" s="373"/>
      <c r="DY14" s="373"/>
      <c r="DZ14" s="373"/>
      <c r="EA14" s="373"/>
      <c r="EB14" s="373"/>
      <c r="EC14" s="373"/>
      <c r="ED14" s="373"/>
      <c r="EE14" s="373"/>
      <c r="EF14" s="373"/>
      <c r="EG14" s="373"/>
      <c r="EH14" s="373"/>
      <c r="EI14" s="373"/>
      <c r="EJ14" s="373"/>
      <c r="EK14" s="373"/>
      <c r="EL14" s="373"/>
      <c r="EM14" s="373"/>
      <c r="EN14" s="373"/>
      <c r="EO14" s="373"/>
      <c r="EP14" s="373"/>
      <c r="EQ14" s="373"/>
      <c r="ER14" s="373"/>
      <c r="ES14" s="373"/>
      <c r="ET14" s="373"/>
      <c r="EU14" s="373"/>
      <c r="EV14" s="373"/>
      <c r="EW14" s="373"/>
      <c r="EX14" s="373"/>
      <c r="EY14" s="373"/>
      <c r="EZ14" s="373"/>
      <c r="FA14" s="373"/>
      <c r="FB14" s="373"/>
      <c r="FC14" s="373"/>
      <c r="FD14" s="373"/>
      <c r="FE14" s="373"/>
      <c r="FF14" s="373"/>
      <c r="FG14" s="373"/>
      <c r="FH14" s="373"/>
      <c r="FI14" s="373"/>
      <c r="FJ14" s="373"/>
      <c r="FK14" s="373"/>
      <c r="FL14" s="373"/>
      <c r="FM14" s="373"/>
      <c r="FN14" s="373"/>
      <c r="FO14" s="373"/>
      <c r="FP14" s="373"/>
      <c r="FQ14" s="373"/>
      <c r="FR14" s="373"/>
      <c r="FS14" s="373"/>
      <c r="FT14" s="373"/>
      <c r="FU14" s="373"/>
      <c r="FV14" s="373"/>
      <c r="FW14" s="373"/>
      <c r="FX14" s="373"/>
      <c r="FY14" s="373"/>
      <c r="FZ14" s="373"/>
      <c r="GA14" s="373"/>
      <c r="GB14" s="373"/>
      <c r="GC14" s="373"/>
      <c r="GD14" s="373"/>
      <c r="GE14" s="373"/>
      <c r="GF14" s="373"/>
      <c r="GG14" s="373"/>
      <c r="GH14" s="373"/>
      <c r="GI14" s="373"/>
      <c r="GJ14" s="373"/>
      <c r="GK14" s="373"/>
      <c r="GL14" s="373"/>
      <c r="GM14" s="373"/>
      <c r="GN14" s="373"/>
      <c r="GO14" s="373"/>
      <c r="GP14" s="373"/>
      <c r="GQ14" s="373"/>
      <c r="GR14" s="373"/>
      <c r="GS14" s="373"/>
      <c r="GT14" s="373"/>
      <c r="GU14" s="373"/>
      <c r="GV14" s="373"/>
      <c r="GW14" s="373"/>
      <c r="GX14" s="373"/>
      <c r="GY14" s="373"/>
      <c r="GZ14" s="373"/>
      <c r="HA14" s="373"/>
      <c r="HB14" s="373"/>
      <c r="HC14" s="373"/>
      <c r="HD14" s="373"/>
      <c r="HE14" s="373"/>
      <c r="HF14" s="373"/>
      <c r="HG14" s="373"/>
      <c r="HH14" s="373"/>
      <c r="HI14" s="373"/>
      <c r="HJ14" s="373"/>
      <c r="HK14" s="373"/>
      <c r="HL14" s="373"/>
      <c r="HM14" s="373"/>
      <c r="HN14" s="373"/>
      <c r="HO14" s="373"/>
      <c r="HP14" s="373"/>
      <c r="HQ14" s="373"/>
      <c r="HR14" s="373"/>
      <c r="HS14" s="373"/>
      <c r="HT14" s="373"/>
      <c r="HU14" s="373"/>
      <c r="HV14" s="373"/>
      <c r="HW14" s="373"/>
      <c r="HX14" s="373"/>
      <c r="HY14" s="373"/>
      <c r="HZ14" s="373"/>
      <c r="IA14" s="373"/>
      <c r="IB14" s="373"/>
      <c r="IC14" s="373"/>
      <c r="ID14" s="373"/>
      <c r="IE14" s="373"/>
      <c r="IF14" s="373"/>
      <c r="IG14" s="373"/>
      <c r="IH14" s="373"/>
      <c r="II14" s="373"/>
      <c r="IJ14" s="373"/>
      <c r="IK14" s="373"/>
      <c r="IL14" s="373"/>
      <c r="IM14" s="373"/>
      <c r="IN14" s="373"/>
      <c r="IO14" s="373"/>
      <c r="IP14" s="373"/>
      <c r="IQ14" s="373"/>
      <c r="IR14" s="373"/>
      <c r="IS14" s="373"/>
      <c r="IT14" s="373"/>
    </row>
    <row r="15" spans="1:254" ht="24" customHeight="1">
      <c r="A15" s="479" t="s">
        <v>744</v>
      </c>
      <c r="B15" s="480">
        <v>272.64423138915009</v>
      </c>
      <c r="C15" s="480">
        <v>4.5171000000000001</v>
      </c>
      <c r="D15" s="480">
        <v>6.3843130000000006</v>
      </c>
      <c r="E15" s="480">
        <v>17.518699999999999</v>
      </c>
      <c r="F15" s="480">
        <v>84.276328000000007</v>
      </c>
      <c r="G15" s="480">
        <v>18.9541</v>
      </c>
      <c r="H15" s="480">
        <v>79.273121000000003</v>
      </c>
      <c r="I15" s="480"/>
      <c r="J15" s="480">
        <v>55.999082000000001</v>
      </c>
      <c r="K15" s="480">
        <v>3.8140000000000001</v>
      </c>
      <c r="L15" s="480"/>
      <c r="M15" s="480"/>
      <c r="N15" s="480"/>
      <c r="O15" s="480"/>
      <c r="P15" s="480"/>
      <c r="Q15" s="480">
        <v>1.9075000000000002</v>
      </c>
      <c r="R15" s="373"/>
      <c r="S15" s="373"/>
      <c r="T15" s="373"/>
      <c r="U15" s="373"/>
      <c r="V15" s="373"/>
      <c r="W15" s="373"/>
      <c r="X15" s="373"/>
      <c r="Y15" s="373"/>
      <c r="Z15" s="373"/>
      <c r="AA15" s="373"/>
      <c r="AB15" s="373"/>
      <c r="AC15" s="373"/>
      <c r="AD15" s="373"/>
      <c r="AE15" s="373"/>
      <c r="AF15" s="373"/>
      <c r="AG15" s="373"/>
      <c r="AH15" s="373"/>
      <c r="AI15" s="373"/>
      <c r="AJ15" s="373"/>
      <c r="AK15" s="373"/>
      <c r="AL15" s="373"/>
      <c r="AM15" s="373"/>
      <c r="AN15" s="373"/>
      <c r="AO15" s="373"/>
      <c r="AP15" s="373"/>
      <c r="AQ15" s="373"/>
      <c r="AR15" s="373"/>
      <c r="AS15" s="373"/>
      <c r="AT15" s="373"/>
      <c r="AU15" s="373"/>
      <c r="AV15" s="373"/>
      <c r="AW15" s="373"/>
      <c r="AX15" s="373"/>
      <c r="AY15" s="373"/>
      <c r="AZ15" s="373"/>
      <c r="BA15" s="373"/>
      <c r="BB15" s="373"/>
      <c r="BC15" s="373"/>
      <c r="BD15" s="373"/>
      <c r="BE15" s="373"/>
      <c r="BF15" s="373"/>
      <c r="BG15" s="373"/>
      <c r="BH15" s="373"/>
      <c r="BI15" s="373"/>
      <c r="BJ15" s="373"/>
      <c r="BK15" s="373"/>
      <c r="BL15" s="373"/>
      <c r="BM15" s="373"/>
      <c r="BN15" s="373"/>
      <c r="BO15" s="373"/>
      <c r="BP15" s="373"/>
      <c r="BQ15" s="373"/>
      <c r="BR15" s="373"/>
      <c r="BS15" s="373"/>
      <c r="BT15" s="373"/>
      <c r="BU15" s="373"/>
      <c r="BV15" s="373"/>
      <c r="BW15" s="373"/>
      <c r="BX15" s="373"/>
      <c r="BY15" s="373"/>
      <c r="BZ15" s="373"/>
      <c r="CA15" s="373"/>
      <c r="CB15" s="373"/>
      <c r="CC15" s="373"/>
      <c r="CD15" s="373"/>
      <c r="CE15" s="373"/>
      <c r="CF15" s="373"/>
      <c r="CG15" s="373"/>
      <c r="CH15" s="373"/>
      <c r="CI15" s="373"/>
      <c r="CJ15" s="373"/>
      <c r="CK15" s="373"/>
      <c r="CL15" s="373"/>
      <c r="CM15" s="373"/>
      <c r="CN15" s="373"/>
      <c r="CO15" s="373"/>
      <c r="CP15" s="373"/>
      <c r="CQ15" s="373"/>
      <c r="CR15" s="373"/>
      <c r="CS15" s="373"/>
      <c r="CT15" s="373"/>
      <c r="CU15" s="373"/>
      <c r="CV15" s="373"/>
      <c r="CW15" s="373"/>
      <c r="CX15" s="373"/>
      <c r="CY15" s="373"/>
      <c r="CZ15" s="373"/>
      <c r="DA15" s="373"/>
      <c r="DB15" s="373"/>
      <c r="DC15" s="373"/>
      <c r="DD15" s="373"/>
      <c r="DE15" s="373"/>
      <c r="DF15" s="373"/>
      <c r="DG15" s="373"/>
      <c r="DH15" s="373"/>
      <c r="DI15" s="373"/>
      <c r="DJ15" s="373"/>
      <c r="DK15" s="373"/>
      <c r="DL15" s="373"/>
      <c r="DM15" s="373"/>
      <c r="DN15" s="373"/>
      <c r="DO15" s="373"/>
      <c r="DP15" s="373"/>
      <c r="DQ15" s="373"/>
      <c r="DR15" s="373"/>
      <c r="DS15" s="373"/>
      <c r="DT15" s="373"/>
      <c r="DU15" s="373"/>
      <c r="DV15" s="373"/>
      <c r="DW15" s="373"/>
      <c r="DX15" s="373"/>
      <c r="DY15" s="373"/>
      <c r="DZ15" s="373"/>
      <c r="EA15" s="373"/>
      <c r="EB15" s="373"/>
      <c r="EC15" s="373"/>
      <c r="ED15" s="373"/>
      <c r="EE15" s="373"/>
      <c r="EF15" s="373"/>
      <c r="EG15" s="373"/>
      <c r="EH15" s="373"/>
      <c r="EI15" s="373"/>
      <c r="EJ15" s="373"/>
      <c r="EK15" s="373"/>
      <c r="EL15" s="373"/>
      <c r="EM15" s="373"/>
      <c r="EN15" s="373"/>
      <c r="EO15" s="373"/>
      <c r="EP15" s="373"/>
      <c r="EQ15" s="373"/>
      <c r="ER15" s="373"/>
      <c r="ES15" s="373"/>
      <c r="ET15" s="373"/>
      <c r="EU15" s="373"/>
      <c r="EV15" s="373"/>
      <c r="EW15" s="373"/>
      <c r="EX15" s="373"/>
      <c r="EY15" s="373"/>
      <c r="EZ15" s="373"/>
      <c r="FA15" s="373"/>
      <c r="FB15" s="373"/>
      <c r="FC15" s="373"/>
      <c r="FD15" s="373"/>
      <c r="FE15" s="373"/>
      <c r="FF15" s="373"/>
      <c r="FG15" s="373"/>
      <c r="FH15" s="373"/>
      <c r="FI15" s="373"/>
      <c r="FJ15" s="373"/>
      <c r="FK15" s="373"/>
      <c r="FL15" s="373"/>
      <c r="FM15" s="373"/>
      <c r="FN15" s="373"/>
      <c r="FO15" s="373"/>
      <c r="FP15" s="373"/>
      <c r="FQ15" s="373"/>
      <c r="FR15" s="373"/>
      <c r="FS15" s="373"/>
      <c r="FT15" s="373"/>
      <c r="FU15" s="373"/>
      <c r="FV15" s="373"/>
      <c r="FW15" s="373"/>
      <c r="FX15" s="373"/>
      <c r="FY15" s="373"/>
      <c r="FZ15" s="373"/>
      <c r="GA15" s="373"/>
      <c r="GB15" s="373"/>
      <c r="GC15" s="373"/>
      <c r="GD15" s="373"/>
      <c r="GE15" s="373"/>
      <c r="GF15" s="373"/>
      <c r="GG15" s="373"/>
      <c r="GH15" s="373"/>
      <c r="GI15" s="373"/>
      <c r="GJ15" s="373"/>
      <c r="GK15" s="373"/>
      <c r="GL15" s="373"/>
      <c r="GM15" s="373"/>
      <c r="GN15" s="373"/>
      <c r="GO15" s="373"/>
      <c r="GP15" s="373"/>
      <c r="GQ15" s="373"/>
      <c r="GR15" s="373"/>
      <c r="GS15" s="373"/>
      <c r="GT15" s="373"/>
      <c r="GU15" s="373"/>
      <c r="GV15" s="373"/>
      <c r="GW15" s="373"/>
      <c r="GX15" s="373"/>
      <c r="GY15" s="373"/>
      <c r="GZ15" s="373"/>
      <c r="HA15" s="373"/>
      <c r="HB15" s="373"/>
      <c r="HC15" s="373"/>
      <c r="HD15" s="373"/>
      <c r="HE15" s="373"/>
      <c r="HF15" s="373"/>
      <c r="HG15" s="373"/>
      <c r="HH15" s="373"/>
      <c r="HI15" s="373"/>
      <c r="HJ15" s="373"/>
      <c r="HK15" s="373"/>
      <c r="HL15" s="373"/>
      <c r="HM15" s="373"/>
      <c r="HN15" s="373"/>
      <c r="HO15" s="373"/>
      <c r="HP15" s="373"/>
      <c r="HQ15" s="373"/>
      <c r="HR15" s="373"/>
      <c r="HS15" s="373"/>
      <c r="HT15" s="373"/>
      <c r="HU15" s="373"/>
      <c r="HV15" s="373"/>
      <c r="HW15" s="373"/>
      <c r="HX15" s="373"/>
      <c r="HY15" s="373"/>
      <c r="HZ15" s="373"/>
      <c r="IA15" s="373"/>
      <c r="IB15" s="373"/>
      <c r="IC15" s="373"/>
      <c r="ID15" s="373"/>
      <c r="IE15" s="373"/>
      <c r="IF15" s="373"/>
      <c r="IG15" s="373"/>
      <c r="IH15" s="373"/>
      <c r="II15" s="373"/>
      <c r="IJ15" s="373"/>
      <c r="IK15" s="373"/>
      <c r="IL15" s="373"/>
      <c r="IM15" s="373"/>
      <c r="IN15" s="373"/>
      <c r="IO15" s="373"/>
      <c r="IP15" s="373"/>
      <c r="IQ15" s="373"/>
      <c r="IR15" s="373"/>
      <c r="IS15" s="373"/>
      <c r="IT15" s="373"/>
    </row>
    <row r="16" spans="1:254" ht="24" customHeight="1">
      <c r="A16" s="479" t="s">
        <v>769</v>
      </c>
      <c r="B16" s="480">
        <v>63.984643578633893</v>
      </c>
      <c r="C16" s="480">
        <v>0.39090000000000003</v>
      </c>
      <c r="D16" s="480">
        <v>17.726700000000001</v>
      </c>
      <c r="E16" s="480">
        <v>1.2199999999999999E-2</v>
      </c>
      <c r="F16" s="480">
        <v>17.833020778633898</v>
      </c>
      <c r="G16" s="480">
        <v>10.962400000000001</v>
      </c>
      <c r="H16" s="480">
        <v>8.1700000000000009E-2</v>
      </c>
      <c r="I16" s="480">
        <v>3.0762999999999998</v>
      </c>
      <c r="J16" s="480">
        <v>11.219806</v>
      </c>
      <c r="K16" s="480">
        <v>2.1402999999999999</v>
      </c>
      <c r="L16" s="480"/>
      <c r="M16" s="480"/>
      <c r="N16" s="480"/>
      <c r="O16" s="480"/>
      <c r="P16" s="480"/>
      <c r="Q16" s="480">
        <v>0.5323</v>
      </c>
      <c r="R16" s="373"/>
      <c r="S16" s="373"/>
      <c r="T16" s="373"/>
      <c r="U16" s="373"/>
      <c r="V16" s="373"/>
      <c r="W16" s="373"/>
      <c r="X16" s="373"/>
      <c r="Y16" s="373"/>
      <c r="Z16" s="373"/>
      <c r="AA16" s="373"/>
      <c r="AB16" s="373"/>
      <c r="AC16" s="373"/>
      <c r="AD16" s="373"/>
      <c r="AE16" s="373"/>
      <c r="AF16" s="373"/>
      <c r="AG16" s="373"/>
      <c r="AH16" s="373"/>
      <c r="AI16" s="373"/>
      <c r="AJ16" s="373"/>
      <c r="AK16" s="373"/>
      <c r="AL16" s="373"/>
      <c r="AM16" s="373"/>
      <c r="AN16" s="373"/>
      <c r="AO16" s="373"/>
      <c r="AP16" s="373"/>
      <c r="AQ16" s="373"/>
      <c r="AR16" s="373"/>
      <c r="AS16" s="373"/>
      <c r="AT16" s="373"/>
      <c r="AU16" s="373"/>
      <c r="AV16" s="373"/>
      <c r="AW16" s="373"/>
      <c r="AX16" s="373"/>
      <c r="AY16" s="373"/>
      <c r="AZ16" s="373"/>
      <c r="BA16" s="373"/>
      <c r="BB16" s="373"/>
      <c r="BC16" s="373"/>
      <c r="BD16" s="373"/>
      <c r="BE16" s="373"/>
      <c r="BF16" s="373"/>
      <c r="BG16" s="373"/>
      <c r="BH16" s="373"/>
      <c r="BI16" s="373"/>
      <c r="BJ16" s="373"/>
      <c r="BK16" s="373"/>
      <c r="BL16" s="373"/>
      <c r="BM16" s="373"/>
      <c r="BN16" s="373"/>
      <c r="BO16" s="373"/>
      <c r="BP16" s="373"/>
      <c r="BQ16" s="373"/>
      <c r="BR16" s="373"/>
      <c r="BS16" s="373"/>
      <c r="BT16" s="373"/>
      <c r="BU16" s="373"/>
      <c r="BV16" s="373"/>
      <c r="BW16" s="373"/>
      <c r="BX16" s="373"/>
      <c r="BY16" s="373"/>
      <c r="BZ16" s="373"/>
      <c r="CA16" s="373"/>
      <c r="CB16" s="373"/>
      <c r="CC16" s="373"/>
      <c r="CD16" s="373"/>
      <c r="CE16" s="373"/>
      <c r="CF16" s="373"/>
      <c r="CG16" s="373"/>
      <c r="CH16" s="373"/>
      <c r="CI16" s="373"/>
      <c r="CJ16" s="373"/>
      <c r="CK16" s="373"/>
      <c r="CL16" s="373"/>
      <c r="CM16" s="373"/>
      <c r="CN16" s="373"/>
      <c r="CO16" s="373"/>
      <c r="CP16" s="373"/>
      <c r="CQ16" s="373"/>
      <c r="CR16" s="373"/>
      <c r="CS16" s="373"/>
      <c r="CT16" s="373"/>
      <c r="CU16" s="373"/>
      <c r="CV16" s="373"/>
      <c r="CW16" s="373"/>
      <c r="CX16" s="373"/>
      <c r="CY16" s="373"/>
      <c r="CZ16" s="373"/>
      <c r="DA16" s="373"/>
      <c r="DB16" s="373"/>
      <c r="DC16" s="373"/>
      <c r="DD16" s="373"/>
      <c r="DE16" s="373"/>
      <c r="DF16" s="373"/>
      <c r="DG16" s="373"/>
      <c r="DH16" s="373"/>
      <c r="DI16" s="373"/>
      <c r="DJ16" s="373"/>
      <c r="DK16" s="373"/>
      <c r="DL16" s="373"/>
      <c r="DM16" s="373"/>
      <c r="DN16" s="373"/>
      <c r="DO16" s="373"/>
      <c r="DP16" s="373"/>
      <c r="DQ16" s="373"/>
      <c r="DR16" s="373"/>
      <c r="DS16" s="373"/>
      <c r="DT16" s="373"/>
      <c r="DU16" s="373"/>
      <c r="DV16" s="373"/>
      <c r="DW16" s="373"/>
      <c r="DX16" s="373"/>
      <c r="DY16" s="373"/>
      <c r="DZ16" s="373"/>
      <c r="EA16" s="373"/>
      <c r="EB16" s="373"/>
      <c r="EC16" s="373"/>
      <c r="ED16" s="373"/>
      <c r="EE16" s="373"/>
      <c r="EF16" s="373"/>
      <c r="EG16" s="373"/>
      <c r="EH16" s="373"/>
      <c r="EI16" s="373"/>
      <c r="EJ16" s="373"/>
      <c r="EK16" s="373"/>
      <c r="EL16" s="373"/>
      <c r="EM16" s="373"/>
      <c r="EN16" s="373"/>
      <c r="EO16" s="373"/>
      <c r="EP16" s="373"/>
      <c r="EQ16" s="373"/>
      <c r="ER16" s="373"/>
      <c r="ES16" s="373"/>
      <c r="ET16" s="373"/>
      <c r="EU16" s="373"/>
      <c r="EV16" s="373"/>
      <c r="EW16" s="373"/>
      <c r="EX16" s="373"/>
      <c r="EY16" s="373"/>
      <c r="EZ16" s="373"/>
      <c r="FA16" s="373"/>
      <c r="FB16" s="373"/>
      <c r="FC16" s="373"/>
      <c r="FD16" s="373"/>
      <c r="FE16" s="373"/>
      <c r="FF16" s="373"/>
      <c r="FG16" s="373"/>
      <c r="FH16" s="373"/>
      <c r="FI16" s="373"/>
      <c r="FJ16" s="373"/>
      <c r="FK16" s="373"/>
      <c r="FL16" s="373"/>
      <c r="FM16" s="373"/>
      <c r="FN16" s="373"/>
      <c r="FO16" s="373"/>
      <c r="FP16" s="373"/>
      <c r="FQ16" s="373"/>
      <c r="FR16" s="373"/>
      <c r="FS16" s="373"/>
      <c r="FT16" s="373"/>
      <c r="FU16" s="373"/>
      <c r="FV16" s="373"/>
      <c r="FW16" s="373"/>
      <c r="FX16" s="373"/>
      <c r="FY16" s="373"/>
      <c r="FZ16" s="373"/>
      <c r="GA16" s="373"/>
      <c r="GB16" s="373"/>
      <c r="GC16" s="373"/>
      <c r="GD16" s="373"/>
      <c r="GE16" s="373"/>
      <c r="GF16" s="373"/>
      <c r="GG16" s="373"/>
      <c r="GH16" s="373"/>
      <c r="GI16" s="373"/>
      <c r="GJ16" s="373"/>
      <c r="GK16" s="373"/>
      <c r="GL16" s="373"/>
      <c r="GM16" s="373"/>
      <c r="GN16" s="373"/>
      <c r="GO16" s="373"/>
      <c r="GP16" s="373"/>
      <c r="GQ16" s="373"/>
      <c r="GR16" s="373"/>
      <c r="GS16" s="373"/>
      <c r="GT16" s="373"/>
      <c r="GU16" s="373"/>
      <c r="GV16" s="373"/>
      <c r="GW16" s="373"/>
      <c r="GX16" s="373"/>
      <c r="GY16" s="373"/>
      <c r="GZ16" s="373"/>
      <c r="HA16" s="373"/>
      <c r="HB16" s="373"/>
      <c r="HC16" s="373"/>
      <c r="HD16" s="373"/>
      <c r="HE16" s="373"/>
      <c r="HF16" s="373"/>
      <c r="HG16" s="373"/>
      <c r="HH16" s="373"/>
      <c r="HI16" s="373"/>
      <c r="HJ16" s="373"/>
      <c r="HK16" s="373"/>
      <c r="HL16" s="373"/>
      <c r="HM16" s="373"/>
      <c r="HN16" s="373"/>
      <c r="HO16" s="373"/>
      <c r="HP16" s="373"/>
      <c r="HQ16" s="373"/>
      <c r="HR16" s="373"/>
      <c r="HS16" s="373"/>
      <c r="HT16" s="373"/>
      <c r="HU16" s="373"/>
      <c r="HV16" s="373"/>
      <c r="HW16" s="373"/>
      <c r="HX16" s="373"/>
      <c r="HY16" s="373"/>
      <c r="HZ16" s="373"/>
      <c r="IA16" s="373"/>
      <c r="IB16" s="373"/>
      <c r="IC16" s="373"/>
      <c r="ID16" s="373"/>
      <c r="IE16" s="373"/>
      <c r="IF16" s="373"/>
      <c r="IG16" s="373"/>
      <c r="IH16" s="373"/>
      <c r="II16" s="373"/>
      <c r="IJ16" s="373"/>
      <c r="IK16" s="373"/>
      <c r="IL16" s="373"/>
      <c r="IM16" s="373"/>
      <c r="IN16" s="373"/>
      <c r="IO16" s="373"/>
      <c r="IP16" s="373"/>
      <c r="IQ16" s="373"/>
      <c r="IR16" s="373"/>
      <c r="IS16" s="373"/>
      <c r="IT16" s="373"/>
    </row>
    <row r="17" spans="1:254" ht="24" customHeight="1">
      <c r="A17" s="479" t="s">
        <v>889</v>
      </c>
      <c r="B17" s="480">
        <v>202.02129480670609</v>
      </c>
      <c r="C17" s="480">
        <v>4.4089999999999998</v>
      </c>
      <c r="D17" s="480">
        <v>51.3416</v>
      </c>
      <c r="E17" s="480">
        <v>14.115156000000001</v>
      </c>
      <c r="F17" s="480">
        <v>2.0174388067061</v>
      </c>
      <c r="G17" s="480">
        <v>7.2950999999999997</v>
      </c>
      <c r="H17" s="480">
        <v>0.45029999999999998</v>
      </c>
      <c r="I17" s="480">
        <v>121.9153</v>
      </c>
      <c r="J17" s="480">
        <v>0.44740000000000002</v>
      </c>
      <c r="K17" s="480"/>
      <c r="L17" s="480"/>
      <c r="M17" s="480"/>
      <c r="N17" s="480"/>
      <c r="O17" s="480"/>
      <c r="P17" s="480">
        <v>0.03</v>
      </c>
      <c r="Q17" s="480"/>
      <c r="R17" s="373"/>
      <c r="S17" s="373"/>
      <c r="T17" s="373"/>
      <c r="U17" s="373"/>
      <c r="V17" s="373"/>
      <c r="W17" s="373"/>
      <c r="X17" s="373"/>
      <c r="Y17" s="373"/>
      <c r="Z17" s="373"/>
      <c r="AA17" s="373"/>
      <c r="AB17" s="373"/>
      <c r="AC17" s="373"/>
      <c r="AD17" s="373"/>
      <c r="AE17" s="373"/>
      <c r="AF17" s="373"/>
      <c r="AG17" s="373"/>
      <c r="AH17" s="373"/>
      <c r="AI17" s="373"/>
      <c r="AJ17" s="373"/>
      <c r="AK17" s="373"/>
      <c r="AL17" s="373"/>
      <c r="AM17" s="373"/>
      <c r="AN17" s="373"/>
      <c r="AO17" s="373"/>
      <c r="AP17" s="373"/>
      <c r="AQ17" s="373"/>
      <c r="AR17" s="373"/>
      <c r="AS17" s="373"/>
      <c r="AT17" s="373"/>
      <c r="AU17" s="373"/>
      <c r="AV17" s="373"/>
      <c r="AW17" s="373"/>
      <c r="AX17" s="373"/>
      <c r="AY17" s="373"/>
      <c r="AZ17" s="373"/>
      <c r="BA17" s="373"/>
      <c r="BB17" s="373"/>
      <c r="BC17" s="373"/>
      <c r="BD17" s="373"/>
      <c r="BE17" s="373"/>
      <c r="BF17" s="373"/>
      <c r="BG17" s="373"/>
      <c r="BH17" s="373"/>
      <c r="BI17" s="373"/>
      <c r="BJ17" s="373"/>
      <c r="BK17" s="373"/>
      <c r="BL17" s="373"/>
      <c r="BM17" s="373"/>
      <c r="BN17" s="373"/>
      <c r="BO17" s="373"/>
      <c r="BP17" s="373"/>
      <c r="BQ17" s="373"/>
      <c r="BR17" s="373"/>
      <c r="BS17" s="373"/>
      <c r="BT17" s="373"/>
      <c r="BU17" s="373"/>
      <c r="BV17" s="373"/>
      <c r="BW17" s="373"/>
      <c r="BX17" s="373"/>
      <c r="BY17" s="373"/>
      <c r="BZ17" s="373"/>
      <c r="CA17" s="373"/>
      <c r="CB17" s="373"/>
      <c r="CC17" s="373"/>
      <c r="CD17" s="373"/>
      <c r="CE17" s="373"/>
      <c r="CF17" s="373"/>
      <c r="CG17" s="373"/>
      <c r="CH17" s="373"/>
      <c r="CI17" s="373"/>
      <c r="CJ17" s="373"/>
      <c r="CK17" s="373"/>
      <c r="CL17" s="373"/>
      <c r="CM17" s="373"/>
      <c r="CN17" s="373"/>
      <c r="CO17" s="373"/>
      <c r="CP17" s="373"/>
      <c r="CQ17" s="373"/>
      <c r="CR17" s="373"/>
      <c r="CS17" s="373"/>
      <c r="CT17" s="373"/>
      <c r="CU17" s="373"/>
      <c r="CV17" s="373"/>
      <c r="CW17" s="373"/>
      <c r="CX17" s="373"/>
      <c r="CY17" s="373"/>
      <c r="CZ17" s="373"/>
      <c r="DA17" s="373"/>
      <c r="DB17" s="373"/>
      <c r="DC17" s="373"/>
      <c r="DD17" s="373"/>
      <c r="DE17" s="373"/>
      <c r="DF17" s="373"/>
      <c r="DG17" s="373"/>
      <c r="DH17" s="373"/>
      <c r="DI17" s="373"/>
      <c r="DJ17" s="373"/>
      <c r="DK17" s="373"/>
      <c r="DL17" s="373"/>
      <c r="DM17" s="373"/>
      <c r="DN17" s="373"/>
      <c r="DO17" s="373"/>
      <c r="DP17" s="373"/>
      <c r="DQ17" s="373"/>
      <c r="DR17" s="373"/>
      <c r="DS17" s="373"/>
      <c r="DT17" s="373"/>
      <c r="DU17" s="373"/>
      <c r="DV17" s="373"/>
      <c r="DW17" s="373"/>
      <c r="DX17" s="373"/>
      <c r="DY17" s="373"/>
      <c r="DZ17" s="373"/>
      <c r="EA17" s="373"/>
      <c r="EB17" s="373"/>
      <c r="EC17" s="373"/>
      <c r="ED17" s="373"/>
      <c r="EE17" s="373"/>
      <c r="EF17" s="373"/>
      <c r="EG17" s="373"/>
      <c r="EH17" s="373"/>
      <c r="EI17" s="373"/>
      <c r="EJ17" s="373"/>
      <c r="EK17" s="373"/>
      <c r="EL17" s="373"/>
      <c r="EM17" s="373"/>
      <c r="EN17" s="373"/>
      <c r="EO17" s="373"/>
      <c r="EP17" s="373"/>
      <c r="EQ17" s="373"/>
      <c r="ER17" s="373"/>
      <c r="ES17" s="373"/>
      <c r="ET17" s="373"/>
      <c r="EU17" s="373"/>
      <c r="EV17" s="373"/>
      <c r="EW17" s="373"/>
      <c r="EX17" s="373"/>
      <c r="EY17" s="373"/>
      <c r="EZ17" s="373"/>
      <c r="FA17" s="373"/>
      <c r="FB17" s="373"/>
      <c r="FC17" s="373"/>
      <c r="FD17" s="373"/>
      <c r="FE17" s="373"/>
      <c r="FF17" s="373"/>
      <c r="FG17" s="373"/>
      <c r="FH17" s="373"/>
      <c r="FI17" s="373"/>
      <c r="FJ17" s="373"/>
      <c r="FK17" s="373"/>
      <c r="FL17" s="373"/>
      <c r="FM17" s="373"/>
      <c r="FN17" s="373"/>
      <c r="FO17" s="373"/>
      <c r="FP17" s="373"/>
      <c r="FQ17" s="373"/>
      <c r="FR17" s="373"/>
      <c r="FS17" s="373"/>
      <c r="FT17" s="373"/>
      <c r="FU17" s="373"/>
      <c r="FV17" s="373"/>
      <c r="FW17" s="373"/>
      <c r="FX17" s="373"/>
      <c r="FY17" s="373"/>
      <c r="FZ17" s="373"/>
      <c r="GA17" s="373"/>
      <c r="GB17" s="373"/>
      <c r="GC17" s="373"/>
      <c r="GD17" s="373"/>
      <c r="GE17" s="373"/>
      <c r="GF17" s="373"/>
      <c r="GG17" s="373"/>
      <c r="GH17" s="373"/>
      <c r="GI17" s="373"/>
      <c r="GJ17" s="373"/>
      <c r="GK17" s="373"/>
      <c r="GL17" s="373"/>
      <c r="GM17" s="373"/>
      <c r="GN17" s="373"/>
      <c r="GO17" s="373"/>
      <c r="GP17" s="373"/>
      <c r="GQ17" s="373"/>
      <c r="GR17" s="373"/>
      <c r="GS17" s="373"/>
      <c r="GT17" s="373"/>
      <c r="GU17" s="373"/>
      <c r="GV17" s="373"/>
      <c r="GW17" s="373"/>
      <c r="GX17" s="373"/>
      <c r="GY17" s="373"/>
      <c r="GZ17" s="373"/>
      <c r="HA17" s="373"/>
      <c r="HB17" s="373"/>
      <c r="HC17" s="373"/>
      <c r="HD17" s="373"/>
      <c r="HE17" s="373"/>
      <c r="HF17" s="373"/>
      <c r="HG17" s="373"/>
      <c r="HH17" s="373"/>
      <c r="HI17" s="373"/>
      <c r="HJ17" s="373"/>
      <c r="HK17" s="373"/>
      <c r="HL17" s="373"/>
      <c r="HM17" s="373"/>
      <c r="HN17" s="373"/>
      <c r="HO17" s="373"/>
      <c r="HP17" s="373"/>
      <c r="HQ17" s="373"/>
      <c r="HR17" s="373"/>
      <c r="HS17" s="373"/>
      <c r="HT17" s="373"/>
      <c r="HU17" s="373"/>
      <c r="HV17" s="373"/>
      <c r="HW17" s="373"/>
      <c r="HX17" s="373"/>
      <c r="HY17" s="373"/>
      <c r="HZ17" s="373"/>
      <c r="IA17" s="373"/>
      <c r="IB17" s="373"/>
      <c r="IC17" s="373"/>
      <c r="ID17" s="373"/>
      <c r="IE17" s="373"/>
      <c r="IF17" s="373"/>
      <c r="IG17" s="373"/>
      <c r="IH17" s="373"/>
      <c r="II17" s="373"/>
      <c r="IJ17" s="373"/>
      <c r="IK17" s="373"/>
      <c r="IL17" s="373"/>
      <c r="IM17" s="373"/>
      <c r="IN17" s="373"/>
      <c r="IO17" s="373"/>
      <c r="IP17" s="373"/>
      <c r="IQ17" s="373"/>
      <c r="IR17" s="373"/>
      <c r="IS17" s="373"/>
      <c r="IT17" s="373"/>
    </row>
    <row r="18" spans="1:254" ht="24" customHeight="1">
      <c r="A18" s="481" t="s">
        <v>943</v>
      </c>
      <c r="B18" s="480">
        <v>55.621285469759499</v>
      </c>
      <c r="C18" s="480">
        <v>1.1455</v>
      </c>
      <c r="D18" s="480">
        <v>0.72184999999999999</v>
      </c>
      <c r="E18" s="480">
        <v>1.4659</v>
      </c>
      <c r="F18" s="480">
        <v>2.8354697595E-3</v>
      </c>
      <c r="G18" s="480">
        <v>2.3474999999999997</v>
      </c>
      <c r="H18" s="480">
        <v>1.5942000000000001</v>
      </c>
      <c r="I18" s="480">
        <v>47.2744</v>
      </c>
      <c r="J18" s="480">
        <v>1.2699999999999999E-2</v>
      </c>
      <c r="K18" s="480">
        <v>2.9700000000000001E-2</v>
      </c>
      <c r="L18" s="480"/>
      <c r="M18" s="480"/>
      <c r="N18" s="480"/>
      <c r="O18" s="480"/>
      <c r="P18" s="480">
        <v>1</v>
      </c>
      <c r="Q18" s="480">
        <v>2.6699999999999995E-2</v>
      </c>
      <c r="R18" s="373"/>
      <c r="S18" s="373"/>
      <c r="T18" s="373"/>
      <c r="U18" s="373"/>
      <c r="V18" s="373"/>
      <c r="W18" s="373"/>
      <c r="X18" s="373"/>
      <c r="Y18" s="373"/>
      <c r="Z18" s="373"/>
      <c r="AA18" s="373"/>
      <c r="AB18" s="373"/>
      <c r="AC18" s="373"/>
      <c r="AD18" s="373"/>
      <c r="AE18" s="373"/>
      <c r="AF18" s="373"/>
      <c r="AG18" s="373"/>
      <c r="AH18" s="373"/>
      <c r="AI18" s="373"/>
      <c r="AJ18" s="373"/>
      <c r="AK18" s="373"/>
      <c r="AL18" s="373"/>
      <c r="AM18" s="373"/>
      <c r="AN18" s="373"/>
      <c r="AO18" s="373"/>
      <c r="AP18" s="373"/>
      <c r="AQ18" s="373"/>
      <c r="AR18" s="373"/>
      <c r="AS18" s="373"/>
      <c r="AT18" s="373"/>
      <c r="AU18" s="373"/>
      <c r="AV18" s="373"/>
      <c r="AW18" s="373"/>
      <c r="AX18" s="373"/>
      <c r="AY18" s="373"/>
      <c r="AZ18" s="373"/>
      <c r="BA18" s="373"/>
      <c r="BB18" s="373"/>
      <c r="BC18" s="373"/>
      <c r="BD18" s="373"/>
      <c r="BE18" s="373"/>
      <c r="BF18" s="373"/>
      <c r="BG18" s="373"/>
      <c r="BH18" s="373"/>
      <c r="BI18" s="373"/>
      <c r="BJ18" s="373"/>
      <c r="BK18" s="373"/>
      <c r="BL18" s="373"/>
      <c r="BM18" s="373"/>
      <c r="BN18" s="373"/>
      <c r="BO18" s="373"/>
      <c r="BP18" s="373"/>
      <c r="BQ18" s="373"/>
      <c r="BR18" s="373"/>
      <c r="BS18" s="373"/>
      <c r="BT18" s="373"/>
      <c r="BU18" s="373"/>
      <c r="BV18" s="373"/>
      <c r="BW18" s="373"/>
      <c r="BX18" s="373"/>
      <c r="BY18" s="373"/>
      <c r="BZ18" s="373"/>
      <c r="CA18" s="373"/>
      <c r="CB18" s="373"/>
      <c r="CC18" s="373"/>
      <c r="CD18" s="373"/>
      <c r="CE18" s="373"/>
      <c r="CF18" s="373"/>
      <c r="CG18" s="373"/>
      <c r="CH18" s="373"/>
      <c r="CI18" s="373"/>
      <c r="CJ18" s="373"/>
      <c r="CK18" s="373"/>
      <c r="CL18" s="373"/>
      <c r="CM18" s="373"/>
      <c r="CN18" s="373"/>
      <c r="CO18" s="373"/>
      <c r="CP18" s="373"/>
      <c r="CQ18" s="373"/>
      <c r="CR18" s="373"/>
      <c r="CS18" s="373"/>
      <c r="CT18" s="373"/>
      <c r="CU18" s="373"/>
      <c r="CV18" s="373"/>
      <c r="CW18" s="373"/>
      <c r="CX18" s="373"/>
      <c r="CY18" s="373"/>
      <c r="CZ18" s="373"/>
      <c r="DA18" s="373"/>
      <c r="DB18" s="373"/>
      <c r="DC18" s="373"/>
      <c r="DD18" s="373"/>
      <c r="DE18" s="373"/>
      <c r="DF18" s="373"/>
      <c r="DG18" s="373"/>
      <c r="DH18" s="373"/>
      <c r="DI18" s="373"/>
      <c r="DJ18" s="373"/>
      <c r="DK18" s="373"/>
      <c r="DL18" s="373"/>
      <c r="DM18" s="373"/>
      <c r="DN18" s="373"/>
      <c r="DO18" s="373"/>
      <c r="DP18" s="373"/>
      <c r="DQ18" s="373"/>
      <c r="DR18" s="373"/>
      <c r="DS18" s="373"/>
      <c r="DT18" s="373"/>
      <c r="DU18" s="373"/>
      <c r="DV18" s="373"/>
      <c r="DW18" s="373"/>
      <c r="DX18" s="373"/>
      <c r="DY18" s="373"/>
      <c r="DZ18" s="373"/>
      <c r="EA18" s="373"/>
      <c r="EB18" s="373"/>
      <c r="EC18" s="373"/>
      <c r="ED18" s="373"/>
      <c r="EE18" s="373"/>
      <c r="EF18" s="373"/>
      <c r="EG18" s="373"/>
      <c r="EH18" s="373"/>
      <c r="EI18" s="373"/>
      <c r="EJ18" s="373"/>
      <c r="EK18" s="373"/>
      <c r="EL18" s="373"/>
      <c r="EM18" s="373"/>
      <c r="EN18" s="373"/>
      <c r="EO18" s="373"/>
      <c r="EP18" s="373"/>
      <c r="EQ18" s="373"/>
      <c r="ER18" s="373"/>
      <c r="ES18" s="373"/>
      <c r="ET18" s="373"/>
      <c r="EU18" s="373"/>
      <c r="EV18" s="373"/>
      <c r="EW18" s="373"/>
      <c r="EX18" s="373"/>
      <c r="EY18" s="373"/>
      <c r="EZ18" s="373"/>
      <c r="FA18" s="373"/>
      <c r="FB18" s="373"/>
      <c r="FC18" s="373"/>
      <c r="FD18" s="373"/>
      <c r="FE18" s="373"/>
      <c r="FF18" s="373"/>
      <c r="FG18" s="373"/>
      <c r="FH18" s="373"/>
      <c r="FI18" s="373"/>
      <c r="FJ18" s="373"/>
      <c r="FK18" s="373"/>
      <c r="FL18" s="373"/>
      <c r="FM18" s="373"/>
      <c r="FN18" s="373"/>
      <c r="FO18" s="373"/>
      <c r="FP18" s="373"/>
      <c r="FQ18" s="373"/>
      <c r="FR18" s="373"/>
      <c r="FS18" s="373"/>
      <c r="FT18" s="373"/>
      <c r="FU18" s="373"/>
      <c r="FV18" s="373"/>
      <c r="FW18" s="373"/>
      <c r="FX18" s="373"/>
      <c r="FY18" s="373"/>
      <c r="FZ18" s="373"/>
      <c r="GA18" s="373"/>
      <c r="GB18" s="373"/>
      <c r="GC18" s="373"/>
      <c r="GD18" s="373"/>
      <c r="GE18" s="373"/>
      <c r="GF18" s="373"/>
      <c r="GG18" s="373"/>
      <c r="GH18" s="373"/>
      <c r="GI18" s="373"/>
      <c r="GJ18" s="373"/>
      <c r="GK18" s="373"/>
      <c r="GL18" s="373"/>
      <c r="GM18" s="373"/>
      <c r="GN18" s="373"/>
      <c r="GO18" s="373"/>
      <c r="GP18" s="373"/>
      <c r="GQ18" s="373"/>
      <c r="GR18" s="373"/>
      <c r="GS18" s="373"/>
      <c r="GT18" s="373"/>
      <c r="GU18" s="373"/>
      <c r="GV18" s="373"/>
      <c r="GW18" s="373"/>
      <c r="GX18" s="373"/>
      <c r="GY18" s="373"/>
      <c r="GZ18" s="373"/>
      <c r="HA18" s="373"/>
      <c r="HB18" s="373"/>
      <c r="HC18" s="373"/>
      <c r="HD18" s="373"/>
      <c r="HE18" s="373"/>
      <c r="HF18" s="373"/>
      <c r="HG18" s="373"/>
      <c r="HH18" s="373"/>
      <c r="HI18" s="373"/>
      <c r="HJ18" s="373"/>
      <c r="HK18" s="373"/>
      <c r="HL18" s="373"/>
      <c r="HM18" s="373"/>
      <c r="HN18" s="373"/>
      <c r="HO18" s="373"/>
      <c r="HP18" s="373"/>
      <c r="HQ18" s="373"/>
      <c r="HR18" s="373"/>
      <c r="HS18" s="373"/>
      <c r="HT18" s="373"/>
      <c r="HU18" s="373"/>
      <c r="HV18" s="373"/>
      <c r="HW18" s="373"/>
      <c r="HX18" s="373"/>
      <c r="HY18" s="373"/>
      <c r="HZ18" s="373"/>
      <c r="IA18" s="373"/>
      <c r="IB18" s="373"/>
      <c r="IC18" s="373"/>
      <c r="ID18" s="373"/>
      <c r="IE18" s="373"/>
      <c r="IF18" s="373"/>
      <c r="IG18" s="373"/>
      <c r="IH18" s="373"/>
      <c r="II18" s="373"/>
      <c r="IJ18" s="373"/>
      <c r="IK18" s="373"/>
      <c r="IL18" s="373"/>
      <c r="IM18" s="373"/>
      <c r="IN18" s="373"/>
      <c r="IO18" s="373"/>
      <c r="IP18" s="373"/>
      <c r="IQ18" s="373"/>
      <c r="IR18" s="373"/>
      <c r="IS18" s="373"/>
      <c r="IT18" s="373"/>
    </row>
    <row r="19" spans="1:254" ht="24" customHeight="1">
      <c r="A19" s="481" t="s">
        <v>1004</v>
      </c>
      <c r="B19" s="480">
        <v>21.615761000000003</v>
      </c>
      <c r="C19" s="480"/>
      <c r="D19" s="480"/>
      <c r="E19" s="480"/>
      <c r="F19" s="480"/>
      <c r="G19" s="480">
        <v>7.5999999999999998E-2</v>
      </c>
      <c r="H19" s="480"/>
      <c r="I19" s="480">
        <v>21.526161000000002</v>
      </c>
      <c r="J19" s="480"/>
      <c r="K19" s="480"/>
      <c r="L19" s="480"/>
      <c r="M19" s="480"/>
      <c r="N19" s="480"/>
      <c r="O19" s="480"/>
      <c r="P19" s="480"/>
      <c r="Q19" s="480">
        <v>1.3599999999999999E-2</v>
      </c>
      <c r="R19" s="373"/>
      <c r="S19" s="373"/>
      <c r="T19" s="373"/>
      <c r="U19" s="373"/>
      <c r="V19" s="373"/>
      <c r="W19" s="373"/>
      <c r="X19" s="373"/>
      <c r="Y19" s="373"/>
      <c r="Z19" s="373"/>
      <c r="AA19" s="373"/>
      <c r="AB19" s="373"/>
      <c r="AC19" s="373"/>
      <c r="AD19" s="373"/>
      <c r="AE19" s="373"/>
      <c r="AF19" s="373"/>
      <c r="AG19" s="373"/>
      <c r="AH19" s="373"/>
      <c r="AI19" s="373"/>
      <c r="AJ19" s="373"/>
      <c r="AK19" s="373"/>
      <c r="AL19" s="373"/>
      <c r="AM19" s="373"/>
      <c r="AN19" s="373"/>
      <c r="AO19" s="373"/>
      <c r="AP19" s="373"/>
      <c r="AQ19" s="373"/>
      <c r="AR19" s="373"/>
      <c r="AS19" s="373"/>
      <c r="AT19" s="373"/>
      <c r="AU19" s="373"/>
      <c r="AV19" s="373"/>
      <c r="AW19" s="373"/>
      <c r="AX19" s="373"/>
      <c r="AY19" s="373"/>
      <c r="AZ19" s="373"/>
      <c r="BA19" s="373"/>
      <c r="BB19" s="373"/>
      <c r="BC19" s="373"/>
      <c r="BD19" s="373"/>
      <c r="BE19" s="373"/>
      <c r="BF19" s="373"/>
      <c r="BG19" s="373"/>
      <c r="BH19" s="373"/>
      <c r="BI19" s="373"/>
      <c r="BJ19" s="373"/>
      <c r="BK19" s="373"/>
      <c r="BL19" s="373"/>
      <c r="BM19" s="373"/>
      <c r="BN19" s="373"/>
      <c r="BO19" s="373"/>
      <c r="BP19" s="373"/>
      <c r="BQ19" s="373"/>
      <c r="BR19" s="373"/>
      <c r="BS19" s="373"/>
      <c r="BT19" s="373"/>
      <c r="BU19" s="373"/>
      <c r="BV19" s="373"/>
      <c r="BW19" s="373"/>
      <c r="BX19" s="373"/>
      <c r="BY19" s="373"/>
      <c r="BZ19" s="373"/>
      <c r="CA19" s="373"/>
      <c r="CB19" s="373"/>
      <c r="CC19" s="373"/>
      <c r="CD19" s="373"/>
      <c r="CE19" s="373"/>
      <c r="CF19" s="373"/>
      <c r="CG19" s="373"/>
      <c r="CH19" s="373"/>
      <c r="CI19" s="373"/>
      <c r="CJ19" s="373"/>
      <c r="CK19" s="373"/>
      <c r="CL19" s="373"/>
      <c r="CM19" s="373"/>
      <c r="CN19" s="373"/>
      <c r="CO19" s="373"/>
      <c r="CP19" s="373"/>
      <c r="CQ19" s="373"/>
      <c r="CR19" s="373"/>
      <c r="CS19" s="373"/>
      <c r="CT19" s="373"/>
      <c r="CU19" s="373"/>
      <c r="CV19" s="373"/>
      <c r="CW19" s="373"/>
      <c r="CX19" s="373"/>
      <c r="CY19" s="373"/>
      <c r="CZ19" s="373"/>
      <c r="DA19" s="373"/>
      <c r="DB19" s="373"/>
      <c r="DC19" s="373"/>
      <c r="DD19" s="373"/>
      <c r="DE19" s="373"/>
      <c r="DF19" s="373"/>
      <c r="DG19" s="373"/>
      <c r="DH19" s="373"/>
      <c r="DI19" s="373"/>
      <c r="DJ19" s="373"/>
      <c r="DK19" s="373"/>
      <c r="DL19" s="373"/>
      <c r="DM19" s="373"/>
      <c r="DN19" s="373"/>
      <c r="DO19" s="373"/>
      <c r="DP19" s="373"/>
      <c r="DQ19" s="373"/>
      <c r="DR19" s="373"/>
      <c r="DS19" s="373"/>
      <c r="DT19" s="373"/>
      <c r="DU19" s="373"/>
      <c r="DV19" s="373"/>
      <c r="DW19" s="373"/>
      <c r="DX19" s="373"/>
      <c r="DY19" s="373"/>
      <c r="DZ19" s="373"/>
      <c r="EA19" s="373"/>
      <c r="EB19" s="373"/>
      <c r="EC19" s="373"/>
      <c r="ED19" s="373"/>
      <c r="EE19" s="373"/>
      <c r="EF19" s="373"/>
      <c r="EG19" s="373"/>
      <c r="EH19" s="373"/>
      <c r="EI19" s="373"/>
      <c r="EJ19" s="373"/>
      <c r="EK19" s="373"/>
      <c r="EL19" s="373"/>
      <c r="EM19" s="373"/>
      <c r="EN19" s="373"/>
      <c r="EO19" s="373"/>
      <c r="EP19" s="373"/>
      <c r="EQ19" s="373"/>
      <c r="ER19" s="373"/>
      <c r="ES19" s="373"/>
      <c r="ET19" s="373"/>
      <c r="EU19" s="373"/>
      <c r="EV19" s="373"/>
      <c r="EW19" s="373"/>
      <c r="EX19" s="373"/>
      <c r="EY19" s="373"/>
      <c r="EZ19" s="373"/>
      <c r="FA19" s="373"/>
      <c r="FB19" s="373"/>
      <c r="FC19" s="373"/>
      <c r="FD19" s="373"/>
      <c r="FE19" s="373"/>
      <c r="FF19" s="373"/>
      <c r="FG19" s="373"/>
      <c r="FH19" s="373"/>
      <c r="FI19" s="373"/>
      <c r="FJ19" s="373"/>
      <c r="FK19" s="373"/>
      <c r="FL19" s="373"/>
      <c r="FM19" s="373"/>
      <c r="FN19" s="373"/>
      <c r="FO19" s="373"/>
      <c r="FP19" s="373"/>
      <c r="FQ19" s="373"/>
      <c r="FR19" s="373"/>
      <c r="FS19" s="373"/>
      <c r="FT19" s="373"/>
      <c r="FU19" s="373"/>
      <c r="FV19" s="373"/>
      <c r="FW19" s="373"/>
      <c r="FX19" s="373"/>
      <c r="FY19" s="373"/>
      <c r="FZ19" s="373"/>
      <c r="GA19" s="373"/>
      <c r="GB19" s="373"/>
      <c r="GC19" s="373"/>
      <c r="GD19" s="373"/>
      <c r="GE19" s="373"/>
      <c r="GF19" s="373"/>
      <c r="GG19" s="373"/>
      <c r="GH19" s="373"/>
      <c r="GI19" s="373"/>
      <c r="GJ19" s="373"/>
      <c r="GK19" s="373"/>
      <c r="GL19" s="373"/>
      <c r="GM19" s="373"/>
      <c r="GN19" s="373"/>
      <c r="GO19" s="373"/>
      <c r="GP19" s="373"/>
      <c r="GQ19" s="373"/>
      <c r="GR19" s="373"/>
      <c r="GS19" s="373"/>
      <c r="GT19" s="373"/>
      <c r="GU19" s="373"/>
      <c r="GV19" s="373"/>
      <c r="GW19" s="373"/>
      <c r="GX19" s="373"/>
      <c r="GY19" s="373"/>
      <c r="GZ19" s="373"/>
      <c r="HA19" s="373"/>
      <c r="HB19" s="373"/>
      <c r="HC19" s="373"/>
      <c r="HD19" s="373"/>
      <c r="HE19" s="373"/>
      <c r="HF19" s="373"/>
      <c r="HG19" s="373"/>
      <c r="HH19" s="373"/>
      <c r="HI19" s="373"/>
      <c r="HJ19" s="373"/>
      <c r="HK19" s="373"/>
      <c r="HL19" s="373"/>
      <c r="HM19" s="373"/>
      <c r="HN19" s="373"/>
      <c r="HO19" s="373"/>
      <c r="HP19" s="373"/>
      <c r="HQ19" s="373"/>
      <c r="HR19" s="373"/>
      <c r="HS19" s="373"/>
      <c r="HT19" s="373"/>
      <c r="HU19" s="373"/>
      <c r="HV19" s="373"/>
      <c r="HW19" s="373"/>
      <c r="HX19" s="373"/>
      <c r="HY19" s="373"/>
      <c r="HZ19" s="373"/>
      <c r="IA19" s="373"/>
      <c r="IB19" s="373"/>
      <c r="IC19" s="373"/>
      <c r="ID19" s="373"/>
      <c r="IE19" s="373"/>
      <c r="IF19" s="373"/>
      <c r="IG19" s="373"/>
      <c r="IH19" s="373"/>
      <c r="II19" s="373"/>
      <c r="IJ19" s="373"/>
      <c r="IK19" s="373"/>
      <c r="IL19" s="373"/>
      <c r="IM19" s="373"/>
      <c r="IN19" s="373"/>
      <c r="IO19" s="373"/>
      <c r="IP19" s="373"/>
      <c r="IQ19" s="373"/>
      <c r="IR19" s="373"/>
      <c r="IS19" s="373"/>
      <c r="IT19" s="373"/>
    </row>
    <row r="20" spans="1:254" ht="24" customHeight="1">
      <c r="A20" s="371" t="s">
        <v>1025</v>
      </c>
      <c r="B20" s="480">
        <v>23.388934000000003</v>
      </c>
      <c r="C20" s="480">
        <v>6.5299999999999997E-2</v>
      </c>
      <c r="D20" s="480">
        <v>0.2195</v>
      </c>
      <c r="E20" s="480">
        <v>8.7734000000000006E-2</v>
      </c>
      <c r="F20" s="480"/>
      <c r="G20" s="480"/>
      <c r="H20" s="480"/>
      <c r="I20" s="480">
        <v>22.211600000000001</v>
      </c>
      <c r="J20" s="480"/>
      <c r="K20" s="480">
        <v>4.7999999999999996E-3</v>
      </c>
      <c r="L20" s="480"/>
      <c r="M20" s="480"/>
      <c r="N20" s="480"/>
      <c r="O20" s="480"/>
      <c r="P20" s="480">
        <v>0.8</v>
      </c>
      <c r="Q20" s="480"/>
      <c r="R20" s="373"/>
      <c r="S20" s="373"/>
      <c r="T20" s="373"/>
      <c r="U20" s="373"/>
      <c r="V20" s="373"/>
      <c r="W20" s="373"/>
      <c r="X20" s="373"/>
      <c r="Y20" s="373"/>
      <c r="Z20" s="373"/>
      <c r="AA20" s="373"/>
      <c r="AB20" s="373"/>
      <c r="AC20" s="373"/>
      <c r="AD20" s="373"/>
      <c r="AE20" s="373"/>
      <c r="AF20" s="373"/>
      <c r="AG20" s="373"/>
      <c r="AH20" s="373"/>
      <c r="AI20" s="373"/>
      <c r="AJ20" s="373"/>
      <c r="AK20" s="373"/>
      <c r="AL20" s="373"/>
      <c r="AM20" s="373"/>
      <c r="AN20" s="373"/>
      <c r="AO20" s="373"/>
      <c r="AP20" s="373"/>
      <c r="AQ20" s="373"/>
      <c r="AR20" s="373"/>
      <c r="AS20" s="373"/>
      <c r="AT20" s="373"/>
      <c r="AU20" s="373"/>
      <c r="AV20" s="373"/>
      <c r="AW20" s="373"/>
      <c r="AX20" s="373"/>
      <c r="AY20" s="373"/>
      <c r="AZ20" s="373"/>
      <c r="BA20" s="373"/>
      <c r="BB20" s="373"/>
      <c r="BC20" s="373"/>
      <c r="BD20" s="373"/>
      <c r="BE20" s="373"/>
      <c r="BF20" s="373"/>
      <c r="BG20" s="373"/>
      <c r="BH20" s="373"/>
      <c r="BI20" s="373"/>
      <c r="BJ20" s="373"/>
      <c r="BK20" s="373"/>
      <c r="BL20" s="373"/>
      <c r="BM20" s="373"/>
      <c r="BN20" s="373"/>
      <c r="BO20" s="373"/>
      <c r="BP20" s="373"/>
      <c r="BQ20" s="373"/>
      <c r="BR20" s="373"/>
      <c r="BS20" s="373"/>
      <c r="BT20" s="373"/>
      <c r="BU20" s="373"/>
      <c r="BV20" s="373"/>
      <c r="BW20" s="373"/>
      <c r="BX20" s="373"/>
      <c r="BY20" s="373"/>
      <c r="BZ20" s="373"/>
      <c r="CA20" s="373"/>
      <c r="CB20" s="373"/>
      <c r="CC20" s="373"/>
      <c r="CD20" s="373"/>
      <c r="CE20" s="373"/>
      <c r="CF20" s="373"/>
      <c r="CG20" s="373"/>
      <c r="CH20" s="373"/>
      <c r="CI20" s="373"/>
      <c r="CJ20" s="373"/>
      <c r="CK20" s="373"/>
      <c r="CL20" s="373"/>
      <c r="CM20" s="373"/>
      <c r="CN20" s="373"/>
      <c r="CO20" s="373"/>
      <c r="CP20" s="373"/>
      <c r="CQ20" s="373"/>
      <c r="CR20" s="373"/>
      <c r="CS20" s="373"/>
      <c r="CT20" s="373"/>
      <c r="CU20" s="373"/>
      <c r="CV20" s="373"/>
      <c r="CW20" s="373"/>
      <c r="CX20" s="373"/>
      <c r="CY20" s="373"/>
      <c r="CZ20" s="373"/>
      <c r="DA20" s="373"/>
      <c r="DB20" s="373"/>
      <c r="DC20" s="373"/>
      <c r="DD20" s="373"/>
      <c r="DE20" s="373"/>
      <c r="DF20" s="373"/>
      <c r="DG20" s="373"/>
      <c r="DH20" s="373"/>
      <c r="DI20" s="373"/>
      <c r="DJ20" s="373"/>
      <c r="DK20" s="373"/>
      <c r="DL20" s="373"/>
      <c r="DM20" s="373"/>
      <c r="DN20" s="373"/>
      <c r="DO20" s="373"/>
      <c r="DP20" s="373"/>
      <c r="DQ20" s="373"/>
      <c r="DR20" s="373"/>
      <c r="DS20" s="373"/>
      <c r="DT20" s="373"/>
      <c r="DU20" s="373"/>
      <c r="DV20" s="373"/>
      <c r="DW20" s="373"/>
      <c r="DX20" s="373"/>
      <c r="DY20" s="373"/>
      <c r="DZ20" s="373"/>
      <c r="EA20" s="373"/>
      <c r="EB20" s="373"/>
      <c r="EC20" s="373"/>
      <c r="ED20" s="373"/>
      <c r="EE20" s="373"/>
      <c r="EF20" s="373"/>
      <c r="EG20" s="373"/>
      <c r="EH20" s="373"/>
      <c r="EI20" s="373"/>
      <c r="EJ20" s="373"/>
      <c r="EK20" s="373"/>
      <c r="EL20" s="373"/>
      <c r="EM20" s="373"/>
      <c r="EN20" s="373"/>
      <c r="EO20" s="373"/>
      <c r="EP20" s="373"/>
      <c r="EQ20" s="373"/>
      <c r="ER20" s="373"/>
      <c r="ES20" s="373"/>
      <c r="ET20" s="373"/>
      <c r="EU20" s="373"/>
      <c r="EV20" s="373"/>
      <c r="EW20" s="373"/>
      <c r="EX20" s="373"/>
      <c r="EY20" s="373"/>
      <c r="EZ20" s="373"/>
      <c r="FA20" s="373"/>
      <c r="FB20" s="373"/>
      <c r="FC20" s="373"/>
      <c r="FD20" s="373"/>
      <c r="FE20" s="373"/>
      <c r="FF20" s="373"/>
      <c r="FG20" s="373"/>
      <c r="FH20" s="373"/>
      <c r="FI20" s="373"/>
      <c r="FJ20" s="373"/>
      <c r="FK20" s="373"/>
      <c r="FL20" s="373"/>
      <c r="FM20" s="373"/>
      <c r="FN20" s="373"/>
      <c r="FO20" s="373"/>
      <c r="FP20" s="373"/>
      <c r="FQ20" s="373"/>
      <c r="FR20" s="373"/>
      <c r="FS20" s="373"/>
      <c r="FT20" s="373"/>
      <c r="FU20" s="373"/>
      <c r="FV20" s="373"/>
      <c r="FW20" s="373"/>
      <c r="FX20" s="373"/>
      <c r="FY20" s="373"/>
      <c r="FZ20" s="373"/>
      <c r="GA20" s="373"/>
      <c r="GB20" s="373"/>
      <c r="GC20" s="373"/>
      <c r="GD20" s="373"/>
      <c r="GE20" s="373"/>
      <c r="GF20" s="373"/>
      <c r="GG20" s="373"/>
      <c r="GH20" s="373"/>
      <c r="GI20" s="373"/>
      <c r="GJ20" s="373"/>
      <c r="GK20" s="373"/>
      <c r="GL20" s="373"/>
      <c r="GM20" s="373"/>
      <c r="GN20" s="373"/>
      <c r="GO20" s="373"/>
      <c r="GP20" s="373"/>
      <c r="GQ20" s="373"/>
      <c r="GR20" s="373"/>
      <c r="GS20" s="373"/>
      <c r="GT20" s="373"/>
      <c r="GU20" s="373"/>
      <c r="GV20" s="373"/>
      <c r="GW20" s="373"/>
      <c r="GX20" s="373"/>
      <c r="GY20" s="373"/>
      <c r="GZ20" s="373"/>
      <c r="HA20" s="373"/>
      <c r="HB20" s="373"/>
      <c r="HC20" s="373"/>
      <c r="HD20" s="373"/>
      <c r="HE20" s="373"/>
      <c r="HF20" s="373"/>
      <c r="HG20" s="373"/>
      <c r="HH20" s="373"/>
      <c r="HI20" s="373"/>
      <c r="HJ20" s="373"/>
      <c r="HK20" s="373"/>
      <c r="HL20" s="373"/>
      <c r="HM20" s="373"/>
      <c r="HN20" s="373"/>
      <c r="HO20" s="373"/>
      <c r="HP20" s="373"/>
      <c r="HQ20" s="373"/>
      <c r="HR20" s="373"/>
      <c r="HS20" s="373"/>
      <c r="HT20" s="373"/>
      <c r="HU20" s="373"/>
      <c r="HV20" s="373"/>
      <c r="HW20" s="373"/>
      <c r="HX20" s="373"/>
      <c r="HY20" s="373"/>
      <c r="HZ20" s="373"/>
      <c r="IA20" s="373"/>
      <c r="IB20" s="373"/>
      <c r="IC20" s="373"/>
      <c r="ID20" s="373"/>
      <c r="IE20" s="373"/>
      <c r="IF20" s="373"/>
      <c r="IG20" s="373"/>
      <c r="IH20" s="373"/>
      <c r="II20" s="373"/>
      <c r="IJ20" s="373"/>
      <c r="IK20" s="373"/>
      <c r="IL20" s="373"/>
      <c r="IM20" s="373"/>
      <c r="IN20" s="373"/>
      <c r="IO20" s="373"/>
      <c r="IP20" s="373"/>
      <c r="IQ20" s="373"/>
      <c r="IR20" s="373"/>
      <c r="IS20" s="373"/>
      <c r="IT20" s="373"/>
    </row>
    <row r="21" spans="1:254" ht="24" customHeight="1">
      <c r="A21" s="481" t="s">
        <v>1042</v>
      </c>
      <c r="B21" s="480">
        <v>25.105799999999999</v>
      </c>
      <c r="C21" s="480"/>
      <c r="D21" s="480"/>
      <c r="E21" s="480"/>
      <c r="F21" s="480"/>
      <c r="G21" s="480"/>
      <c r="H21" s="480"/>
      <c r="I21" s="480"/>
      <c r="J21" s="480"/>
      <c r="K21" s="480"/>
      <c r="L21" s="480"/>
      <c r="M21" s="480"/>
      <c r="N21" s="480"/>
      <c r="O21" s="480"/>
      <c r="P21" s="480"/>
      <c r="Q21" s="480">
        <v>25.105799999999999</v>
      </c>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3"/>
      <c r="AU21" s="373"/>
      <c r="AV21" s="373"/>
      <c r="AW21" s="373"/>
      <c r="AX21" s="373"/>
      <c r="AY21" s="373"/>
      <c r="AZ21" s="373"/>
      <c r="BA21" s="373"/>
      <c r="BB21" s="373"/>
      <c r="BC21" s="373"/>
      <c r="BD21" s="373"/>
      <c r="BE21" s="373"/>
      <c r="BF21" s="373"/>
      <c r="BG21" s="373"/>
      <c r="BH21" s="373"/>
      <c r="BI21" s="373"/>
      <c r="BJ21" s="373"/>
      <c r="BK21" s="373"/>
      <c r="BL21" s="373"/>
      <c r="BM21" s="373"/>
      <c r="BN21" s="373"/>
      <c r="BO21" s="373"/>
      <c r="BP21" s="373"/>
      <c r="BQ21" s="373"/>
      <c r="BR21" s="373"/>
      <c r="BS21" s="373"/>
      <c r="BT21" s="373"/>
      <c r="BU21" s="373"/>
      <c r="BV21" s="373"/>
      <c r="BW21" s="373"/>
      <c r="BX21" s="373"/>
      <c r="BY21" s="373"/>
      <c r="BZ21" s="373"/>
      <c r="CA21" s="373"/>
      <c r="CB21" s="373"/>
      <c r="CC21" s="373"/>
      <c r="CD21" s="373"/>
      <c r="CE21" s="373"/>
      <c r="CF21" s="373"/>
      <c r="CG21" s="373"/>
      <c r="CH21" s="373"/>
      <c r="CI21" s="373"/>
      <c r="CJ21" s="373"/>
      <c r="CK21" s="373"/>
      <c r="CL21" s="373"/>
      <c r="CM21" s="373"/>
      <c r="CN21" s="373"/>
      <c r="CO21" s="373"/>
      <c r="CP21" s="373"/>
      <c r="CQ21" s="373"/>
      <c r="CR21" s="373"/>
      <c r="CS21" s="373"/>
      <c r="CT21" s="373"/>
      <c r="CU21" s="373"/>
      <c r="CV21" s="373"/>
      <c r="CW21" s="373"/>
      <c r="CX21" s="373"/>
      <c r="CY21" s="373"/>
      <c r="CZ21" s="373"/>
      <c r="DA21" s="373"/>
      <c r="DB21" s="373"/>
      <c r="DC21" s="373"/>
      <c r="DD21" s="373"/>
      <c r="DE21" s="373"/>
      <c r="DF21" s="373"/>
      <c r="DG21" s="373"/>
      <c r="DH21" s="373"/>
      <c r="DI21" s="373"/>
      <c r="DJ21" s="373"/>
      <c r="DK21" s="373"/>
      <c r="DL21" s="373"/>
      <c r="DM21" s="373"/>
      <c r="DN21" s="373"/>
      <c r="DO21" s="373"/>
      <c r="DP21" s="373"/>
      <c r="DQ21" s="373"/>
      <c r="DR21" s="373"/>
      <c r="DS21" s="373"/>
      <c r="DT21" s="373"/>
      <c r="DU21" s="373"/>
      <c r="DV21" s="373"/>
      <c r="DW21" s="373"/>
      <c r="DX21" s="373"/>
      <c r="DY21" s="373"/>
      <c r="DZ21" s="373"/>
      <c r="EA21" s="373"/>
      <c r="EB21" s="373"/>
      <c r="EC21" s="373"/>
      <c r="ED21" s="373"/>
      <c r="EE21" s="373"/>
      <c r="EF21" s="373"/>
      <c r="EG21" s="373"/>
      <c r="EH21" s="373"/>
      <c r="EI21" s="373"/>
      <c r="EJ21" s="373"/>
      <c r="EK21" s="373"/>
      <c r="EL21" s="373"/>
      <c r="EM21" s="373"/>
      <c r="EN21" s="373"/>
      <c r="EO21" s="373"/>
      <c r="EP21" s="373"/>
      <c r="EQ21" s="373"/>
      <c r="ER21" s="373"/>
      <c r="ES21" s="373"/>
      <c r="ET21" s="373"/>
      <c r="EU21" s="373"/>
      <c r="EV21" s="373"/>
      <c r="EW21" s="373"/>
      <c r="EX21" s="373"/>
      <c r="EY21" s="373"/>
      <c r="EZ21" s="373"/>
      <c r="FA21" s="373"/>
      <c r="FB21" s="373"/>
      <c r="FC21" s="373"/>
      <c r="FD21" s="373"/>
      <c r="FE21" s="373"/>
      <c r="FF21" s="373"/>
      <c r="FG21" s="373"/>
      <c r="FH21" s="373"/>
      <c r="FI21" s="373"/>
      <c r="FJ21" s="373"/>
      <c r="FK21" s="373"/>
      <c r="FL21" s="373"/>
      <c r="FM21" s="373"/>
      <c r="FN21" s="373"/>
      <c r="FO21" s="373"/>
      <c r="FP21" s="373"/>
      <c r="FQ21" s="373"/>
      <c r="FR21" s="373"/>
      <c r="FS21" s="373"/>
      <c r="FT21" s="373"/>
      <c r="FU21" s="373"/>
      <c r="FV21" s="373"/>
      <c r="FW21" s="373"/>
      <c r="FX21" s="373"/>
      <c r="FY21" s="373"/>
      <c r="FZ21" s="373"/>
      <c r="GA21" s="373"/>
      <c r="GB21" s="373"/>
      <c r="GC21" s="373"/>
      <c r="GD21" s="373"/>
      <c r="GE21" s="373"/>
      <c r="GF21" s="373"/>
      <c r="GG21" s="373"/>
      <c r="GH21" s="373"/>
      <c r="GI21" s="373"/>
      <c r="GJ21" s="373"/>
      <c r="GK21" s="373"/>
      <c r="GL21" s="373"/>
      <c r="GM21" s="373"/>
      <c r="GN21" s="373"/>
      <c r="GO21" s="373"/>
      <c r="GP21" s="373"/>
      <c r="GQ21" s="373"/>
      <c r="GR21" s="373"/>
      <c r="GS21" s="373"/>
      <c r="GT21" s="373"/>
      <c r="GU21" s="373"/>
      <c r="GV21" s="373"/>
      <c r="GW21" s="373"/>
      <c r="GX21" s="373"/>
      <c r="GY21" s="373"/>
      <c r="GZ21" s="373"/>
      <c r="HA21" s="373"/>
      <c r="HB21" s="373"/>
      <c r="HC21" s="373"/>
      <c r="HD21" s="373"/>
      <c r="HE21" s="373"/>
      <c r="HF21" s="373"/>
      <c r="HG21" s="373"/>
      <c r="HH21" s="373"/>
      <c r="HI21" s="373"/>
      <c r="HJ21" s="373"/>
      <c r="HK21" s="373"/>
      <c r="HL21" s="373"/>
      <c r="HM21" s="373"/>
      <c r="HN21" s="373"/>
      <c r="HO21" s="373"/>
      <c r="HP21" s="373"/>
      <c r="HQ21" s="373"/>
      <c r="HR21" s="373"/>
      <c r="HS21" s="373"/>
      <c r="HT21" s="373"/>
      <c r="HU21" s="373"/>
      <c r="HV21" s="373"/>
      <c r="HW21" s="373"/>
      <c r="HX21" s="373"/>
      <c r="HY21" s="373"/>
      <c r="HZ21" s="373"/>
      <c r="IA21" s="373"/>
      <c r="IB21" s="373"/>
      <c r="IC21" s="373"/>
      <c r="ID21" s="373"/>
      <c r="IE21" s="373"/>
      <c r="IF21" s="373"/>
      <c r="IG21" s="373"/>
      <c r="IH21" s="373"/>
      <c r="II21" s="373"/>
      <c r="IJ21" s="373"/>
      <c r="IK21" s="373"/>
      <c r="IL21" s="373"/>
      <c r="IM21" s="373"/>
      <c r="IN21" s="373"/>
      <c r="IO21" s="373"/>
      <c r="IP21" s="373"/>
      <c r="IQ21" s="373"/>
      <c r="IR21" s="373"/>
      <c r="IS21" s="373"/>
      <c r="IT21" s="373"/>
    </row>
    <row r="22" spans="1:254" ht="24" customHeight="1">
      <c r="A22" s="481" t="s">
        <v>1481</v>
      </c>
      <c r="B22" s="480">
        <v>10.8287715919748</v>
      </c>
      <c r="C22" s="480">
        <v>3.9941</v>
      </c>
      <c r="D22" s="480">
        <v>3.9427999999999996</v>
      </c>
      <c r="E22" s="480">
        <v>0.21925300000000003</v>
      </c>
      <c r="F22" s="480">
        <v>0.48541859197479992</v>
      </c>
      <c r="G22" s="480">
        <v>1.5438000000000001</v>
      </c>
      <c r="H22" s="480">
        <v>9.8500000000000004E-2</v>
      </c>
      <c r="I22" s="480">
        <v>0</v>
      </c>
      <c r="J22" s="480">
        <v>7.6600000000000001E-2</v>
      </c>
      <c r="K22" s="480">
        <v>1.26E-2</v>
      </c>
      <c r="L22" s="480"/>
      <c r="M22" s="480"/>
      <c r="N22" s="480"/>
      <c r="O22" s="480"/>
      <c r="P22" s="480">
        <v>0.29459999999999997</v>
      </c>
      <c r="Q22" s="480">
        <v>0.16109999999999999</v>
      </c>
      <c r="R22" s="373"/>
      <c r="S22" s="373"/>
      <c r="T22" s="373"/>
      <c r="U22" s="373"/>
      <c r="V22" s="373"/>
      <c r="W22" s="373"/>
      <c r="X22" s="373"/>
      <c r="Y22" s="373"/>
      <c r="Z22" s="373"/>
      <c r="AA22" s="373"/>
      <c r="AB22" s="373"/>
      <c r="AC22" s="373"/>
      <c r="AD22" s="373"/>
      <c r="AE22" s="373"/>
      <c r="AF22" s="373"/>
      <c r="AG22" s="373"/>
      <c r="AH22" s="373"/>
      <c r="AI22" s="373"/>
      <c r="AJ22" s="373"/>
      <c r="AK22" s="373"/>
      <c r="AL22" s="373"/>
      <c r="AM22" s="373"/>
      <c r="AN22" s="373"/>
      <c r="AO22" s="373"/>
      <c r="AP22" s="373"/>
      <c r="AQ22" s="373"/>
      <c r="AR22" s="373"/>
      <c r="AS22" s="373"/>
      <c r="AT22" s="373"/>
      <c r="AU22" s="373"/>
      <c r="AV22" s="373"/>
      <c r="AW22" s="373"/>
      <c r="AX22" s="373"/>
      <c r="AY22" s="373"/>
      <c r="AZ22" s="373"/>
      <c r="BA22" s="373"/>
      <c r="BB22" s="373"/>
      <c r="BC22" s="373"/>
      <c r="BD22" s="373"/>
      <c r="BE22" s="373"/>
      <c r="BF22" s="373"/>
      <c r="BG22" s="373"/>
      <c r="BH22" s="373"/>
      <c r="BI22" s="373"/>
      <c r="BJ22" s="373"/>
      <c r="BK22" s="373"/>
      <c r="BL22" s="373"/>
      <c r="BM22" s="373"/>
      <c r="BN22" s="373"/>
      <c r="BO22" s="373"/>
      <c r="BP22" s="373"/>
      <c r="BQ22" s="373"/>
      <c r="BR22" s="373"/>
      <c r="BS22" s="373"/>
      <c r="BT22" s="373"/>
      <c r="BU22" s="373"/>
      <c r="BV22" s="373"/>
      <c r="BW22" s="373"/>
      <c r="BX22" s="373"/>
      <c r="BY22" s="373"/>
      <c r="BZ22" s="373"/>
      <c r="CA22" s="373"/>
      <c r="CB22" s="373"/>
      <c r="CC22" s="373"/>
      <c r="CD22" s="373"/>
      <c r="CE22" s="373"/>
      <c r="CF22" s="373"/>
      <c r="CG22" s="373"/>
      <c r="CH22" s="373"/>
      <c r="CI22" s="373"/>
      <c r="CJ22" s="373"/>
      <c r="CK22" s="373"/>
      <c r="CL22" s="373"/>
      <c r="CM22" s="373"/>
      <c r="CN22" s="373"/>
      <c r="CO22" s="373"/>
      <c r="CP22" s="373"/>
      <c r="CQ22" s="373"/>
      <c r="CR22" s="373"/>
      <c r="CS22" s="373"/>
      <c r="CT22" s="373"/>
      <c r="CU22" s="373"/>
      <c r="CV22" s="373"/>
      <c r="CW22" s="373"/>
      <c r="CX22" s="373"/>
      <c r="CY22" s="373"/>
      <c r="CZ22" s="373"/>
      <c r="DA22" s="373"/>
      <c r="DB22" s="373"/>
      <c r="DC22" s="373"/>
      <c r="DD22" s="373"/>
      <c r="DE22" s="373"/>
      <c r="DF22" s="373"/>
      <c r="DG22" s="373"/>
      <c r="DH22" s="373"/>
      <c r="DI22" s="373"/>
      <c r="DJ22" s="373"/>
      <c r="DK22" s="373"/>
      <c r="DL22" s="373"/>
      <c r="DM22" s="373"/>
      <c r="DN22" s="373"/>
      <c r="DO22" s="373"/>
      <c r="DP22" s="373"/>
      <c r="DQ22" s="373"/>
      <c r="DR22" s="373"/>
      <c r="DS22" s="373"/>
      <c r="DT22" s="373"/>
      <c r="DU22" s="373"/>
      <c r="DV22" s="373"/>
      <c r="DW22" s="373"/>
      <c r="DX22" s="373"/>
      <c r="DY22" s="373"/>
      <c r="DZ22" s="373"/>
      <c r="EA22" s="373"/>
      <c r="EB22" s="373"/>
      <c r="EC22" s="373"/>
      <c r="ED22" s="373"/>
      <c r="EE22" s="373"/>
      <c r="EF22" s="373"/>
      <c r="EG22" s="373"/>
      <c r="EH22" s="373"/>
      <c r="EI22" s="373"/>
      <c r="EJ22" s="373"/>
      <c r="EK22" s="373"/>
      <c r="EL22" s="373"/>
      <c r="EM22" s="373"/>
      <c r="EN22" s="373"/>
      <c r="EO22" s="373"/>
      <c r="EP22" s="373"/>
      <c r="EQ22" s="373"/>
      <c r="ER22" s="373"/>
      <c r="ES22" s="373"/>
      <c r="ET22" s="373"/>
      <c r="EU22" s="373"/>
      <c r="EV22" s="373"/>
      <c r="EW22" s="373"/>
      <c r="EX22" s="373"/>
      <c r="EY22" s="373"/>
      <c r="EZ22" s="373"/>
      <c r="FA22" s="373"/>
      <c r="FB22" s="373"/>
      <c r="FC22" s="373"/>
      <c r="FD22" s="373"/>
      <c r="FE22" s="373"/>
      <c r="FF22" s="373"/>
      <c r="FG22" s="373"/>
      <c r="FH22" s="373"/>
      <c r="FI22" s="373"/>
      <c r="FJ22" s="373"/>
      <c r="FK22" s="373"/>
      <c r="FL22" s="373"/>
      <c r="FM22" s="373"/>
      <c r="FN22" s="373"/>
      <c r="FO22" s="373"/>
      <c r="FP22" s="373"/>
      <c r="FQ22" s="373"/>
      <c r="FR22" s="373"/>
      <c r="FS22" s="373"/>
      <c r="FT22" s="373"/>
      <c r="FU22" s="373"/>
      <c r="FV22" s="373"/>
      <c r="FW22" s="373"/>
      <c r="FX22" s="373"/>
      <c r="FY22" s="373"/>
      <c r="FZ22" s="373"/>
      <c r="GA22" s="373"/>
      <c r="GB22" s="373"/>
      <c r="GC22" s="373"/>
      <c r="GD22" s="373"/>
      <c r="GE22" s="373"/>
      <c r="GF22" s="373"/>
      <c r="GG22" s="373"/>
      <c r="GH22" s="373"/>
      <c r="GI22" s="373"/>
      <c r="GJ22" s="373"/>
      <c r="GK22" s="373"/>
      <c r="GL22" s="373"/>
      <c r="GM22" s="373"/>
      <c r="GN22" s="373"/>
      <c r="GO22" s="373"/>
      <c r="GP22" s="373"/>
      <c r="GQ22" s="373"/>
      <c r="GR22" s="373"/>
      <c r="GS22" s="373"/>
      <c r="GT22" s="373"/>
      <c r="GU22" s="373"/>
      <c r="GV22" s="373"/>
      <c r="GW22" s="373"/>
      <c r="GX22" s="373"/>
      <c r="GY22" s="373"/>
      <c r="GZ22" s="373"/>
      <c r="HA22" s="373"/>
      <c r="HB22" s="373"/>
      <c r="HC22" s="373"/>
      <c r="HD22" s="373"/>
      <c r="HE22" s="373"/>
      <c r="HF22" s="373"/>
      <c r="HG22" s="373"/>
      <c r="HH22" s="373"/>
      <c r="HI22" s="373"/>
      <c r="HJ22" s="373"/>
      <c r="HK22" s="373"/>
      <c r="HL22" s="373"/>
      <c r="HM22" s="373"/>
      <c r="HN22" s="373"/>
      <c r="HO22" s="373"/>
      <c r="HP22" s="373"/>
      <c r="HQ22" s="373"/>
      <c r="HR22" s="373"/>
      <c r="HS22" s="373"/>
      <c r="HT22" s="373"/>
      <c r="HU22" s="373"/>
      <c r="HV22" s="373"/>
      <c r="HW22" s="373"/>
      <c r="HX22" s="373"/>
      <c r="HY22" s="373"/>
      <c r="HZ22" s="373"/>
      <c r="IA22" s="373"/>
      <c r="IB22" s="373"/>
      <c r="IC22" s="373"/>
      <c r="ID22" s="373"/>
      <c r="IE22" s="373"/>
      <c r="IF22" s="373"/>
      <c r="IG22" s="373"/>
      <c r="IH22" s="373"/>
      <c r="II22" s="373"/>
      <c r="IJ22" s="373"/>
      <c r="IK22" s="373"/>
      <c r="IL22" s="373"/>
      <c r="IM22" s="373"/>
      <c r="IN22" s="373"/>
      <c r="IO22" s="373"/>
      <c r="IP22" s="373"/>
      <c r="IQ22" s="373"/>
      <c r="IR22" s="373"/>
      <c r="IS22" s="373"/>
      <c r="IT22" s="373"/>
    </row>
    <row r="23" spans="1:254" ht="24" customHeight="1">
      <c r="A23" s="481" t="s">
        <v>1113</v>
      </c>
      <c r="B23" s="480">
        <v>88.663561824664001</v>
      </c>
      <c r="C23" s="480">
        <v>27.777679000000003</v>
      </c>
      <c r="D23" s="480">
        <v>1.0744020000000001</v>
      </c>
      <c r="E23" s="480"/>
      <c r="F23" s="480">
        <v>0.89969182466399999</v>
      </c>
      <c r="G23" s="480">
        <v>25.3825</v>
      </c>
      <c r="H23" s="480">
        <v>0.55859999999999999</v>
      </c>
      <c r="I23" s="480">
        <v>0</v>
      </c>
      <c r="J23" s="480">
        <v>2.4333</v>
      </c>
      <c r="K23" s="480">
        <v>25.568670000000001</v>
      </c>
      <c r="L23" s="480"/>
      <c r="M23" s="480"/>
      <c r="N23" s="480"/>
      <c r="O23" s="480"/>
      <c r="P23" s="480"/>
      <c r="Q23" s="480">
        <v>4.9687000000000001</v>
      </c>
      <c r="R23" s="373"/>
      <c r="S23" s="373"/>
      <c r="T23" s="373"/>
      <c r="U23" s="373"/>
      <c r="V23" s="373"/>
      <c r="W23" s="373"/>
      <c r="X23" s="373"/>
      <c r="Y23" s="373"/>
      <c r="Z23" s="373"/>
      <c r="AA23" s="373"/>
      <c r="AB23" s="373"/>
      <c r="AC23" s="373"/>
      <c r="AD23" s="373"/>
      <c r="AE23" s="373"/>
      <c r="AF23" s="373"/>
      <c r="AG23" s="373"/>
      <c r="AH23" s="373"/>
      <c r="AI23" s="373"/>
      <c r="AJ23" s="373"/>
      <c r="AK23" s="373"/>
      <c r="AL23" s="373"/>
      <c r="AM23" s="373"/>
      <c r="AN23" s="373"/>
      <c r="AO23" s="373"/>
      <c r="AP23" s="373"/>
      <c r="AQ23" s="373"/>
      <c r="AR23" s="373"/>
      <c r="AS23" s="373"/>
      <c r="AT23" s="373"/>
      <c r="AU23" s="373"/>
      <c r="AV23" s="373"/>
      <c r="AW23" s="373"/>
      <c r="AX23" s="373"/>
      <c r="AY23" s="373"/>
      <c r="AZ23" s="373"/>
      <c r="BA23" s="373"/>
      <c r="BB23" s="373"/>
      <c r="BC23" s="373"/>
      <c r="BD23" s="373"/>
      <c r="BE23" s="373"/>
      <c r="BF23" s="373"/>
      <c r="BG23" s="373"/>
      <c r="BH23" s="373"/>
      <c r="BI23" s="373"/>
      <c r="BJ23" s="373"/>
      <c r="BK23" s="373"/>
      <c r="BL23" s="373"/>
      <c r="BM23" s="373"/>
      <c r="BN23" s="373"/>
      <c r="BO23" s="373"/>
      <c r="BP23" s="373"/>
      <c r="BQ23" s="373"/>
      <c r="BR23" s="373"/>
      <c r="BS23" s="373"/>
      <c r="BT23" s="373"/>
      <c r="BU23" s="373"/>
      <c r="BV23" s="373"/>
      <c r="BW23" s="373"/>
      <c r="BX23" s="373"/>
      <c r="BY23" s="373"/>
      <c r="BZ23" s="373"/>
      <c r="CA23" s="373"/>
      <c r="CB23" s="373"/>
      <c r="CC23" s="373"/>
      <c r="CD23" s="373"/>
      <c r="CE23" s="373"/>
      <c r="CF23" s="373"/>
      <c r="CG23" s="373"/>
      <c r="CH23" s="373"/>
      <c r="CI23" s="373"/>
      <c r="CJ23" s="373"/>
      <c r="CK23" s="373"/>
      <c r="CL23" s="373"/>
      <c r="CM23" s="373"/>
      <c r="CN23" s="373"/>
      <c r="CO23" s="373"/>
      <c r="CP23" s="373"/>
      <c r="CQ23" s="373"/>
      <c r="CR23" s="373"/>
      <c r="CS23" s="373"/>
      <c r="CT23" s="373"/>
      <c r="CU23" s="373"/>
      <c r="CV23" s="373"/>
      <c r="CW23" s="373"/>
      <c r="CX23" s="373"/>
      <c r="CY23" s="373"/>
      <c r="CZ23" s="373"/>
      <c r="DA23" s="373"/>
      <c r="DB23" s="373"/>
      <c r="DC23" s="373"/>
      <c r="DD23" s="373"/>
      <c r="DE23" s="373"/>
      <c r="DF23" s="373"/>
      <c r="DG23" s="373"/>
      <c r="DH23" s="373"/>
      <c r="DI23" s="373"/>
      <c r="DJ23" s="373"/>
      <c r="DK23" s="373"/>
      <c r="DL23" s="373"/>
      <c r="DM23" s="373"/>
      <c r="DN23" s="373"/>
      <c r="DO23" s="373"/>
      <c r="DP23" s="373"/>
      <c r="DQ23" s="373"/>
      <c r="DR23" s="373"/>
      <c r="DS23" s="373"/>
      <c r="DT23" s="373"/>
      <c r="DU23" s="373"/>
      <c r="DV23" s="373"/>
      <c r="DW23" s="373"/>
      <c r="DX23" s="373"/>
      <c r="DY23" s="373"/>
      <c r="DZ23" s="373"/>
      <c r="EA23" s="373"/>
      <c r="EB23" s="373"/>
      <c r="EC23" s="373"/>
      <c r="ED23" s="373"/>
      <c r="EE23" s="373"/>
      <c r="EF23" s="373"/>
      <c r="EG23" s="373"/>
      <c r="EH23" s="373"/>
      <c r="EI23" s="373"/>
      <c r="EJ23" s="373"/>
      <c r="EK23" s="373"/>
      <c r="EL23" s="373"/>
      <c r="EM23" s="373"/>
      <c r="EN23" s="373"/>
      <c r="EO23" s="373"/>
      <c r="EP23" s="373"/>
      <c r="EQ23" s="373"/>
      <c r="ER23" s="373"/>
      <c r="ES23" s="373"/>
      <c r="ET23" s="373"/>
      <c r="EU23" s="373"/>
      <c r="EV23" s="373"/>
      <c r="EW23" s="373"/>
      <c r="EX23" s="373"/>
      <c r="EY23" s="373"/>
      <c r="EZ23" s="373"/>
      <c r="FA23" s="373"/>
      <c r="FB23" s="373"/>
      <c r="FC23" s="373"/>
      <c r="FD23" s="373"/>
      <c r="FE23" s="373"/>
      <c r="FF23" s="373"/>
      <c r="FG23" s="373"/>
      <c r="FH23" s="373"/>
      <c r="FI23" s="373"/>
      <c r="FJ23" s="373"/>
      <c r="FK23" s="373"/>
      <c r="FL23" s="373"/>
      <c r="FM23" s="373"/>
      <c r="FN23" s="373"/>
      <c r="FO23" s="373"/>
      <c r="FP23" s="373"/>
      <c r="FQ23" s="373"/>
      <c r="FR23" s="373"/>
      <c r="FS23" s="373"/>
      <c r="FT23" s="373"/>
      <c r="FU23" s="373"/>
      <c r="FV23" s="373"/>
      <c r="FW23" s="373"/>
      <c r="FX23" s="373"/>
      <c r="FY23" s="373"/>
      <c r="FZ23" s="373"/>
      <c r="GA23" s="373"/>
      <c r="GB23" s="373"/>
      <c r="GC23" s="373"/>
      <c r="GD23" s="373"/>
      <c r="GE23" s="373"/>
      <c r="GF23" s="373"/>
      <c r="GG23" s="373"/>
      <c r="GH23" s="373"/>
      <c r="GI23" s="373"/>
      <c r="GJ23" s="373"/>
      <c r="GK23" s="373"/>
      <c r="GL23" s="373"/>
      <c r="GM23" s="373"/>
      <c r="GN23" s="373"/>
      <c r="GO23" s="373"/>
      <c r="GP23" s="373"/>
      <c r="GQ23" s="373"/>
      <c r="GR23" s="373"/>
      <c r="GS23" s="373"/>
      <c r="GT23" s="373"/>
      <c r="GU23" s="373"/>
      <c r="GV23" s="373"/>
      <c r="GW23" s="373"/>
      <c r="GX23" s="373"/>
      <c r="GY23" s="373"/>
      <c r="GZ23" s="373"/>
      <c r="HA23" s="373"/>
      <c r="HB23" s="373"/>
      <c r="HC23" s="373"/>
      <c r="HD23" s="373"/>
      <c r="HE23" s="373"/>
      <c r="HF23" s="373"/>
      <c r="HG23" s="373"/>
      <c r="HH23" s="373"/>
      <c r="HI23" s="373"/>
      <c r="HJ23" s="373"/>
      <c r="HK23" s="373"/>
      <c r="HL23" s="373"/>
      <c r="HM23" s="373"/>
      <c r="HN23" s="373"/>
      <c r="HO23" s="373"/>
      <c r="HP23" s="373"/>
      <c r="HQ23" s="373"/>
      <c r="HR23" s="373"/>
      <c r="HS23" s="373"/>
      <c r="HT23" s="373"/>
      <c r="HU23" s="373"/>
      <c r="HV23" s="373"/>
      <c r="HW23" s="373"/>
      <c r="HX23" s="373"/>
      <c r="HY23" s="373"/>
      <c r="HZ23" s="373"/>
      <c r="IA23" s="373"/>
      <c r="IB23" s="373"/>
      <c r="IC23" s="373"/>
      <c r="ID23" s="373"/>
      <c r="IE23" s="373"/>
      <c r="IF23" s="373"/>
      <c r="IG23" s="373"/>
      <c r="IH23" s="373"/>
      <c r="II23" s="373"/>
      <c r="IJ23" s="373"/>
      <c r="IK23" s="373"/>
      <c r="IL23" s="373"/>
      <c r="IM23" s="373"/>
      <c r="IN23" s="373"/>
      <c r="IO23" s="373"/>
      <c r="IP23" s="373"/>
      <c r="IQ23" s="373"/>
      <c r="IR23" s="373"/>
      <c r="IS23" s="373"/>
      <c r="IT23" s="373"/>
    </row>
    <row r="24" spans="1:254" ht="24" customHeight="1">
      <c r="A24" s="481" t="s">
        <v>1133</v>
      </c>
      <c r="B24" s="480">
        <v>8.8000000000000007</v>
      </c>
      <c r="C24" s="480"/>
      <c r="D24" s="480"/>
      <c r="E24" s="480"/>
      <c r="F24" s="480"/>
      <c r="G24" s="480"/>
      <c r="H24" s="480"/>
      <c r="I24" s="480">
        <v>8.8000000000000007</v>
      </c>
      <c r="J24" s="480"/>
      <c r="K24" s="480"/>
      <c r="L24" s="480"/>
      <c r="M24" s="480"/>
      <c r="N24" s="480"/>
      <c r="O24" s="480"/>
      <c r="P24" s="480"/>
      <c r="Q24" s="480"/>
      <c r="R24" s="373"/>
      <c r="S24" s="373"/>
      <c r="T24" s="373"/>
      <c r="U24" s="373"/>
      <c r="V24" s="373"/>
      <c r="W24" s="373"/>
      <c r="X24" s="373"/>
      <c r="Y24" s="373"/>
      <c r="Z24" s="373"/>
      <c r="AA24" s="373"/>
      <c r="AB24" s="373"/>
      <c r="AC24" s="373"/>
      <c r="AD24" s="373"/>
      <c r="AE24" s="373"/>
      <c r="AF24" s="373"/>
      <c r="AG24" s="373"/>
      <c r="AH24" s="373"/>
      <c r="AI24" s="373"/>
      <c r="AJ24" s="373"/>
      <c r="AK24" s="373"/>
      <c r="AL24" s="373"/>
      <c r="AM24" s="373"/>
      <c r="AN24" s="373"/>
      <c r="AO24" s="373"/>
      <c r="AP24" s="373"/>
      <c r="AQ24" s="373"/>
      <c r="AR24" s="373"/>
      <c r="AS24" s="373"/>
      <c r="AT24" s="373"/>
      <c r="AU24" s="373"/>
      <c r="AV24" s="373"/>
      <c r="AW24" s="373"/>
      <c r="AX24" s="373"/>
      <c r="AY24" s="373"/>
      <c r="AZ24" s="373"/>
      <c r="BA24" s="373"/>
      <c r="BB24" s="373"/>
      <c r="BC24" s="373"/>
      <c r="BD24" s="373"/>
      <c r="BE24" s="373"/>
      <c r="BF24" s="373"/>
      <c r="BG24" s="373"/>
      <c r="BH24" s="373"/>
      <c r="BI24" s="373"/>
      <c r="BJ24" s="373"/>
      <c r="BK24" s="373"/>
      <c r="BL24" s="373"/>
      <c r="BM24" s="373"/>
      <c r="BN24" s="373"/>
      <c r="BO24" s="373"/>
      <c r="BP24" s="373"/>
      <c r="BQ24" s="373"/>
      <c r="BR24" s="373"/>
      <c r="BS24" s="373"/>
      <c r="BT24" s="373"/>
      <c r="BU24" s="373"/>
      <c r="BV24" s="373"/>
      <c r="BW24" s="373"/>
      <c r="BX24" s="373"/>
      <c r="BY24" s="373"/>
      <c r="BZ24" s="373"/>
      <c r="CA24" s="373"/>
      <c r="CB24" s="373"/>
      <c r="CC24" s="373"/>
      <c r="CD24" s="373"/>
      <c r="CE24" s="373"/>
      <c r="CF24" s="373"/>
      <c r="CG24" s="373"/>
      <c r="CH24" s="373"/>
      <c r="CI24" s="373"/>
      <c r="CJ24" s="373"/>
      <c r="CK24" s="373"/>
      <c r="CL24" s="373"/>
      <c r="CM24" s="373"/>
      <c r="CN24" s="373"/>
      <c r="CO24" s="373"/>
      <c r="CP24" s="373"/>
      <c r="CQ24" s="373"/>
      <c r="CR24" s="373"/>
      <c r="CS24" s="373"/>
      <c r="CT24" s="373"/>
      <c r="CU24" s="373"/>
      <c r="CV24" s="373"/>
      <c r="CW24" s="373"/>
      <c r="CX24" s="373"/>
      <c r="CY24" s="373"/>
      <c r="CZ24" s="373"/>
      <c r="DA24" s="373"/>
      <c r="DB24" s="373"/>
      <c r="DC24" s="373"/>
      <c r="DD24" s="373"/>
      <c r="DE24" s="373"/>
      <c r="DF24" s="373"/>
      <c r="DG24" s="373"/>
      <c r="DH24" s="373"/>
      <c r="DI24" s="373"/>
      <c r="DJ24" s="373"/>
      <c r="DK24" s="373"/>
      <c r="DL24" s="373"/>
      <c r="DM24" s="373"/>
      <c r="DN24" s="373"/>
      <c r="DO24" s="373"/>
      <c r="DP24" s="373"/>
      <c r="DQ24" s="373"/>
      <c r="DR24" s="373"/>
      <c r="DS24" s="373"/>
      <c r="DT24" s="373"/>
      <c r="DU24" s="373"/>
      <c r="DV24" s="373"/>
      <c r="DW24" s="373"/>
      <c r="DX24" s="373"/>
      <c r="DY24" s="373"/>
      <c r="DZ24" s="373"/>
      <c r="EA24" s="373"/>
      <c r="EB24" s="373"/>
      <c r="EC24" s="373"/>
      <c r="ED24" s="373"/>
      <c r="EE24" s="373"/>
      <c r="EF24" s="373"/>
      <c r="EG24" s="373"/>
      <c r="EH24" s="373"/>
      <c r="EI24" s="373"/>
      <c r="EJ24" s="373"/>
      <c r="EK24" s="373"/>
      <c r="EL24" s="373"/>
      <c r="EM24" s="373"/>
      <c r="EN24" s="373"/>
      <c r="EO24" s="373"/>
      <c r="EP24" s="373"/>
      <c r="EQ24" s="373"/>
      <c r="ER24" s="373"/>
      <c r="ES24" s="373"/>
      <c r="ET24" s="373"/>
      <c r="EU24" s="373"/>
      <c r="EV24" s="373"/>
      <c r="EW24" s="373"/>
      <c r="EX24" s="373"/>
      <c r="EY24" s="373"/>
      <c r="EZ24" s="373"/>
      <c r="FA24" s="373"/>
      <c r="FB24" s="373"/>
      <c r="FC24" s="373"/>
      <c r="FD24" s="373"/>
      <c r="FE24" s="373"/>
      <c r="FF24" s="373"/>
      <c r="FG24" s="373"/>
      <c r="FH24" s="373"/>
      <c r="FI24" s="373"/>
      <c r="FJ24" s="373"/>
      <c r="FK24" s="373"/>
      <c r="FL24" s="373"/>
      <c r="FM24" s="373"/>
      <c r="FN24" s="373"/>
      <c r="FO24" s="373"/>
      <c r="FP24" s="373"/>
      <c r="FQ24" s="373"/>
      <c r="FR24" s="373"/>
      <c r="FS24" s="373"/>
      <c r="FT24" s="373"/>
      <c r="FU24" s="373"/>
      <c r="FV24" s="373"/>
      <c r="FW24" s="373"/>
      <c r="FX24" s="373"/>
      <c r="FY24" s="373"/>
      <c r="FZ24" s="373"/>
      <c r="GA24" s="373"/>
      <c r="GB24" s="373"/>
      <c r="GC24" s="373"/>
      <c r="GD24" s="373"/>
      <c r="GE24" s="373"/>
      <c r="GF24" s="373"/>
      <c r="GG24" s="373"/>
      <c r="GH24" s="373"/>
      <c r="GI24" s="373"/>
      <c r="GJ24" s="373"/>
      <c r="GK24" s="373"/>
      <c r="GL24" s="373"/>
      <c r="GM24" s="373"/>
      <c r="GN24" s="373"/>
      <c r="GO24" s="373"/>
      <c r="GP24" s="373"/>
      <c r="GQ24" s="373"/>
      <c r="GR24" s="373"/>
      <c r="GS24" s="373"/>
      <c r="GT24" s="373"/>
      <c r="GU24" s="373"/>
      <c r="GV24" s="373"/>
      <c r="GW24" s="373"/>
      <c r="GX24" s="373"/>
      <c r="GY24" s="373"/>
      <c r="GZ24" s="373"/>
      <c r="HA24" s="373"/>
      <c r="HB24" s="373"/>
      <c r="HC24" s="373"/>
      <c r="HD24" s="373"/>
      <c r="HE24" s="373"/>
      <c r="HF24" s="373"/>
      <c r="HG24" s="373"/>
      <c r="HH24" s="373"/>
      <c r="HI24" s="373"/>
      <c r="HJ24" s="373"/>
      <c r="HK24" s="373"/>
      <c r="HL24" s="373"/>
      <c r="HM24" s="373"/>
      <c r="HN24" s="373"/>
      <c r="HO24" s="373"/>
      <c r="HP24" s="373"/>
      <c r="HQ24" s="373"/>
      <c r="HR24" s="373"/>
      <c r="HS24" s="373"/>
      <c r="HT24" s="373"/>
      <c r="HU24" s="373"/>
      <c r="HV24" s="373"/>
      <c r="HW24" s="373"/>
      <c r="HX24" s="373"/>
      <c r="HY24" s="373"/>
      <c r="HZ24" s="373"/>
      <c r="IA24" s="373"/>
      <c r="IB24" s="373"/>
      <c r="IC24" s="373"/>
      <c r="ID24" s="373"/>
      <c r="IE24" s="373"/>
      <c r="IF24" s="373"/>
      <c r="IG24" s="373"/>
      <c r="IH24" s="373"/>
      <c r="II24" s="373"/>
      <c r="IJ24" s="373"/>
      <c r="IK24" s="373"/>
      <c r="IL24" s="373"/>
      <c r="IM24" s="373"/>
      <c r="IN24" s="373"/>
      <c r="IO24" s="373"/>
      <c r="IP24" s="373"/>
      <c r="IQ24" s="373"/>
      <c r="IR24" s="373"/>
      <c r="IS24" s="373"/>
      <c r="IT24" s="373"/>
    </row>
    <row r="25" spans="1:254" ht="24" customHeight="1">
      <c r="A25" s="371" t="s">
        <v>1179</v>
      </c>
      <c r="B25" s="480">
        <v>19.207675934029101</v>
      </c>
      <c r="C25" s="480"/>
      <c r="D25" s="480">
        <v>4.5199999999999996</v>
      </c>
      <c r="E25" s="480">
        <v>1.9425999999999999</v>
      </c>
      <c r="F25" s="480">
        <v>10.745075934029099</v>
      </c>
      <c r="G25" s="480"/>
      <c r="H25" s="480"/>
      <c r="I25" s="480"/>
      <c r="J25" s="480"/>
      <c r="K25" s="480"/>
      <c r="L25" s="480"/>
      <c r="M25" s="480"/>
      <c r="N25" s="480"/>
      <c r="O25" s="480"/>
      <c r="P25" s="480">
        <v>2</v>
      </c>
      <c r="Q25" s="480"/>
      <c r="R25" s="373"/>
      <c r="S25" s="373"/>
      <c r="T25" s="373"/>
      <c r="U25" s="373"/>
      <c r="V25" s="373"/>
      <c r="W25" s="373"/>
      <c r="X25" s="373"/>
      <c r="Y25" s="373"/>
      <c r="Z25" s="373"/>
      <c r="AA25" s="373"/>
      <c r="AB25" s="373"/>
      <c r="AC25" s="373"/>
      <c r="AD25" s="373"/>
      <c r="AE25" s="373"/>
      <c r="AF25" s="373"/>
      <c r="AG25" s="373"/>
      <c r="AH25" s="373"/>
      <c r="AI25" s="373"/>
      <c r="AJ25" s="373"/>
      <c r="AK25" s="373"/>
      <c r="AL25" s="373"/>
      <c r="AM25" s="373"/>
      <c r="AN25" s="373"/>
      <c r="AO25" s="373"/>
      <c r="AP25" s="373"/>
      <c r="AQ25" s="373"/>
      <c r="AR25" s="373"/>
      <c r="AS25" s="373"/>
      <c r="AT25" s="373"/>
      <c r="AU25" s="373"/>
      <c r="AV25" s="373"/>
      <c r="AW25" s="373"/>
      <c r="AX25" s="373"/>
      <c r="AY25" s="373"/>
      <c r="AZ25" s="373"/>
      <c r="BA25" s="373"/>
      <c r="BB25" s="373"/>
      <c r="BC25" s="373"/>
      <c r="BD25" s="373"/>
      <c r="BE25" s="373"/>
      <c r="BF25" s="373"/>
      <c r="BG25" s="373"/>
      <c r="BH25" s="373"/>
      <c r="BI25" s="373"/>
      <c r="BJ25" s="373"/>
      <c r="BK25" s="373"/>
      <c r="BL25" s="373"/>
      <c r="BM25" s="373"/>
      <c r="BN25" s="373"/>
      <c r="BO25" s="373"/>
      <c r="BP25" s="373"/>
      <c r="BQ25" s="373"/>
      <c r="BR25" s="373"/>
      <c r="BS25" s="373"/>
      <c r="BT25" s="373"/>
      <c r="BU25" s="373"/>
      <c r="BV25" s="373"/>
      <c r="BW25" s="373"/>
      <c r="BX25" s="373"/>
      <c r="BY25" s="373"/>
      <c r="BZ25" s="373"/>
      <c r="CA25" s="373"/>
      <c r="CB25" s="373"/>
      <c r="CC25" s="373"/>
      <c r="CD25" s="373"/>
      <c r="CE25" s="373"/>
      <c r="CF25" s="373"/>
      <c r="CG25" s="373"/>
      <c r="CH25" s="373"/>
      <c r="CI25" s="373"/>
      <c r="CJ25" s="373"/>
      <c r="CK25" s="373"/>
      <c r="CL25" s="373"/>
      <c r="CM25" s="373"/>
      <c r="CN25" s="373"/>
      <c r="CO25" s="373"/>
      <c r="CP25" s="373"/>
      <c r="CQ25" s="373"/>
      <c r="CR25" s="373"/>
      <c r="CS25" s="373"/>
      <c r="CT25" s="373"/>
      <c r="CU25" s="373"/>
      <c r="CV25" s="373"/>
      <c r="CW25" s="373"/>
      <c r="CX25" s="373"/>
      <c r="CY25" s="373"/>
      <c r="CZ25" s="373"/>
      <c r="DA25" s="373"/>
      <c r="DB25" s="373"/>
      <c r="DC25" s="373"/>
      <c r="DD25" s="373"/>
      <c r="DE25" s="373"/>
      <c r="DF25" s="373"/>
      <c r="DG25" s="373"/>
      <c r="DH25" s="373"/>
      <c r="DI25" s="373"/>
      <c r="DJ25" s="373"/>
      <c r="DK25" s="373"/>
      <c r="DL25" s="373"/>
      <c r="DM25" s="373"/>
      <c r="DN25" s="373"/>
      <c r="DO25" s="373"/>
      <c r="DP25" s="373"/>
      <c r="DQ25" s="373"/>
      <c r="DR25" s="373"/>
      <c r="DS25" s="373"/>
      <c r="DT25" s="373"/>
      <c r="DU25" s="373"/>
      <c r="DV25" s="373"/>
      <c r="DW25" s="373"/>
      <c r="DX25" s="373"/>
      <c r="DY25" s="373"/>
      <c r="DZ25" s="373"/>
      <c r="EA25" s="373"/>
      <c r="EB25" s="373"/>
      <c r="EC25" s="373"/>
      <c r="ED25" s="373"/>
      <c r="EE25" s="373"/>
      <c r="EF25" s="373"/>
      <c r="EG25" s="373"/>
      <c r="EH25" s="373"/>
      <c r="EI25" s="373"/>
      <c r="EJ25" s="373"/>
      <c r="EK25" s="373"/>
      <c r="EL25" s="373"/>
      <c r="EM25" s="373"/>
      <c r="EN25" s="373"/>
      <c r="EO25" s="373"/>
      <c r="EP25" s="373"/>
      <c r="EQ25" s="373"/>
      <c r="ER25" s="373"/>
      <c r="ES25" s="373"/>
      <c r="ET25" s="373"/>
      <c r="EU25" s="373"/>
      <c r="EV25" s="373"/>
      <c r="EW25" s="373"/>
      <c r="EX25" s="373"/>
      <c r="EY25" s="373"/>
      <c r="EZ25" s="373"/>
      <c r="FA25" s="373"/>
      <c r="FB25" s="373"/>
      <c r="FC25" s="373"/>
      <c r="FD25" s="373"/>
      <c r="FE25" s="373"/>
      <c r="FF25" s="373"/>
      <c r="FG25" s="373"/>
      <c r="FH25" s="373"/>
      <c r="FI25" s="373"/>
      <c r="FJ25" s="373"/>
      <c r="FK25" s="373"/>
      <c r="FL25" s="373"/>
      <c r="FM25" s="373"/>
      <c r="FN25" s="373"/>
      <c r="FO25" s="373"/>
      <c r="FP25" s="373"/>
      <c r="FQ25" s="373"/>
      <c r="FR25" s="373"/>
      <c r="FS25" s="373"/>
      <c r="FT25" s="373"/>
      <c r="FU25" s="373"/>
      <c r="FV25" s="373"/>
      <c r="FW25" s="373"/>
      <c r="FX25" s="373"/>
      <c r="FY25" s="373"/>
      <c r="FZ25" s="373"/>
      <c r="GA25" s="373"/>
      <c r="GB25" s="373"/>
      <c r="GC25" s="373"/>
      <c r="GD25" s="373"/>
      <c r="GE25" s="373"/>
      <c r="GF25" s="373"/>
      <c r="GG25" s="373"/>
      <c r="GH25" s="373"/>
      <c r="GI25" s="373"/>
      <c r="GJ25" s="373"/>
      <c r="GK25" s="373"/>
      <c r="GL25" s="373"/>
      <c r="GM25" s="373"/>
      <c r="GN25" s="373"/>
      <c r="GO25" s="373"/>
      <c r="GP25" s="373"/>
      <c r="GQ25" s="373"/>
      <c r="GR25" s="373"/>
      <c r="GS25" s="373"/>
      <c r="GT25" s="373"/>
      <c r="GU25" s="373"/>
      <c r="GV25" s="373"/>
      <c r="GW25" s="373"/>
      <c r="GX25" s="373"/>
      <c r="GY25" s="373"/>
      <c r="GZ25" s="373"/>
      <c r="HA25" s="373"/>
      <c r="HB25" s="373"/>
      <c r="HC25" s="373"/>
      <c r="HD25" s="373"/>
      <c r="HE25" s="373"/>
      <c r="HF25" s="373"/>
      <c r="HG25" s="373"/>
      <c r="HH25" s="373"/>
      <c r="HI25" s="373"/>
      <c r="HJ25" s="373"/>
      <c r="HK25" s="373"/>
      <c r="HL25" s="373"/>
      <c r="HM25" s="373"/>
      <c r="HN25" s="373"/>
      <c r="HO25" s="373"/>
      <c r="HP25" s="373"/>
      <c r="HQ25" s="373"/>
      <c r="HR25" s="373"/>
      <c r="HS25" s="373"/>
      <c r="HT25" s="373"/>
      <c r="HU25" s="373"/>
      <c r="HV25" s="373"/>
      <c r="HW25" s="373"/>
      <c r="HX25" s="373"/>
      <c r="HY25" s="373"/>
      <c r="HZ25" s="373"/>
      <c r="IA25" s="373"/>
      <c r="IB25" s="373"/>
      <c r="IC25" s="373"/>
      <c r="ID25" s="373"/>
      <c r="IE25" s="373"/>
      <c r="IF25" s="373"/>
      <c r="IG25" s="373"/>
      <c r="IH25" s="373"/>
      <c r="II25" s="373"/>
      <c r="IJ25" s="373"/>
      <c r="IK25" s="373"/>
      <c r="IL25" s="373"/>
      <c r="IM25" s="373"/>
      <c r="IN25" s="373"/>
      <c r="IO25" s="373"/>
      <c r="IP25" s="373"/>
      <c r="IQ25" s="373"/>
      <c r="IR25" s="373"/>
      <c r="IS25" s="373"/>
      <c r="IT25" s="373"/>
    </row>
    <row r="26" spans="1:254" ht="24" customHeight="1">
      <c r="A26" s="481" t="s">
        <v>1482</v>
      </c>
      <c r="B26" s="480">
        <v>21</v>
      </c>
      <c r="C26" s="480"/>
      <c r="D26" s="480"/>
      <c r="E26" s="480"/>
      <c r="F26" s="480"/>
      <c r="G26" s="480"/>
      <c r="H26" s="480"/>
      <c r="I26" s="480"/>
      <c r="J26" s="480"/>
      <c r="K26" s="480"/>
      <c r="L26" s="480"/>
      <c r="M26" s="480"/>
      <c r="N26" s="480"/>
      <c r="O26" s="480"/>
      <c r="P26" s="480">
        <v>21</v>
      </c>
      <c r="Q26" s="480"/>
      <c r="R26" s="373"/>
      <c r="S26" s="373"/>
      <c r="T26" s="373"/>
      <c r="U26" s="373"/>
      <c r="V26" s="373"/>
      <c r="W26" s="373"/>
      <c r="X26" s="373"/>
      <c r="Y26" s="373"/>
      <c r="Z26" s="373"/>
      <c r="AA26" s="373"/>
      <c r="AB26" s="373"/>
      <c r="AC26" s="373"/>
      <c r="AD26" s="373"/>
      <c r="AE26" s="373"/>
      <c r="AF26" s="373"/>
      <c r="AG26" s="373"/>
      <c r="AH26" s="373"/>
      <c r="AI26" s="373"/>
      <c r="AJ26" s="373"/>
      <c r="AK26" s="373"/>
      <c r="AL26" s="373"/>
      <c r="AM26" s="373"/>
      <c r="AN26" s="373"/>
      <c r="AO26" s="373"/>
      <c r="AP26" s="373"/>
      <c r="AQ26" s="373"/>
      <c r="AR26" s="373"/>
      <c r="AS26" s="373"/>
      <c r="AT26" s="373"/>
      <c r="AU26" s="373"/>
      <c r="AV26" s="373"/>
      <c r="AW26" s="373"/>
      <c r="AX26" s="373"/>
      <c r="AY26" s="373"/>
      <c r="AZ26" s="373"/>
      <c r="BA26" s="373"/>
      <c r="BB26" s="373"/>
      <c r="BC26" s="373"/>
      <c r="BD26" s="373"/>
      <c r="BE26" s="373"/>
      <c r="BF26" s="373"/>
      <c r="BG26" s="373"/>
      <c r="BH26" s="373"/>
      <c r="BI26" s="373"/>
      <c r="BJ26" s="373"/>
      <c r="BK26" s="373"/>
      <c r="BL26" s="373"/>
      <c r="BM26" s="373"/>
      <c r="BN26" s="373"/>
      <c r="BO26" s="373"/>
      <c r="BP26" s="373"/>
      <c r="BQ26" s="373"/>
      <c r="BR26" s="373"/>
      <c r="BS26" s="373"/>
      <c r="BT26" s="373"/>
      <c r="BU26" s="373"/>
      <c r="BV26" s="373"/>
      <c r="BW26" s="373"/>
      <c r="BX26" s="373"/>
      <c r="BY26" s="373"/>
      <c r="BZ26" s="373"/>
      <c r="CA26" s="373"/>
      <c r="CB26" s="373"/>
      <c r="CC26" s="373"/>
      <c r="CD26" s="373"/>
      <c r="CE26" s="373"/>
      <c r="CF26" s="373"/>
      <c r="CG26" s="373"/>
      <c r="CH26" s="373"/>
      <c r="CI26" s="373"/>
      <c r="CJ26" s="373"/>
      <c r="CK26" s="373"/>
      <c r="CL26" s="373"/>
      <c r="CM26" s="373"/>
      <c r="CN26" s="373"/>
      <c r="CO26" s="373"/>
      <c r="CP26" s="373"/>
      <c r="CQ26" s="373"/>
      <c r="CR26" s="373"/>
      <c r="CS26" s="373"/>
      <c r="CT26" s="373"/>
      <c r="CU26" s="373"/>
      <c r="CV26" s="373"/>
      <c r="CW26" s="373"/>
      <c r="CX26" s="373"/>
      <c r="CY26" s="373"/>
      <c r="CZ26" s="373"/>
      <c r="DA26" s="373"/>
      <c r="DB26" s="373"/>
      <c r="DC26" s="373"/>
      <c r="DD26" s="373"/>
      <c r="DE26" s="373"/>
      <c r="DF26" s="373"/>
      <c r="DG26" s="373"/>
      <c r="DH26" s="373"/>
      <c r="DI26" s="373"/>
      <c r="DJ26" s="373"/>
      <c r="DK26" s="373"/>
      <c r="DL26" s="373"/>
      <c r="DM26" s="373"/>
      <c r="DN26" s="373"/>
      <c r="DO26" s="373"/>
      <c r="DP26" s="373"/>
      <c r="DQ26" s="373"/>
      <c r="DR26" s="373"/>
      <c r="DS26" s="373"/>
      <c r="DT26" s="373"/>
      <c r="DU26" s="373"/>
      <c r="DV26" s="373"/>
      <c r="DW26" s="373"/>
      <c r="DX26" s="373"/>
      <c r="DY26" s="373"/>
      <c r="DZ26" s="373"/>
      <c r="EA26" s="373"/>
      <c r="EB26" s="373"/>
      <c r="EC26" s="373"/>
      <c r="ED26" s="373"/>
      <c r="EE26" s="373"/>
      <c r="EF26" s="373"/>
      <c r="EG26" s="373"/>
      <c r="EH26" s="373"/>
      <c r="EI26" s="373"/>
      <c r="EJ26" s="373"/>
      <c r="EK26" s="373"/>
      <c r="EL26" s="373"/>
      <c r="EM26" s="373"/>
      <c r="EN26" s="373"/>
      <c r="EO26" s="373"/>
      <c r="EP26" s="373"/>
      <c r="EQ26" s="373"/>
      <c r="ER26" s="373"/>
      <c r="ES26" s="373"/>
      <c r="ET26" s="373"/>
      <c r="EU26" s="373"/>
      <c r="EV26" s="373"/>
      <c r="EW26" s="373"/>
      <c r="EX26" s="373"/>
      <c r="EY26" s="373"/>
      <c r="EZ26" s="373"/>
      <c r="FA26" s="373"/>
      <c r="FB26" s="373"/>
      <c r="FC26" s="373"/>
      <c r="FD26" s="373"/>
      <c r="FE26" s="373"/>
      <c r="FF26" s="373"/>
      <c r="FG26" s="373"/>
      <c r="FH26" s="373"/>
      <c r="FI26" s="373"/>
      <c r="FJ26" s="373"/>
      <c r="FK26" s="373"/>
      <c r="FL26" s="373"/>
      <c r="FM26" s="373"/>
      <c r="FN26" s="373"/>
      <c r="FO26" s="373"/>
      <c r="FP26" s="373"/>
      <c r="FQ26" s="373"/>
      <c r="FR26" s="373"/>
      <c r="FS26" s="373"/>
      <c r="FT26" s="373"/>
      <c r="FU26" s="373"/>
      <c r="FV26" s="373"/>
      <c r="FW26" s="373"/>
      <c r="FX26" s="373"/>
      <c r="FY26" s="373"/>
      <c r="FZ26" s="373"/>
      <c r="GA26" s="373"/>
      <c r="GB26" s="373"/>
      <c r="GC26" s="373"/>
      <c r="GD26" s="373"/>
      <c r="GE26" s="373"/>
      <c r="GF26" s="373"/>
      <c r="GG26" s="373"/>
      <c r="GH26" s="373"/>
      <c r="GI26" s="373"/>
      <c r="GJ26" s="373"/>
      <c r="GK26" s="373"/>
      <c r="GL26" s="373"/>
      <c r="GM26" s="373"/>
      <c r="GN26" s="373"/>
      <c r="GO26" s="373"/>
      <c r="GP26" s="373"/>
      <c r="GQ26" s="373"/>
      <c r="GR26" s="373"/>
      <c r="GS26" s="373"/>
      <c r="GT26" s="373"/>
      <c r="GU26" s="373"/>
      <c r="GV26" s="373"/>
      <c r="GW26" s="373"/>
      <c r="GX26" s="373"/>
      <c r="GY26" s="373"/>
      <c r="GZ26" s="373"/>
      <c r="HA26" s="373"/>
      <c r="HB26" s="373"/>
      <c r="HC26" s="373"/>
      <c r="HD26" s="373"/>
      <c r="HE26" s="373"/>
      <c r="HF26" s="373"/>
      <c r="HG26" s="373"/>
      <c r="HH26" s="373"/>
      <c r="HI26" s="373"/>
      <c r="HJ26" s="373"/>
      <c r="HK26" s="373"/>
      <c r="HL26" s="373"/>
      <c r="HM26" s="373"/>
      <c r="HN26" s="373"/>
      <c r="HO26" s="373"/>
      <c r="HP26" s="373"/>
      <c r="HQ26" s="373"/>
      <c r="HR26" s="373"/>
      <c r="HS26" s="373"/>
      <c r="HT26" s="373"/>
      <c r="HU26" s="373"/>
      <c r="HV26" s="373"/>
      <c r="HW26" s="373"/>
      <c r="HX26" s="373"/>
      <c r="HY26" s="373"/>
      <c r="HZ26" s="373"/>
      <c r="IA26" s="373"/>
      <c r="IB26" s="373"/>
      <c r="IC26" s="373"/>
      <c r="ID26" s="373"/>
      <c r="IE26" s="373"/>
      <c r="IF26" s="373"/>
      <c r="IG26" s="373"/>
      <c r="IH26" s="373"/>
      <c r="II26" s="373"/>
      <c r="IJ26" s="373"/>
      <c r="IK26" s="373"/>
      <c r="IL26" s="373"/>
      <c r="IM26" s="373"/>
      <c r="IN26" s="373"/>
      <c r="IO26" s="373"/>
      <c r="IP26" s="373"/>
      <c r="IQ26" s="373"/>
      <c r="IR26" s="373"/>
      <c r="IS26" s="373"/>
      <c r="IT26" s="373"/>
    </row>
    <row r="27" spans="1:254" ht="24" customHeight="1">
      <c r="A27" s="481" t="s">
        <v>1483</v>
      </c>
      <c r="B27" s="480">
        <v>3.6</v>
      </c>
      <c r="C27" s="480"/>
      <c r="D27" s="480"/>
      <c r="E27" s="480"/>
      <c r="F27" s="480"/>
      <c r="G27" s="480"/>
      <c r="H27" s="480"/>
      <c r="I27" s="480"/>
      <c r="J27" s="480"/>
      <c r="K27" s="480"/>
      <c r="L27" s="480"/>
      <c r="M27" s="480">
        <v>3.6</v>
      </c>
      <c r="N27" s="480"/>
      <c r="O27" s="480"/>
      <c r="P27" s="480"/>
      <c r="Q27" s="480"/>
      <c r="R27" s="373"/>
      <c r="S27" s="373"/>
      <c r="T27" s="373"/>
      <c r="U27" s="373"/>
      <c r="V27" s="373"/>
      <c r="W27" s="373"/>
      <c r="X27" s="373"/>
      <c r="Y27" s="373"/>
      <c r="Z27" s="373"/>
      <c r="AA27" s="373"/>
      <c r="AB27" s="373"/>
      <c r="AC27" s="373"/>
      <c r="AD27" s="373"/>
      <c r="AE27" s="373"/>
      <c r="AF27" s="373"/>
      <c r="AG27" s="373"/>
      <c r="AH27" s="373"/>
      <c r="AI27" s="373"/>
      <c r="AJ27" s="373"/>
      <c r="AK27" s="373"/>
      <c r="AL27" s="373"/>
      <c r="AM27" s="373"/>
      <c r="AN27" s="373"/>
      <c r="AO27" s="373"/>
      <c r="AP27" s="373"/>
      <c r="AQ27" s="373"/>
      <c r="AR27" s="373"/>
      <c r="AS27" s="373"/>
      <c r="AT27" s="373"/>
      <c r="AU27" s="373"/>
      <c r="AV27" s="373"/>
      <c r="AW27" s="373"/>
      <c r="AX27" s="373"/>
      <c r="AY27" s="373"/>
      <c r="AZ27" s="373"/>
      <c r="BA27" s="373"/>
      <c r="BB27" s="373"/>
      <c r="BC27" s="373"/>
      <c r="BD27" s="373"/>
      <c r="BE27" s="373"/>
      <c r="BF27" s="373"/>
      <c r="BG27" s="373"/>
      <c r="BH27" s="373"/>
      <c r="BI27" s="373"/>
      <c r="BJ27" s="373"/>
      <c r="BK27" s="373"/>
      <c r="BL27" s="373"/>
      <c r="BM27" s="373"/>
      <c r="BN27" s="373"/>
      <c r="BO27" s="373"/>
      <c r="BP27" s="373"/>
      <c r="BQ27" s="373"/>
      <c r="BR27" s="373"/>
      <c r="BS27" s="373"/>
      <c r="BT27" s="373"/>
      <c r="BU27" s="373"/>
      <c r="BV27" s="373"/>
      <c r="BW27" s="373"/>
      <c r="BX27" s="373"/>
      <c r="BY27" s="373"/>
      <c r="BZ27" s="373"/>
      <c r="CA27" s="373"/>
      <c r="CB27" s="373"/>
      <c r="CC27" s="373"/>
      <c r="CD27" s="373"/>
      <c r="CE27" s="373"/>
      <c r="CF27" s="373"/>
      <c r="CG27" s="373"/>
      <c r="CH27" s="373"/>
      <c r="CI27" s="373"/>
      <c r="CJ27" s="373"/>
      <c r="CK27" s="373"/>
      <c r="CL27" s="373"/>
      <c r="CM27" s="373"/>
      <c r="CN27" s="373"/>
      <c r="CO27" s="373"/>
      <c r="CP27" s="373"/>
      <c r="CQ27" s="373"/>
      <c r="CR27" s="373"/>
      <c r="CS27" s="373"/>
      <c r="CT27" s="373"/>
      <c r="CU27" s="373"/>
      <c r="CV27" s="373"/>
      <c r="CW27" s="373"/>
      <c r="CX27" s="373"/>
      <c r="CY27" s="373"/>
      <c r="CZ27" s="373"/>
      <c r="DA27" s="373"/>
      <c r="DB27" s="373"/>
      <c r="DC27" s="373"/>
      <c r="DD27" s="373"/>
      <c r="DE27" s="373"/>
      <c r="DF27" s="373"/>
      <c r="DG27" s="373"/>
      <c r="DH27" s="373"/>
      <c r="DI27" s="373"/>
      <c r="DJ27" s="373"/>
      <c r="DK27" s="373"/>
      <c r="DL27" s="373"/>
      <c r="DM27" s="373"/>
      <c r="DN27" s="373"/>
      <c r="DO27" s="373"/>
      <c r="DP27" s="373"/>
      <c r="DQ27" s="373"/>
      <c r="DR27" s="373"/>
      <c r="DS27" s="373"/>
      <c r="DT27" s="373"/>
      <c r="DU27" s="373"/>
      <c r="DV27" s="373"/>
      <c r="DW27" s="373"/>
      <c r="DX27" s="373"/>
      <c r="DY27" s="373"/>
      <c r="DZ27" s="373"/>
      <c r="EA27" s="373"/>
      <c r="EB27" s="373"/>
      <c r="EC27" s="373"/>
      <c r="ED27" s="373"/>
      <c r="EE27" s="373"/>
      <c r="EF27" s="373"/>
      <c r="EG27" s="373"/>
      <c r="EH27" s="373"/>
      <c r="EI27" s="373"/>
      <c r="EJ27" s="373"/>
      <c r="EK27" s="373"/>
      <c r="EL27" s="373"/>
      <c r="EM27" s="373"/>
      <c r="EN27" s="373"/>
      <c r="EO27" s="373"/>
      <c r="EP27" s="373"/>
      <c r="EQ27" s="373"/>
      <c r="ER27" s="373"/>
      <c r="ES27" s="373"/>
      <c r="ET27" s="373"/>
      <c r="EU27" s="373"/>
      <c r="EV27" s="373"/>
      <c r="EW27" s="373"/>
      <c r="EX27" s="373"/>
      <c r="EY27" s="373"/>
      <c r="EZ27" s="373"/>
      <c r="FA27" s="373"/>
      <c r="FB27" s="373"/>
      <c r="FC27" s="373"/>
      <c r="FD27" s="373"/>
      <c r="FE27" s="373"/>
      <c r="FF27" s="373"/>
      <c r="FG27" s="373"/>
      <c r="FH27" s="373"/>
      <c r="FI27" s="373"/>
      <c r="FJ27" s="373"/>
      <c r="FK27" s="373"/>
      <c r="FL27" s="373"/>
      <c r="FM27" s="373"/>
      <c r="FN27" s="373"/>
      <c r="FO27" s="373"/>
      <c r="FP27" s="373"/>
      <c r="FQ27" s="373"/>
      <c r="FR27" s="373"/>
      <c r="FS27" s="373"/>
      <c r="FT27" s="373"/>
      <c r="FU27" s="373"/>
      <c r="FV27" s="373"/>
      <c r="FW27" s="373"/>
      <c r="FX27" s="373"/>
      <c r="FY27" s="373"/>
      <c r="FZ27" s="373"/>
      <c r="GA27" s="373"/>
      <c r="GB27" s="373"/>
      <c r="GC27" s="373"/>
      <c r="GD27" s="373"/>
      <c r="GE27" s="373"/>
      <c r="GF27" s="373"/>
      <c r="GG27" s="373"/>
      <c r="GH27" s="373"/>
      <c r="GI27" s="373"/>
      <c r="GJ27" s="373"/>
      <c r="GK27" s="373"/>
      <c r="GL27" s="373"/>
      <c r="GM27" s="373"/>
      <c r="GN27" s="373"/>
      <c r="GO27" s="373"/>
      <c r="GP27" s="373"/>
      <c r="GQ27" s="373"/>
      <c r="GR27" s="373"/>
      <c r="GS27" s="373"/>
      <c r="GT27" s="373"/>
      <c r="GU27" s="373"/>
      <c r="GV27" s="373"/>
      <c r="GW27" s="373"/>
      <c r="GX27" s="373"/>
      <c r="GY27" s="373"/>
      <c r="GZ27" s="373"/>
      <c r="HA27" s="373"/>
      <c r="HB27" s="373"/>
      <c r="HC27" s="373"/>
      <c r="HD27" s="373"/>
      <c r="HE27" s="373"/>
      <c r="HF27" s="373"/>
      <c r="HG27" s="373"/>
      <c r="HH27" s="373"/>
      <c r="HI27" s="373"/>
      <c r="HJ27" s="373"/>
      <c r="HK27" s="373"/>
      <c r="HL27" s="373"/>
      <c r="HM27" s="373"/>
      <c r="HN27" s="373"/>
      <c r="HO27" s="373"/>
      <c r="HP27" s="373"/>
      <c r="HQ27" s="373"/>
      <c r="HR27" s="373"/>
      <c r="HS27" s="373"/>
      <c r="HT27" s="373"/>
      <c r="HU27" s="373"/>
      <c r="HV27" s="373"/>
      <c r="HW27" s="373"/>
      <c r="HX27" s="373"/>
      <c r="HY27" s="373"/>
      <c r="HZ27" s="373"/>
      <c r="IA27" s="373"/>
      <c r="IB27" s="373"/>
      <c r="IC27" s="373"/>
      <c r="ID27" s="373"/>
      <c r="IE27" s="373"/>
      <c r="IF27" s="373"/>
      <c r="IG27" s="373"/>
      <c r="IH27" s="373"/>
      <c r="II27" s="373"/>
      <c r="IJ27" s="373"/>
      <c r="IK27" s="373"/>
      <c r="IL27" s="373"/>
      <c r="IM27" s="373"/>
      <c r="IN27" s="373"/>
      <c r="IO27" s="373"/>
      <c r="IP27" s="373"/>
      <c r="IQ27" s="373"/>
      <c r="IR27" s="373"/>
      <c r="IS27" s="373"/>
      <c r="IT27" s="373"/>
    </row>
    <row r="28" spans="1:254" ht="24" customHeight="1">
      <c r="A28" s="479" t="s">
        <v>1484</v>
      </c>
      <c r="B28" s="480">
        <v>0.5</v>
      </c>
      <c r="C28" s="480"/>
      <c r="D28" s="480"/>
      <c r="E28" s="480"/>
      <c r="F28" s="480"/>
      <c r="G28" s="480"/>
      <c r="H28" s="480"/>
      <c r="I28" s="480"/>
      <c r="J28" s="480"/>
      <c r="K28" s="480"/>
      <c r="L28" s="480"/>
      <c r="M28" s="480">
        <v>0.5</v>
      </c>
      <c r="N28" s="480"/>
      <c r="O28" s="480"/>
      <c r="P28" s="480"/>
      <c r="Q28" s="480"/>
      <c r="R28" s="373"/>
      <c r="S28" s="373"/>
      <c r="T28" s="373"/>
      <c r="U28" s="373"/>
      <c r="V28" s="373"/>
      <c r="W28" s="373"/>
      <c r="X28" s="373"/>
      <c r="Y28" s="373"/>
      <c r="Z28" s="373"/>
      <c r="AA28" s="373"/>
      <c r="AB28" s="373"/>
      <c r="AC28" s="373"/>
      <c r="AD28" s="373"/>
      <c r="AE28" s="373"/>
      <c r="AF28" s="373"/>
      <c r="AG28" s="373"/>
      <c r="AH28" s="373"/>
      <c r="AI28" s="373"/>
      <c r="AJ28" s="373"/>
      <c r="AK28" s="373"/>
      <c r="AL28" s="373"/>
      <c r="AM28" s="373"/>
      <c r="AN28" s="373"/>
      <c r="AO28" s="373"/>
      <c r="AP28" s="373"/>
      <c r="AQ28" s="373"/>
      <c r="AR28" s="373"/>
      <c r="AS28" s="373"/>
      <c r="AT28" s="373"/>
      <c r="AU28" s="373"/>
      <c r="AV28" s="373"/>
      <c r="AW28" s="373"/>
      <c r="AX28" s="373"/>
      <c r="AY28" s="373"/>
      <c r="AZ28" s="373"/>
      <c r="BA28" s="373"/>
      <c r="BB28" s="373"/>
      <c r="BC28" s="373"/>
      <c r="BD28" s="373"/>
      <c r="BE28" s="373"/>
      <c r="BF28" s="373"/>
      <c r="BG28" s="373"/>
      <c r="BH28" s="373"/>
      <c r="BI28" s="373"/>
      <c r="BJ28" s="373"/>
      <c r="BK28" s="373"/>
      <c r="BL28" s="373"/>
      <c r="BM28" s="373"/>
      <c r="BN28" s="373"/>
      <c r="BO28" s="373"/>
      <c r="BP28" s="373"/>
      <c r="BQ28" s="373"/>
      <c r="BR28" s="373"/>
      <c r="BS28" s="373"/>
      <c r="BT28" s="373"/>
      <c r="BU28" s="373"/>
      <c r="BV28" s="373"/>
      <c r="BW28" s="373"/>
      <c r="BX28" s="373"/>
      <c r="BY28" s="373"/>
      <c r="BZ28" s="373"/>
      <c r="CA28" s="373"/>
      <c r="CB28" s="373"/>
      <c r="CC28" s="373"/>
      <c r="CD28" s="373"/>
      <c r="CE28" s="373"/>
      <c r="CF28" s="373"/>
      <c r="CG28" s="373"/>
      <c r="CH28" s="373"/>
      <c r="CI28" s="373"/>
      <c r="CJ28" s="373"/>
      <c r="CK28" s="373"/>
      <c r="CL28" s="373"/>
      <c r="CM28" s="373"/>
      <c r="CN28" s="373"/>
      <c r="CO28" s="373"/>
      <c r="CP28" s="373"/>
      <c r="CQ28" s="373"/>
      <c r="CR28" s="373"/>
      <c r="CS28" s="373"/>
      <c r="CT28" s="373"/>
      <c r="CU28" s="373"/>
      <c r="CV28" s="373"/>
      <c r="CW28" s="373"/>
      <c r="CX28" s="373"/>
      <c r="CY28" s="373"/>
      <c r="CZ28" s="373"/>
      <c r="DA28" s="373"/>
      <c r="DB28" s="373"/>
      <c r="DC28" s="373"/>
      <c r="DD28" s="373"/>
      <c r="DE28" s="373"/>
      <c r="DF28" s="373"/>
      <c r="DG28" s="373"/>
      <c r="DH28" s="373"/>
      <c r="DI28" s="373"/>
      <c r="DJ28" s="373"/>
      <c r="DK28" s="373"/>
      <c r="DL28" s="373"/>
      <c r="DM28" s="373"/>
      <c r="DN28" s="373"/>
      <c r="DO28" s="373"/>
      <c r="DP28" s="373"/>
      <c r="DQ28" s="373"/>
      <c r="DR28" s="373"/>
      <c r="DS28" s="373"/>
      <c r="DT28" s="373"/>
      <c r="DU28" s="373"/>
      <c r="DV28" s="373"/>
      <c r="DW28" s="373"/>
      <c r="DX28" s="373"/>
      <c r="DY28" s="373"/>
      <c r="DZ28" s="373"/>
      <c r="EA28" s="373"/>
      <c r="EB28" s="373"/>
      <c r="EC28" s="373"/>
      <c r="ED28" s="373"/>
      <c r="EE28" s="373"/>
      <c r="EF28" s="373"/>
      <c r="EG28" s="373"/>
      <c r="EH28" s="373"/>
      <c r="EI28" s="373"/>
      <c r="EJ28" s="373"/>
      <c r="EK28" s="373"/>
      <c r="EL28" s="373"/>
      <c r="EM28" s="373"/>
      <c r="EN28" s="373"/>
      <c r="EO28" s="373"/>
      <c r="EP28" s="373"/>
      <c r="EQ28" s="373"/>
      <c r="ER28" s="373"/>
      <c r="ES28" s="373"/>
      <c r="ET28" s="373"/>
      <c r="EU28" s="373"/>
      <c r="EV28" s="373"/>
      <c r="EW28" s="373"/>
      <c r="EX28" s="373"/>
      <c r="EY28" s="373"/>
      <c r="EZ28" s="373"/>
      <c r="FA28" s="373"/>
      <c r="FB28" s="373"/>
      <c r="FC28" s="373"/>
      <c r="FD28" s="373"/>
      <c r="FE28" s="373"/>
      <c r="FF28" s="373"/>
      <c r="FG28" s="373"/>
      <c r="FH28" s="373"/>
      <c r="FI28" s="373"/>
      <c r="FJ28" s="373"/>
      <c r="FK28" s="373"/>
      <c r="FL28" s="373"/>
      <c r="FM28" s="373"/>
      <c r="FN28" s="373"/>
      <c r="FO28" s="373"/>
      <c r="FP28" s="373"/>
      <c r="FQ28" s="373"/>
      <c r="FR28" s="373"/>
      <c r="FS28" s="373"/>
      <c r="FT28" s="373"/>
      <c r="FU28" s="373"/>
      <c r="FV28" s="373"/>
      <c r="FW28" s="373"/>
      <c r="FX28" s="373"/>
      <c r="FY28" s="373"/>
      <c r="FZ28" s="373"/>
      <c r="GA28" s="373"/>
      <c r="GB28" s="373"/>
      <c r="GC28" s="373"/>
      <c r="GD28" s="373"/>
      <c r="GE28" s="373"/>
      <c r="GF28" s="373"/>
      <c r="GG28" s="373"/>
      <c r="GH28" s="373"/>
      <c r="GI28" s="373"/>
      <c r="GJ28" s="373"/>
      <c r="GK28" s="373"/>
      <c r="GL28" s="373"/>
      <c r="GM28" s="373"/>
      <c r="GN28" s="373"/>
      <c r="GO28" s="373"/>
      <c r="GP28" s="373"/>
      <c r="GQ28" s="373"/>
      <c r="GR28" s="373"/>
      <c r="GS28" s="373"/>
      <c r="GT28" s="373"/>
      <c r="GU28" s="373"/>
      <c r="GV28" s="373"/>
      <c r="GW28" s="373"/>
      <c r="GX28" s="373"/>
      <c r="GY28" s="373"/>
      <c r="GZ28" s="373"/>
      <c r="HA28" s="373"/>
      <c r="HB28" s="373"/>
      <c r="HC28" s="373"/>
      <c r="HD28" s="373"/>
      <c r="HE28" s="373"/>
      <c r="HF28" s="373"/>
      <c r="HG28" s="373"/>
      <c r="HH28" s="373"/>
      <c r="HI28" s="373"/>
      <c r="HJ28" s="373"/>
      <c r="HK28" s="373"/>
      <c r="HL28" s="373"/>
      <c r="HM28" s="373"/>
      <c r="HN28" s="373"/>
      <c r="HO28" s="373"/>
      <c r="HP28" s="373"/>
      <c r="HQ28" s="373"/>
      <c r="HR28" s="373"/>
      <c r="HS28" s="373"/>
      <c r="HT28" s="373"/>
      <c r="HU28" s="373"/>
      <c r="HV28" s="373"/>
      <c r="HW28" s="373"/>
      <c r="HX28" s="373"/>
      <c r="HY28" s="373"/>
      <c r="HZ28" s="373"/>
      <c r="IA28" s="373"/>
      <c r="IB28" s="373"/>
      <c r="IC28" s="373"/>
      <c r="ID28" s="373"/>
      <c r="IE28" s="373"/>
      <c r="IF28" s="373"/>
      <c r="IG28" s="373"/>
      <c r="IH28" s="373"/>
      <c r="II28" s="373"/>
      <c r="IJ28" s="373"/>
      <c r="IK28" s="373"/>
      <c r="IL28" s="373"/>
      <c r="IM28" s="373"/>
      <c r="IN28" s="373"/>
      <c r="IO28" s="373"/>
      <c r="IP28" s="373"/>
      <c r="IQ28" s="373"/>
      <c r="IR28" s="373"/>
      <c r="IS28" s="373"/>
      <c r="IT28" s="373"/>
    </row>
    <row r="29" spans="1:254" ht="24" customHeight="1">
      <c r="A29" s="479" t="s">
        <v>1485</v>
      </c>
      <c r="B29" s="480">
        <v>70.331216203992696</v>
      </c>
      <c r="C29" s="480"/>
      <c r="D29" s="480"/>
      <c r="E29" s="480"/>
      <c r="F29" s="480">
        <v>27.32288120399269</v>
      </c>
      <c r="G29" s="480"/>
      <c r="H29" s="480"/>
      <c r="I29" s="480"/>
      <c r="J29" s="480"/>
      <c r="K29" s="480"/>
      <c r="L29" s="480"/>
      <c r="M29" s="480"/>
      <c r="N29" s="480"/>
      <c r="O29" s="480"/>
      <c r="P29" s="480">
        <v>38.86</v>
      </c>
      <c r="Q29" s="480">
        <v>4.1526350000000001</v>
      </c>
      <c r="R29" s="373"/>
      <c r="S29" s="373"/>
      <c r="T29" s="373"/>
      <c r="U29" s="373"/>
      <c r="V29" s="373"/>
      <c r="W29" s="373"/>
      <c r="X29" s="373"/>
      <c r="Y29" s="373"/>
      <c r="Z29" s="373"/>
      <c r="AA29" s="373"/>
      <c r="AB29" s="373"/>
      <c r="AC29" s="373"/>
      <c r="AD29" s="373"/>
      <c r="AE29" s="373"/>
      <c r="AF29" s="373"/>
      <c r="AG29" s="373"/>
      <c r="AH29" s="373"/>
      <c r="AI29" s="373"/>
      <c r="AJ29" s="373"/>
      <c r="AK29" s="373"/>
      <c r="AL29" s="373"/>
      <c r="AM29" s="373"/>
      <c r="AN29" s="373"/>
      <c r="AO29" s="373"/>
      <c r="AP29" s="373"/>
      <c r="AQ29" s="373"/>
      <c r="AR29" s="373"/>
      <c r="AS29" s="373"/>
      <c r="AT29" s="373"/>
      <c r="AU29" s="373"/>
      <c r="AV29" s="373"/>
      <c r="AW29" s="373"/>
      <c r="AX29" s="373"/>
      <c r="AY29" s="373"/>
      <c r="AZ29" s="373"/>
      <c r="BA29" s="373"/>
      <c r="BB29" s="373"/>
      <c r="BC29" s="373"/>
      <c r="BD29" s="373"/>
      <c r="BE29" s="373"/>
      <c r="BF29" s="373"/>
      <c r="BG29" s="373"/>
      <c r="BH29" s="373"/>
      <c r="BI29" s="373"/>
      <c r="BJ29" s="373"/>
      <c r="BK29" s="373"/>
      <c r="BL29" s="373"/>
      <c r="BM29" s="373"/>
      <c r="BN29" s="373"/>
      <c r="BO29" s="373"/>
      <c r="BP29" s="373"/>
      <c r="BQ29" s="373"/>
      <c r="BR29" s="373"/>
      <c r="BS29" s="373"/>
      <c r="BT29" s="373"/>
      <c r="BU29" s="373"/>
      <c r="BV29" s="373"/>
      <c r="BW29" s="373"/>
      <c r="BX29" s="373"/>
      <c r="BY29" s="373"/>
      <c r="BZ29" s="373"/>
      <c r="CA29" s="373"/>
      <c r="CB29" s="373"/>
      <c r="CC29" s="373"/>
      <c r="CD29" s="373"/>
      <c r="CE29" s="373"/>
      <c r="CF29" s="373"/>
      <c r="CG29" s="373"/>
      <c r="CH29" s="373"/>
      <c r="CI29" s="373"/>
      <c r="CJ29" s="373"/>
      <c r="CK29" s="373"/>
      <c r="CL29" s="373"/>
      <c r="CM29" s="373"/>
      <c r="CN29" s="373"/>
      <c r="CO29" s="373"/>
      <c r="CP29" s="373"/>
      <c r="CQ29" s="373"/>
      <c r="CR29" s="373"/>
      <c r="CS29" s="373"/>
      <c r="CT29" s="373"/>
      <c r="CU29" s="373"/>
      <c r="CV29" s="373"/>
      <c r="CW29" s="373"/>
      <c r="CX29" s="373"/>
      <c r="CY29" s="373"/>
      <c r="CZ29" s="373"/>
      <c r="DA29" s="373"/>
      <c r="DB29" s="373"/>
      <c r="DC29" s="373"/>
      <c r="DD29" s="373"/>
      <c r="DE29" s="373"/>
      <c r="DF29" s="373"/>
      <c r="DG29" s="373"/>
      <c r="DH29" s="373"/>
      <c r="DI29" s="373"/>
      <c r="DJ29" s="373"/>
      <c r="DK29" s="373"/>
      <c r="DL29" s="373"/>
      <c r="DM29" s="373"/>
      <c r="DN29" s="373"/>
      <c r="DO29" s="373"/>
      <c r="DP29" s="373"/>
      <c r="DQ29" s="373"/>
      <c r="DR29" s="373"/>
      <c r="DS29" s="373"/>
      <c r="DT29" s="373"/>
      <c r="DU29" s="373"/>
      <c r="DV29" s="373"/>
      <c r="DW29" s="373"/>
      <c r="DX29" s="373"/>
      <c r="DY29" s="373"/>
      <c r="DZ29" s="373"/>
      <c r="EA29" s="373"/>
      <c r="EB29" s="373"/>
      <c r="EC29" s="373"/>
      <c r="ED29" s="373"/>
      <c r="EE29" s="373"/>
      <c r="EF29" s="373"/>
      <c r="EG29" s="373"/>
      <c r="EH29" s="373"/>
      <c r="EI29" s="373"/>
      <c r="EJ29" s="373"/>
      <c r="EK29" s="373"/>
      <c r="EL29" s="373"/>
      <c r="EM29" s="373"/>
      <c r="EN29" s="373"/>
      <c r="EO29" s="373"/>
      <c r="EP29" s="373"/>
      <c r="EQ29" s="373"/>
      <c r="ER29" s="373"/>
      <c r="ES29" s="373"/>
      <c r="ET29" s="373"/>
      <c r="EU29" s="373"/>
      <c r="EV29" s="373"/>
      <c r="EW29" s="373"/>
      <c r="EX29" s="373"/>
      <c r="EY29" s="373"/>
      <c r="EZ29" s="373"/>
      <c r="FA29" s="373"/>
      <c r="FB29" s="373"/>
      <c r="FC29" s="373"/>
      <c r="FD29" s="373"/>
      <c r="FE29" s="373"/>
      <c r="FF29" s="373"/>
      <c r="FG29" s="373"/>
      <c r="FH29" s="373"/>
      <c r="FI29" s="373"/>
      <c r="FJ29" s="373"/>
      <c r="FK29" s="373"/>
      <c r="FL29" s="373"/>
      <c r="FM29" s="373"/>
      <c r="FN29" s="373"/>
      <c r="FO29" s="373"/>
      <c r="FP29" s="373"/>
      <c r="FQ29" s="373"/>
      <c r="FR29" s="373"/>
      <c r="FS29" s="373"/>
      <c r="FT29" s="373"/>
      <c r="FU29" s="373"/>
      <c r="FV29" s="373"/>
      <c r="FW29" s="373"/>
      <c r="FX29" s="373"/>
      <c r="FY29" s="373"/>
      <c r="FZ29" s="373"/>
      <c r="GA29" s="373"/>
      <c r="GB29" s="373"/>
      <c r="GC29" s="373"/>
      <c r="GD29" s="373"/>
      <c r="GE29" s="373"/>
      <c r="GF29" s="373"/>
      <c r="GG29" s="373"/>
      <c r="GH29" s="373"/>
      <c r="GI29" s="373"/>
      <c r="GJ29" s="373"/>
      <c r="GK29" s="373"/>
      <c r="GL29" s="373"/>
      <c r="GM29" s="373"/>
      <c r="GN29" s="373"/>
      <c r="GO29" s="373"/>
      <c r="GP29" s="373"/>
      <c r="GQ29" s="373"/>
      <c r="GR29" s="373"/>
      <c r="GS29" s="373"/>
      <c r="GT29" s="373"/>
      <c r="GU29" s="373"/>
      <c r="GV29" s="373"/>
      <c r="GW29" s="373"/>
      <c r="GX29" s="373"/>
      <c r="GY29" s="373"/>
      <c r="GZ29" s="373"/>
      <c r="HA29" s="373"/>
      <c r="HB29" s="373"/>
      <c r="HC29" s="373"/>
      <c r="HD29" s="373"/>
      <c r="HE29" s="373"/>
      <c r="HF29" s="373"/>
      <c r="HG29" s="373"/>
      <c r="HH29" s="373"/>
      <c r="HI29" s="373"/>
      <c r="HJ29" s="373"/>
      <c r="HK29" s="373"/>
      <c r="HL29" s="373"/>
      <c r="HM29" s="373"/>
      <c r="HN29" s="373"/>
      <c r="HO29" s="373"/>
      <c r="HP29" s="373"/>
      <c r="HQ29" s="373"/>
      <c r="HR29" s="373"/>
      <c r="HS29" s="373"/>
      <c r="HT29" s="373"/>
      <c r="HU29" s="373"/>
      <c r="HV29" s="373"/>
      <c r="HW29" s="373"/>
      <c r="HX29" s="373"/>
      <c r="HY29" s="373"/>
      <c r="HZ29" s="373"/>
      <c r="IA29" s="373"/>
      <c r="IB29" s="373"/>
      <c r="IC29" s="373"/>
      <c r="ID29" s="373"/>
      <c r="IE29" s="373"/>
      <c r="IF29" s="373"/>
      <c r="IG29" s="373"/>
      <c r="IH29" s="373"/>
      <c r="II29" s="373"/>
      <c r="IJ29" s="373"/>
      <c r="IK29" s="373"/>
      <c r="IL29" s="373"/>
      <c r="IM29" s="373"/>
      <c r="IN29" s="373"/>
      <c r="IO29" s="373"/>
      <c r="IP29" s="373"/>
      <c r="IQ29" s="373"/>
      <c r="IR29" s="373"/>
      <c r="IS29" s="373"/>
      <c r="IT29" s="373"/>
    </row>
    <row r="30" spans="1:254" ht="24" customHeight="1">
      <c r="A30" s="479" t="s">
        <v>1244</v>
      </c>
      <c r="B30" s="480">
        <v>1020.3</v>
      </c>
      <c r="C30" s="480"/>
      <c r="D30" s="480"/>
      <c r="E30" s="480"/>
      <c r="F30" s="480"/>
      <c r="G30" s="480"/>
      <c r="H30" s="480"/>
      <c r="I30" s="480"/>
      <c r="J30" s="480"/>
      <c r="K30" s="480"/>
      <c r="L30" s="480"/>
      <c r="M30" s="480"/>
      <c r="N30" s="480">
        <v>30.3</v>
      </c>
      <c r="O30" s="480">
        <v>990</v>
      </c>
      <c r="P30" s="480"/>
      <c r="Q30" s="480"/>
      <c r="R30" s="373"/>
      <c r="S30" s="373"/>
      <c r="T30" s="373"/>
      <c r="U30" s="373"/>
      <c r="V30" s="373"/>
      <c r="W30" s="373"/>
      <c r="X30" s="373"/>
      <c r="Y30" s="373"/>
      <c r="Z30" s="373"/>
      <c r="AA30" s="373"/>
      <c r="AB30" s="373"/>
      <c r="AC30" s="373"/>
      <c r="AD30" s="373"/>
      <c r="AE30" s="373"/>
      <c r="AF30" s="373"/>
      <c r="AG30" s="373"/>
      <c r="AH30" s="373"/>
      <c r="AI30" s="373"/>
      <c r="AJ30" s="373"/>
      <c r="AK30" s="373"/>
      <c r="AL30" s="373"/>
      <c r="AM30" s="373"/>
      <c r="AN30" s="373"/>
      <c r="AO30" s="373"/>
      <c r="AP30" s="373"/>
      <c r="AQ30" s="373"/>
      <c r="AR30" s="373"/>
      <c r="AS30" s="373"/>
      <c r="AT30" s="373"/>
      <c r="AU30" s="373"/>
      <c r="AV30" s="373"/>
      <c r="AW30" s="373"/>
      <c r="AX30" s="373"/>
      <c r="AY30" s="373"/>
      <c r="AZ30" s="373"/>
      <c r="BA30" s="373"/>
      <c r="BB30" s="373"/>
      <c r="BC30" s="373"/>
      <c r="BD30" s="373"/>
      <c r="BE30" s="373"/>
      <c r="BF30" s="373"/>
      <c r="BG30" s="373"/>
      <c r="BH30" s="373"/>
      <c r="BI30" s="373"/>
      <c r="BJ30" s="373"/>
      <c r="BK30" s="373"/>
      <c r="BL30" s="373"/>
      <c r="BM30" s="373"/>
      <c r="BN30" s="373"/>
      <c r="BO30" s="373"/>
      <c r="BP30" s="373"/>
      <c r="BQ30" s="373"/>
      <c r="BR30" s="373"/>
      <c r="BS30" s="373"/>
      <c r="BT30" s="373"/>
      <c r="BU30" s="373"/>
      <c r="BV30" s="373"/>
      <c r="BW30" s="373"/>
      <c r="BX30" s="373"/>
      <c r="BY30" s="373"/>
      <c r="BZ30" s="373"/>
      <c r="CA30" s="373"/>
      <c r="CB30" s="373"/>
      <c r="CC30" s="373"/>
      <c r="CD30" s="373"/>
      <c r="CE30" s="373"/>
      <c r="CF30" s="373"/>
      <c r="CG30" s="373"/>
      <c r="CH30" s="373"/>
      <c r="CI30" s="373"/>
      <c r="CJ30" s="373"/>
      <c r="CK30" s="373"/>
      <c r="CL30" s="373"/>
      <c r="CM30" s="373"/>
      <c r="CN30" s="373"/>
      <c r="CO30" s="373"/>
      <c r="CP30" s="373"/>
      <c r="CQ30" s="373"/>
      <c r="CR30" s="373"/>
      <c r="CS30" s="373"/>
      <c r="CT30" s="373"/>
      <c r="CU30" s="373"/>
      <c r="CV30" s="373"/>
      <c r="CW30" s="373"/>
      <c r="CX30" s="373"/>
      <c r="CY30" s="373"/>
      <c r="CZ30" s="373"/>
      <c r="DA30" s="373"/>
      <c r="DB30" s="373"/>
      <c r="DC30" s="373"/>
      <c r="DD30" s="373"/>
      <c r="DE30" s="373"/>
      <c r="DF30" s="373"/>
      <c r="DG30" s="373"/>
      <c r="DH30" s="373"/>
      <c r="DI30" s="373"/>
      <c r="DJ30" s="373"/>
      <c r="DK30" s="373"/>
      <c r="DL30" s="373"/>
      <c r="DM30" s="373"/>
      <c r="DN30" s="373"/>
      <c r="DO30" s="373"/>
      <c r="DP30" s="373"/>
      <c r="DQ30" s="373"/>
      <c r="DR30" s="373"/>
      <c r="DS30" s="373"/>
      <c r="DT30" s="373"/>
      <c r="DU30" s="373"/>
      <c r="DV30" s="373"/>
      <c r="DW30" s="373"/>
      <c r="DX30" s="373"/>
      <c r="DY30" s="373"/>
      <c r="DZ30" s="373"/>
      <c r="EA30" s="373"/>
      <c r="EB30" s="373"/>
      <c r="EC30" s="373"/>
      <c r="ED30" s="373"/>
      <c r="EE30" s="373"/>
      <c r="EF30" s="373"/>
      <c r="EG30" s="373"/>
      <c r="EH30" s="373"/>
      <c r="EI30" s="373"/>
      <c r="EJ30" s="373"/>
      <c r="EK30" s="373"/>
      <c r="EL30" s="373"/>
      <c r="EM30" s="373"/>
      <c r="EN30" s="373"/>
      <c r="EO30" s="373"/>
      <c r="EP30" s="373"/>
      <c r="EQ30" s="373"/>
      <c r="ER30" s="373"/>
      <c r="ES30" s="373"/>
      <c r="ET30" s="373"/>
      <c r="EU30" s="373"/>
      <c r="EV30" s="373"/>
      <c r="EW30" s="373"/>
      <c r="EX30" s="373"/>
      <c r="EY30" s="373"/>
      <c r="EZ30" s="373"/>
      <c r="FA30" s="373"/>
      <c r="FB30" s="373"/>
      <c r="FC30" s="373"/>
      <c r="FD30" s="373"/>
      <c r="FE30" s="373"/>
      <c r="FF30" s="373"/>
      <c r="FG30" s="373"/>
      <c r="FH30" s="373"/>
      <c r="FI30" s="373"/>
      <c r="FJ30" s="373"/>
      <c r="FK30" s="373"/>
      <c r="FL30" s="373"/>
      <c r="FM30" s="373"/>
      <c r="FN30" s="373"/>
      <c r="FO30" s="373"/>
      <c r="FP30" s="373"/>
      <c r="FQ30" s="373"/>
      <c r="FR30" s="373"/>
      <c r="FS30" s="373"/>
      <c r="FT30" s="373"/>
      <c r="FU30" s="373"/>
      <c r="FV30" s="373"/>
      <c r="FW30" s="373"/>
      <c r="FX30" s="373"/>
      <c r="FY30" s="373"/>
      <c r="FZ30" s="373"/>
      <c r="GA30" s="373"/>
      <c r="GB30" s="373"/>
      <c r="GC30" s="373"/>
      <c r="GD30" s="373"/>
      <c r="GE30" s="373"/>
      <c r="GF30" s="373"/>
      <c r="GG30" s="373"/>
      <c r="GH30" s="373"/>
      <c r="GI30" s="373"/>
      <c r="GJ30" s="373"/>
      <c r="GK30" s="373"/>
      <c r="GL30" s="373"/>
      <c r="GM30" s="373"/>
      <c r="GN30" s="373"/>
      <c r="GO30" s="373"/>
      <c r="GP30" s="373"/>
      <c r="GQ30" s="373"/>
      <c r="GR30" s="373"/>
      <c r="GS30" s="373"/>
      <c r="GT30" s="373"/>
      <c r="GU30" s="373"/>
      <c r="GV30" s="373"/>
      <c r="GW30" s="373"/>
      <c r="GX30" s="373"/>
      <c r="GY30" s="373"/>
      <c r="GZ30" s="373"/>
      <c r="HA30" s="373"/>
      <c r="HB30" s="373"/>
      <c r="HC30" s="373"/>
      <c r="HD30" s="373"/>
      <c r="HE30" s="373"/>
      <c r="HF30" s="373"/>
      <c r="HG30" s="373"/>
      <c r="HH30" s="373"/>
      <c r="HI30" s="373"/>
      <c r="HJ30" s="373"/>
      <c r="HK30" s="373"/>
      <c r="HL30" s="373"/>
      <c r="HM30" s="373"/>
      <c r="HN30" s="373"/>
      <c r="HO30" s="373"/>
      <c r="HP30" s="373"/>
      <c r="HQ30" s="373"/>
      <c r="HR30" s="373"/>
      <c r="HS30" s="373"/>
      <c r="HT30" s="373"/>
      <c r="HU30" s="373"/>
      <c r="HV30" s="373"/>
      <c r="HW30" s="373"/>
      <c r="HX30" s="373"/>
      <c r="HY30" s="373"/>
      <c r="HZ30" s="373"/>
      <c r="IA30" s="373"/>
      <c r="IB30" s="373"/>
      <c r="IC30" s="373"/>
      <c r="ID30" s="373"/>
      <c r="IE30" s="373"/>
      <c r="IF30" s="373"/>
      <c r="IG30" s="373"/>
      <c r="IH30" s="373"/>
      <c r="II30" s="373"/>
      <c r="IJ30" s="373"/>
      <c r="IK30" s="373"/>
      <c r="IL30" s="373"/>
      <c r="IM30" s="373"/>
      <c r="IN30" s="373"/>
      <c r="IO30" s="373"/>
      <c r="IP30" s="373"/>
      <c r="IQ30" s="373"/>
      <c r="IR30" s="373"/>
      <c r="IS30" s="373"/>
      <c r="IT30" s="373"/>
    </row>
    <row r="31" spans="1:254" ht="24" customHeight="1">
      <c r="A31" s="479" t="s">
        <v>1335</v>
      </c>
      <c r="B31" s="480">
        <v>3060.0002811999998</v>
      </c>
      <c r="C31" s="480">
        <v>165.67853400000001</v>
      </c>
      <c r="D31" s="480">
        <v>233.56673980000002</v>
      </c>
      <c r="E31" s="480">
        <v>54.420542999999995</v>
      </c>
      <c r="F31" s="480">
        <v>242.57228231994117</v>
      </c>
      <c r="G31" s="480">
        <v>319.30277899999999</v>
      </c>
      <c r="H31" s="480">
        <v>165.064942</v>
      </c>
      <c r="I31" s="480">
        <v>477.64066100000002</v>
      </c>
      <c r="J31" s="480">
        <v>78.43798799999999</v>
      </c>
      <c r="K31" s="480">
        <v>116.07184700000001</v>
      </c>
      <c r="L31" s="480"/>
      <c r="M31" s="480">
        <v>4.0999999999999996</v>
      </c>
      <c r="N31" s="480">
        <v>30.3</v>
      </c>
      <c r="O31" s="480">
        <v>990</v>
      </c>
      <c r="P31" s="480">
        <v>130.93429999999998</v>
      </c>
      <c r="Q31" s="480">
        <v>51.911334999999994</v>
      </c>
      <c r="R31" s="373"/>
      <c r="S31" s="373"/>
      <c r="T31" s="373"/>
      <c r="U31" s="373"/>
      <c r="V31" s="373"/>
      <c r="W31" s="373"/>
      <c r="X31" s="373"/>
      <c r="Y31" s="373"/>
      <c r="Z31" s="373"/>
      <c r="AA31" s="373"/>
      <c r="AB31" s="373"/>
      <c r="AC31" s="373"/>
      <c r="AD31" s="373"/>
      <c r="AE31" s="373"/>
      <c r="AF31" s="373"/>
      <c r="AG31" s="373"/>
      <c r="AH31" s="373"/>
      <c r="AI31" s="373"/>
      <c r="AJ31" s="373"/>
      <c r="AK31" s="373"/>
      <c r="AL31" s="373"/>
      <c r="AM31" s="373"/>
      <c r="AN31" s="373"/>
      <c r="AO31" s="373"/>
      <c r="AP31" s="373"/>
      <c r="AQ31" s="373"/>
      <c r="AR31" s="373"/>
      <c r="AS31" s="373"/>
      <c r="AT31" s="373"/>
      <c r="AU31" s="373"/>
      <c r="AV31" s="373"/>
      <c r="AW31" s="373"/>
      <c r="AX31" s="373"/>
      <c r="AY31" s="373"/>
      <c r="AZ31" s="373"/>
      <c r="BA31" s="373"/>
      <c r="BB31" s="373"/>
      <c r="BC31" s="373"/>
      <c r="BD31" s="373"/>
      <c r="BE31" s="373"/>
      <c r="BF31" s="373"/>
      <c r="BG31" s="373"/>
      <c r="BH31" s="373"/>
      <c r="BI31" s="373"/>
      <c r="BJ31" s="373"/>
      <c r="BK31" s="373"/>
      <c r="BL31" s="373"/>
      <c r="BM31" s="373"/>
      <c r="BN31" s="373"/>
      <c r="BO31" s="373"/>
      <c r="BP31" s="373"/>
      <c r="BQ31" s="373"/>
      <c r="BR31" s="373"/>
      <c r="BS31" s="373"/>
      <c r="BT31" s="373"/>
      <c r="BU31" s="373"/>
      <c r="BV31" s="373"/>
      <c r="BW31" s="373"/>
      <c r="BX31" s="373"/>
      <c r="BY31" s="373"/>
      <c r="BZ31" s="373"/>
      <c r="CA31" s="373"/>
      <c r="CB31" s="373"/>
      <c r="CC31" s="373"/>
      <c r="CD31" s="373"/>
      <c r="CE31" s="373"/>
      <c r="CF31" s="373"/>
      <c r="CG31" s="373"/>
      <c r="CH31" s="373"/>
      <c r="CI31" s="373"/>
      <c r="CJ31" s="373"/>
      <c r="CK31" s="373"/>
      <c r="CL31" s="373"/>
      <c r="CM31" s="373"/>
      <c r="CN31" s="373"/>
      <c r="CO31" s="373"/>
      <c r="CP31" s="373"/>
      <c r="CQ31" s="373"/>
      <c r="CR31" s="373"/>
      <c r="CS31" s="373"/>
      <c r="CT31" s="373"/>
      <c r="CU31" s="373"/>
      <c r="CV31" s="373"/>
      <c r="CW31" s="373"/>
      <c r="CX31" s="373"/>
      <c r="CY31" s="373"/>
      <c r="CZ31" s="373"/>
      <c r="DA31" s="373"/>
      <c r="DB31" s="373"/>
      <c r="DC31" s="373"/>
      <c r="DD31" s="373"/>
      <c r="DE31" s="373"/>
      <c r="DF31" s="373"/>
      <c r="DG31" s="373"/>
      <c r="DH31" s="373"/>
      <c r="DI31" s="373"/>
      <c r="DJ31" s="373"/>
      <c r="DK31" s="373"/>
      <c r="DL31" s="373"/>
      <c r="DM31" s="373"/>
      <c r="DN31" s="373"/>
      <c r="DO31" s="373"/>
      <c r="DP31" s="373"/>
      <c r="DQ31" s="373"/>
      <c r="DR31" s="373"/>
      <c r="DS31" s="373"/>
      <c r="DT31" s="373"/>
      <c r="DU31" s="373"/>
      <c r="DV31" s="373"/>
      <c r="DW31" s="373"/>
      <c r="DX31" s="373"/>
      <c r="DY31" s="373"/>
      <c r="DZ31" s="373"/>
      <c r="EA31" s="373"/>
      <c r="EB31" s="373"/>
      <c r="EC31" s="373"/>
      <c r="ED31" s="373"/>
      <c r="EE31" s="373"/>
      <c r="EF31" s="373"/>
      <c r="EG31" s="373"/>
      <c r="EH31" s="373"/>
      <c r="EI31" s="373"/>
      <c r="EJ31" s="373"/>
      <c r="EK31" s="373"/>
      <c r="EL31" s="373"/>
      <c r="EM31" s="373"/>
      <c r="EN31" s="373"/>
      <c r="EO31" s="373"/>
      <c r="EP31" s="373"/>
      <c r="EQ31" s="373"/>
      <c r="ER31" s="373"/>
      <c r="ES31" s="373"/>
      <c r="ET31" s="373"/>
      <c r="EU31" s="373"/>
      <c r="EV31" s="373"/>
      <c r="EW31" s="373"/>
      <c r="EX31" s="373"/>
      <c r="EY31" s="373"/>
      <c r="EZ31" s="373"/>
      <c r="FA31" s="373"/>
      <c r="FB31" s="373"/>
      <c r="FC31" s="373"/>
      <c r="FD31" s="373"/>
      <c r="FE31" s="373"/>
      <c r="FF31" s="373"/>
      <c r="FG31" s="373"/>
      <c r="FH31" s="373"/>
      <c r="FI31" s="373"/>
      <c r="FJ31" s="373"/>
      <c r="FK31" s="373"/>
      <c r="FL31" s="373"/>
      <c r="FM31" s="373"/>
      <c r="FN31" s="373"/>
      <c r="FO31" s="373"/>
      <c r="FP31" s="373"/>
      <c r="FQ31" s="373"/>
      <c r="FR31" s="373"/>
      <c r="FS31" s="373"/>
      <c r="FT31" s="373"/>
      <c r="FU31" s="373"/>
      <c r="FV31" s="373"/>
      <c r="FW31" s="373"/>
      <c r="FX31" s="373"/>
      <c r="FY31" s="373"/>
      <c r="FZ31" s="373"/>
      <c r="GA31" s="373"/>
      <c r="GB31" s="373"/>
      <c r="GC31" s="373"/>
      <c r="GD31" s="373"/>
      <c r="GE31" s="373"/>
      <c r="GF31" s="373"/>
      <c r="GG31" s="373"/>
      <c r="GH31" s="373"/>
      <c r="GI31" s="373"/>
      <c r="GJ31" s="373"/>
      <c r="GK31" s="373"/>
      <c r="GL31" s="373"/>
      <c r="GM31" s="373"/>
      <c r="GN31" s="373"/>
      <c r="GO31" s="373"/>
      <c r="GP31" s="373"/>
      <c r="GQ31" s="373"/>
      <c r="GR31" s="373"/>
      <c r="GS31" s="373"/>
      <c r="GT31" s="373"/>
      <c r="GU31" s="373"/>
      <c r="GV31" s="373"/>
      <c r="GW31" s="373"/>
      <c r="GX31" s="373"/>
      <c r="GY31" s="373"/>
      <c r="GZ31" s="373"/>
      <c r="HA31" s="373"/>
      <c r="HB31" s="373"/>
      <c r="HC31" s="373"/>
      <c r="HD31" s="373"/>
      <c r="HE31" s="373"/>
      <c r="HF31" s="373"/>
      <c r="HG31" s="373"/>
      <c r="HH31" s="373"/>
      <c r="HI31" s="373"/>
      <c r="HJ31" s="373"/>
      <c r="HK31" s="373"/>
      <c r="HL31" s="373"/>
      <c r="HM31" s="373"/>
      <c r="HN31" s="373"/>
      <c r="HO31" s="373"/>
      <c r="HP31" s="373"/>
      <c r="HQ31" s="373"/>
      <c r="HR31" s="373"/>
      <c r="HS31" s="373"/>
      <c r="HT31" s="373"/>
      <c r="HU31" s="373"/>
      <c r="HV31" s="373"/>
      <c r="HW31" s="373"/>
      <c r="HX31" s="373"/>
      <c r="HY31" s="373"/>
      <c r="HZ31" s="373"/>
      <c r="IA31" s="373"/>
      <c r="IB31" s="373"/>
      <c r="IC31" s="373"/>
      <c r="ID31" s="373"/>
      <c r="IE31" s="373"/>
      <c r="IF31" s="373"/>
      <c r="IG31" s="373"/>
      <c r="IH31" s="373"/>
      <c r="II31" s="373"/>
      <c r="IJ31" s="373"/>
      <c r="IK31" s="373"/>
      <c r="IL31" s="373"/>
      <c r="IM31" s="373"/>
      <c r="IN31" s="373"/>
      <c r="IO31" s="373"/>
      <c r="IP31" s="373"/>
      <c r="IQ31" s="373"/>
      <c r="IR31" s="373"/>
      <c r="IS31" s="373"/>
      <c r="IT31" s="373"/>
    </row>
    <row r="32" spans="1:254">
      <c r="A32" s="373"/>
      <c r="B32" s="373"/>
      <c r="C32" s="373"/>
      <c r="D32" s="373"/>
      <c r="E32" s="373"/>
      <c r="F32" s="373"/>
      <c r="G32" s="373"/>
      <c r="H32" s="373"/>
      <c r="I32" s="373"/>
      <c r="J32" s="373"/>
      <c r="K32" s="373"/>
      <c r="L32" s="373"/>
      <c r="M32" s="373"/>
      <c r="N32" s="373"/>
      <c r="O32" s="373"/>
      <c r="P32" s="373"/>
      <c r="Q32" s="373"/>
      <c r="R32" s="373"/>
      <c r="S32" s="373"/>
      <c r="T32" s="373"/>
      <c r="U32" s="373"/>
      <c r="V32" s="373"/>
      <c r="W32" s="373"/>
      <c r="X32" s="373"/>
      <c r="Y32" s="373"/>
      <c r="Z32" s="373"/>
      <c r="AA32" s="373"/>
      <c r="AB32" s="373"/>
      <c r="AC32" s="373"/>
      <c r="AD32" s="373"/>
      <c r="AE32" s="373"/>
      <c r="AF32" s="373"/>
      <c r="AG32" s="373"/>
      <c r="AH32" s="373"/>
      <c r="AI32" s="373"/>
      <c r="AJ32" s="373"/>
      <c r="AK32" s="373"/>
      <c r="AL32" s="373"/>
      <c r="AM32" s="373"/>
      <c r="AN32" s="373"/>
      <c r="AO32" s="373"/>
      <c r="AP32" s="373"/>
      <c r="AQ32" s="373"/>
      <c r="AR32" s="373"/>
      <c r="AS32" s="373"/>
      <c r="AT32" s="373"/>
      <c r="AU32" s="373"/>
      <c r="AV32" s="373"/>
      <c r="AW32" s="373"/>
      <c r="AX32" s="373"/>
      <c r="AY32" s="373"/>
      <c r="AZ32" s="373"/>
      <c r="BA32" s="373"/>
      <c r="BB32" s="373"/>
      <c r="BC32" s="373"/>
      <c r="BD32" s="373"/>
      <c r="BE32" s="373"/>
      <c r="BF32" s="373"/>
      <c r="BG32" s="373"/>
      <c r="BH32" s="373"/>
      <c r="BI32" s="373"/>
      <c r="BJ32" s="373"/>
      <c r="BK32" s="373"/>
      <c r="BL32" s="373"/>
      <c r="BM32" s="373"/>
      <c r="BN32" s="373"/>
      <c r="BO32" s="373"/>
      <c r="BP32" s="373"/>
      <c r="BQ32" s="373"/>
      <c r="BR32" s="373"/>
      <c r="BS32" s="373"/>
      <c r="BT32" s="373"/>
      <c r="BU32" s="373"/>
      <c r="BV32" s="373"/>
      <c r="BW32" s="373"/>
      <c r="BX32" s="373"/>
      <c r="BY32" s="373"/>
      <c r="BZ32" s="373"/>
      <c r="CA32" s="373"/>
      <c r="CB32" s="373"/>
      <c r="CC32" s="373"/>
      <c r="CD32" s="373"/>
      <c r="CE32" s="373"/>
      <c r="CF32" s="373"/>
      <c r="CG32" s="373"/>
      <c r="CH32" s="373"/>
      <c r="CI32" s="373"/>
      <c r="CJ32" s="373"/>
      <c r="CK32" s="373"/>
      <c r="CL32" s="373"/>
      <c r="CM32" s="373"/>
      <c r="CN32" s="373"/>
      <c r="CO32" s="373"/>
      <c r="CP32" s="373"/>
      <c r="CQ32" s="373"/>
      <c r="CR32" s="373"/>
      <c r="CS32" s="373"/>
      <c r="CT32" s="373"/>
      <c r="CU32" s="373"/>
      <c r="CV32" s="373"/>
      <c r="CW32" s="373"/>
      <c r="CX32" s="373"/>
      <c r="CY32" s="373"/>
      <c r="CZ32" s="373"/>
      <c r="DA32" s="373"/>
      <c r="DB32" s="373"/>
      <c r="DC32" s="373"/>
      <c r="DD32" s="373"/>
      <c r="DE32" s="373"/>
      <c r="DF32" s="373"/>
      <c r="DG32" s="373"/>
      <c r="DH32" s="373"/>
      <c r="DI32" s="373"/>
      <c r="DJ32" s="373"/>
      <c r="DK32" s="373"/>
      <c r="DL32" s="373"/>
      <c r="DM32" s="373"/>
      <c r="DN32" s="373"/>
      <c r="DO32" s="373"/>
      <c r="DP32" s="373"/>
      <c r="DQ32" s="373"/>
      <c r="DR32" s="373"/>
      <c r="DS32" s="373"/>
      <c r="DT32" s="373"/>
      <c r="DU32" s="373"/>
      <c r="DV32" s="373"/>
      <c r="DW32" s="373"/>
      <c r="DX32" s="373"/>
      <c r="DY32" s="373"/>
      <c r="DZ32" s="373"/>
      <c r="EA32" s="373"/>
      <c r="EB32" s="373"/>
      <c r="EC32" s="373"/>
      <c r="ED32" s="373"/>
      <c r="EE32" s="373"/>
      <c r="EF32" s="373"/>
      <c r="EG32" s="373"/>
      <c r="EH32" s="373"/>
      <c r="EI32" s="373"/>
      <c r="EJ32" s="373"/>
      <c r="EK32" s="373"/>
      <c r="EL32" s="373"/>
      <c r="EM32" s="373"/>
      <c r="EN32" s="373"/>
      <c r="EO32" s="373"/>
      <c r="EP32" s="373"/>
      <c r="EQ32" s="373"/>
      <c r="ER32" s="373"/>
      <c r="ES32" s="373"/>
      <c r="ET32" s="373"/>
      <c r="EU32" s="373"/>
      <c r="EV32" s="373"/>
      <c r="EW32" s="373"/>
      <c r="EX32" s="373"/>
      <c r="EY32" s="373"/>
      <c r="EZ32" s="373"/>
      <c r="FA32" s="373"/>
      <c r="FB32" s="373"/>
      <c r="FC32" s="373"/>
      <c r="FD32" s="373"/>
      <c r="FE32" s="373"/>
      <c r="FF32" s="373"/>
      <c r="FG32" s="373"/>
      <c r="FH32" s="373"/>
      <c r="FI32" s="373"/>
      <c r="FJ32" s="373"/>
      <c r="FK32" s="373"/>
      <c r="FL32" s="373"/>
      <c r="FM32" s="373"/>
      <c r="FN32" s="373"/>
      <c r="FO32" s="373"/>
      <c r="FP32" s="373"/>
      <c r="FQ32" s="373"/>
      <c r="FR32" s="373"/>
      <c r="FS32" s="373"/>
      <c r="FT32" s="373"/>
      <c r="FU32" s="373"/>
      <c r="FV32" s="373"/>
      <c r="FW32" s="373"/>
      <c r="FX32" s="373"/>
      <c r="FY32" s="373"/>
      <c r="FZ32" s="373"/>
      <c r="GA32" s="373"/>
      <c r="GB32" s="373"/>
      <c r="GC32" s="373"/>
      <c r="GD32" s="373"/>
      <c r="GE32" s="373"/>
      <c r="GF32" s="373"/>
      <c r="GG32" s="373"/>
      <c r="GH32" s="373"/>
      <c r="GI32" s="373"/>
      <c r="GJ32" s="373"/>
      <c r="GK32" s="373"/>
      <c r="GL32" s="373"/>
      <c r="GM32" s="373"/>
      <c r="GN32" s="373"/>
      <c r="GO32" s="373"/>
      <c r="GP32" s="373"/>
      <c r="GQ32" s="373"/>
      <c r="GR32" s="373"/>
      <c r="GS32" s="373"/>
      <c r="GT32" s="373"/>
      <c r="GU32" s="373"/>
      <c r="GV32" s="373"/>
      <c r="GW32" s="373"/>
      <c r="GX32" s="373"/>
      <c r="GY32" s="373"/>
      <c r="GZ32" s="373"/>
      <c r="HA32" s="373"/>
      <c r="HB32" s="373"/>
      <c r="HC32" s="373"/>
      <c r="HD32" s="373"/>
      <c r="HE32" s="373"/>
      <c r="HF32" s="373"/>
      <c r="HG32" s="373"/>
      <c r="HH32" s="373"/>
      <c r="HI32" s="373"/>
      <c r="HJ32" s="373"/>
      <c r="HK32" s="373"/>
      <c r="HL32" s="373"/>
      <c r="HM32" s="373"/>
      <c r="HN32" s="373"/>
      <c r="HO32" s="373"/>
      <c r="HP32" s="373"/>
      <c r="HQ32" s="373"/>
      <c r="HR32" s="373"/>
      <c r="HS32" s="373"/>
      <c r="HT32" s="373"/>
      <c r="HU32" s="373"/>
      <c r="HV32" s="373"/>
      <c r="HW32" s="373"/>
      <c r="HX32" s="373"/>
      <c r="HY32" s="373"/>
      <c r="HZ32" s="373"/>
      <c r="IA32" s="373"/>
      <c r="IB32" s="373"/>
      <c r="IC32" s="373"/>
      <c r="ID32" s="373"/>
      <c r="IE32" s="373"/>
      <c r="IF32" s="373"/>
      <c r="IG32" s="373"/>
      <c r="IH32" s="373"/>
      <c r="II32" s="373"/>
      <c r="IJ32" s="373"/>
      <c r="IK32" s="373"/>
      <c r="IL32" s="373"/>
      <c r="IM32" s="373"/>
      <c r="IN32" s="373"/>
      <c r="IO32" s="373"/>
      <c r="IP32" s="373"/>
      <c r="IQ32" s="373"/>
      <c r="IR32" s="373"/>
      <c r="IS32" s="373"/>
      <c r="IT32" s="373"/>
    </row>
    <row r="33" spans="1:254">
      <c r="A33" s="373"/>
      <c r="B33" s="373"/>
      <c r="C33" s="373"/>
      <c r="D33" s="373"/>
      <c r="E33" s="373"/>
      <c r="F33" s="373"/>
      <c r="G33" s="373"/>
      <c r="H33" s="373"/>
      <c r="I33" s="373"/>
      <c r="J33" s="373"/>
      <c r="K33" s="373"/>
      <c r="L33" s="373"/>
      <c r="M33" s="373"/>
      <c r="N33" s="373"/>
      <c r="O33" s="373"/>
      <c r="P33" s="373"/>
      <c r="Q33" s="373"/>
      <c r="R33" s="373"/>
      <c r="S33" s="373"/>
      <c r="T33" s="373"/>
      <c r="U33" s="373"/>
      <c r="V33" s="373"/>
      <c r="W33" s="373"/>
      <c r="X33" s="373"/>
      <c r="Y33" s="373"/>
      <c r="Z33" s="373"/>
      <c r="AA33" s="373"/>
      <c r="AB33" s="373"/>
      <c r="AC33" s="373"/>
      <c r="AD33" s="373"/>
      <c r="AE33" s="373"/>
      <c r="AF33" s="373"/>
      <c r="AG33" s="373"/>
      <c r="AH33" s="373"/>
      <c r="AI33" s="373"/>
      <c r="AJ33" s="373"/>
      <c r="AK33" s="373"/>
      <c r="AL33" s="373"/>
      <c r="AM33" s="373"/>
      <c r="AN33" s="373"/>
      <c r="AO33" s="373"/>
      <c r="AP33" s="373"/>
      <c r="AQ33" s="373"/>
      <c r="AR33" s="373"/>
      <c r="AS33" s="373"/>
      <c r="AT33" s="373"/>
      <c r="AU33" s="373"/>
      <c r="AV33" s="373"/>
      <c r="AW33" s="373"/>
      <c r="AX33" s="373"/>
      <c r="AY33" s="373"/>
      <c r="AZ33" s="373"/>
      <c r="BA33" s="373"/>
      <c r="BB33" s="373"/>
      <c r="BC33" s="373"/>
      <c r="BD33" s="373"/>
      <c r="BE33" s="373"/>
      <c r="BF33" s="373"/>
      <c r="BG33" s="373"/>
      <c r="BH33" s="373"/>
      <c r="BI33" s="373"/>
      <c r="BJ33" s="373"/>
      <c r="BK33" s="373"/>
      <c r="BL33" s="373"/>
      <c r="BM33" s="373"/>
      <c r="BN33" s="373"/>
      <c r="BO33" s="373"/>
      <c r="BP33" s="373"/>
      <c r="BQ33" s="373"/>
      <c r="BR33" s="373"/>
      <c r="BS33" s="373"/>
      <c r="BT33" s="373"/>
      <c r="BU33" s="373"/>
      <c r="BV33" s="373"/>
      <c r="BW33" s="373"/>
      <c r="BX33" s="373"/>
      <c r="BY33" s="373"/>
      <c r="BZ33" s="373"/>
      <c r="CA33" s="373"/>
      <c r="CB33" s="373"/>
      <c r="CC33" s="373"/>
      <c r="CD33" s="373"/>
      <c r="CE33" s="373"/>
      <c r="CF33" s="373"/>
      <c r="CG33" s="373"/>
      <c r="CH33" s="373"/>
      <c r="CI33" s="373"/>
      <c r="CJ33" s="373"/>
      <c r="CK33" s="373"/>
      <c r="CL33" s="373"/>
      <c r="CM33" s="373"/>
      <c r="CN33" s="373"/>
      <c r="CO33" s="373"/>
      <c r="CP33" s="373"/>
      <c r="CQ33" s="373"/>
      <c r="CR33" s="373"/>
      <c r="CS33" s="373"/>
      <c r="CT33" s="373"/>
      <c r="CU33" s="373"/>
      <c r="CV33" s="373"/>
      <c r="CW33" s="373"/>
      <c r="CX33" s="373"/>
      <c r="CY33" s="373"/>
      <c r="CZ33" s="373"/>
      <c r="DA33" s="373"/>
      <c r="DB33" s="373"/>
      <c r="DC33" s="373"/>
      <c r="DD33" s="373"/>
      <c r="DE33" s="373"/>
      <c r="DF33" s="373"/>
      <c r="DG33" s="373"/>
      <c r="DH33" s="373"/>
      <c r="DI33" s="373"/>
      <c r="DJ33" s="373"/>
      <c r="DK33" s="373"/>
      <c r="DL33" s="373"/>
      <c r="DM33" s="373"/>
      <c r="DN33" s="373"/>
      <c r="DO33" s="373"/>
      <c r="DP33" s="373"/>
      <c r="DQ33" s="373"/>
      <c r="DR33" s="373"/>
      <c r="DS33" s="373"/>
      <c r="DT33" s="373"/>
      <c r="DU33" s="373"/>
      <c r="DV33" s="373"/>
      <c r="DW33" s="373"/>
      <c r="DX33" s="373"/>
      <c r="DY33" s="373"/>
      <c r="DZ33" s="373"/>
      <c r="EA33" s="373"/>
      <c r="EB33" s="373"/>
      <c r="EC33" s="373"/>
      <c r="ED33" s="373"/>
      <c r="EE33" s="373"/>
      <c r="EF33" s="373"/>
      <c r="EG33" s="373"/>
      <c r="EH33" s="373"/>
      <c r="EI33" s="373"/>
      <c r="EJ33" s="373"/>
      <c r="EK33" s="373"/>
      <c r="EL33" s="373"/>
      <c r="EM33" s="373"/>
      <c r="EN33" s="373"/>
      <c r="EO33" s="373"/>
      <c r="EP33" s="373"/>
      <c r="EQ33" s="373"/>
      <c r="ER33" s="373"/>
      <c r="ES33" s="373"/>
      <c r="ET33" s="373"/>
      <c r="EU33" s="373"/>
      <c r="EV33" s="373"/>
      <c r="EW33" s="373"/>
      <c r="EX33" s="373"/>
      <c r="EY33" s="373"/>
      <c r="EZ33" s="373"/>
      <c r="FA33" s="373"/>
      <c r="FB33" s="373"/>
      <c r="FC33" s="373"/>
      <c r="FD33" s="373"/>
      <c r="FE33" s="373"/>
      <c r="FF33" s="373"/>
      <c r="FG33" s="373"/>
      <c r="FH33" s="373"/>
      <c r="FI33" s="373"/>
      <c r="FJ33" s="373"/>
      <c r="FK33" s="373"/>
      <c r="FL33" s="373"/>
      <c r="FM33" s="373"/>
      <c r="FN33" s="373"/>
      <c r="FO33" s="373"/>
      <c r="FP33" s="373"/>
      <c r="FQ33" s="373"/>
      <c r="FR33" s="373"/>
      <c r="FS33" s="373"/>
      <c r="FT33" s="373"/>
      <c r="FU33" s="373"/>
      <c r="FV33" s="373"/>
      <c r="FW33" s="373"/>
      <c r="FX33" s="373"/>
      <c r="FY33" s="373"/>
      <c r="FZ33" s="373"/>
      <c r="GA33" s="373"/>
      <c r="GB33" s="373"/>
      <c r="GC33" s="373"/>
      <c r="GD33" s="373"/>
      <c r="GE33" s="373"/>
      <c r="GF33" s="373"/>
      <c r="GG33" s="373"/>
      <c r="GH33" s="373"/>
      <c r="GI33" s="373"/>
      <c r="GJ33" s="373"/>
      <c r="GK33" s="373"/>
      <c r="GL33" s="373"/>
      <c r="GM33" s="373"/>
      <c r="GN33" s="373"/>
      <c r="GO33" s="373"/>
      <c r="GP33" s="373"/>
      <c r="GQ33" s="373"/>
      <c r="GR33" s="373"/>
      <c r="GS33" s="373"/>
      <c r="GT33" s="373"/>
      <c r="GU33" s="373"/>
      <c r="GV33" s="373"/>
      <c r="GW33" s="373"/>
      <c r="GX33" s="373"/>
      <c r="GY33" s="373"/>
      <c r="GZ33" s="373"/>
      <c r="HA33" s="373"/>
      <c r="HB33" s="373"/>
      <c r="HC33" s="373"/>
      <c r="HD33" s="373"/>
      <c r="HE33" s="373"/>
      <c r="HF33" s="373"/>
      <c r="HG33" s="373"/>
      <c r="HH33" s="373"/>
      <c r="HI33" s="373"/>
      <c r="HJ33" s="373"/>
      <c r="HK33" s="373"/>
      <c r="HL33" s="373"/>
      <c r="HM33" s="373"/>
      <c r="HN33" s="373"/>
      <c r="HO33" s="373"/>
      <c r="HP33" s="373"/>
      <c r="HQ33" s="373"/>
      <c r="HR33" s="373"/>
      <c r="HS33" s="373"/>
      <c r="HT33" s="373"/>
      <c r="HU33" s="373"/>
      <c r="HV33" s="373"/>
      <c r="HW33" s="373"/>
      <c r="HX33" s="373"/>
      <c r="HY33" s="373"/>
      <c r="HZ33" s="373"/>
      <c r="IA33" s="373"/>
      <c r="IB33" s="373"/>
      <c r="IC33" s="373"/>
      <c r="ID33" s="373"/>
      <c r="IE33" s="373"/>
      <c r="IF33" s="373"/>
      <c r="IG33" s="373"/>
      <c r="IH33" s="373"/>
      <c r="II33" s="373"/>
      <c r="IJ33" s="373"/>
      <c r="IK33" s="373"/>
      <c r="IL33" s="373"/>
      <c r="IM33" s="373"/>
      <c r="IN33" s="373"/>
      <c r="IO33" s="373"/>
      <c r="IP33" s="373"/>
      <c r="IQ33" s="373"/>
      <c r="IR33" s="373"/>
      <c r="IS33" s="373"/>
      <c r="IT33" s="373"/>
    </row>
    <row r="34" spans="1:254">
      <c r="A34" s="373"/>
      <c r="B34" s="373"/>
      <c r="C34" s="373"/>
      <c r="D34" s="373"/>
      <c r="E34" s="373"/>
      <c r="F34" s="373"/>
      <c r="G34" s="373"/>
      <c r="H34" s="373"/>
      <c r="I34" s="373"/>
      <c r="J34" s="373"/>
      <c r="K34" s="373"/>
      <c r="L34" s="373"/>
      <c r="M34" s="373"/>
      <c r="N34" s="373"/>
      <c r="O34" s="373"/>
      <c r="P34" s="373"/>
      <c r="Q34" s="373"/>
      <c r="R34" s="373"/>
      <c r="S34" s="373"/>
      <c r="T34" s="373"/>
      <c r="U34" s="373"/>
      <c r="V34" s="373"/>
      <c r="W34" s="373"/>
      <c r="X34" s="373"/>
      <c r="Y34" s="373"/>
      <c r="Z34" s="373"/>
      <c r="AA34" s="373"/>
      <c r="AB34" s="373"/>
      <c r="AC34" s="373"/>
      <c r="AD34" s="373"/>
      <c r="AE34" s="373"/>
      <c r="AF34" s="373"/>
      <c r="AG34" s="373"/>
      <c r="AH34" s="373"/>
      <c r="AI34" s="373"/>
      <c r="AJ34" s="373"/>
      <c r="AK34" s="373"/>
      <c r="AL34" s="373"/>
      <c r="AM34" s="373"/>
      <c r="AN34" s="373"/>
      <c r="AO34" s="373"/>
      <c r="AP34" s="373"/>
      <c r="AQ34" s="373"/>
      <c r="AR34" s="373"/>
      <c r="AS34" s="373"/>
      <c r="AT34" s="373"/>
      <c r="AU34" s="373"/>
      <c r="AV34" s="373"/>
      <c r="AW34" s="373"/>
      <c r="AX34" s="373"/>
      <c r="AY34" s="373"/>
      <c r="AZ34" s="373"/>
      <c r="BA34" s="373"/>
      <c r="BB34" s="373"/>
      <c r="BC34" s="373"/>
      <c r="BD34" s="373"/>
      <c r="BE34" s="373"/>
      <c r="BF34" s="373"/>
      <c r="BG34" s="373"/>
      <c r="BH34" s="373"/>
      <c r="BI34" s="373"/>
      <c r="BJ34" s="373"/>
      <c r="BK34" s="373"/>
      <c r="BL34" s="373"/>
      <c r="BM34" s="373"/>
      <c r="BN34" s="373"/>
      <c r="BO34" s="373"/>
      <c r="BP34" s="373"/>
      <c r="BQ34" s="373"/>
      <c r="BR34" s="373"/>
      <c r="BS34" s="373"/>
      <c r="BT34" s="373"/>
      <c r="BU34" s="373"/>
      <c r="BV34" s="373"/>
      <c r="BW34" s="373"/>
      <c r="BX34" s="373"/>
      <c r="BY34" s="373"/>
      <c r="BZ34" s="373"/>
      <c r="CA34" s="373"/>
      <c r="CB34" s="373"/>
      <c r="CC34" s="373"/>
      <c r="CD34" s="373"/>
      <c r="CE34" s="373"/>
      <c r="CF34" s="373"/>
      <c r="CG34" s="373"/>
      <c r="CH34" s="373"/>
      <c r="CI34" s="373"/>
      <c r="CJ34" s="373"/>
      <c r="CK34" s="373"/>
      <c r="CL34" s="373"/>
      <c r="CM34" s="373"/>
      <c r="CN34" s="373"/>
      <c r="CO34" s="373"/>
      <c r="CP34" s="373"/>
      <c r="CQ34" s="373"/>
      <c r="CR34" s="373"/>
      <c r="CS34" s="373"/>
      <c r="CT34" s="373"/>
      <c r="CU34" s="373"/>
      <c r="CV34" s="373"/>
      <c r="CW34" s="373"/>
      <c r="CX34" s="373"/>
      <c r="CY34" s="373"/>
      <c r="CZ34" s="373"/>
      <c r="DA34" s="373"/>
      <c r="DB34" s="373"/>
      <c r="DC34" s="373"/>
      <c r="DD34" s="373"/>
      <c r="DE34" s="373"/>
      <c r="DF34" s="373"/>
      <c r="DG34" s="373"/>
      <c r="DH34" s="373"/>
      <c r="DI34" s="373"/>
      <c r="DJ34" s="373"/>
      <c r="DK34" s="373"/>
      <c r="DL34" s="373"/>
      <c r="DM34" s="373"/>
      <c r="DN34" s="373"/>
      <c r="DO34" s="373"/>
      <c r="DP34" s="373"/>
      <c r="DQ34" s="373"/>
      <c r="DR34" s="373"/>
      <c r="DS34" s="373"/>
      <c r="DT34" s="373"/>
      <c r="DU34" s="373"/>
      <c r="DV34" s="373"/>
      <c r="DW34" s="373"/>
      <c r="DX34" s="373"/>
      <c r="DY34" s="373"/>
      <c r="DZ34" s="373"/>
      <c r="EA34" s="373"/>
      <c r="EB34" s="373"/>
      <c r="EC34" s="373"/>
      <c r="ED34" s="373"/>
      <c r="EE34" s="373"/>
      <c r="EF34" s="373"/>
      <c r="EG34" s="373"/>
      <c r="EH34" s="373"/>
      <c r="EI34" s="373"/>
      <c r="EJ34" s="373"/>
      <c r="EK34" s="373"/>
      <c r="EL34" s="373"/>
      <c r="EM34" s="373"/>
      <c r="EN34" s="373"/>
      <c r="EO34" s="373"/>
      <c r="EP34" s="373"/>
      <c r="EQ34" s="373"/>
      <c r="ER34" s="373"/>
      <c r="ES34" s="373"/>
      <c r="ET34" s="373"/>
      <c r="EU34" s="373"/>
      <c r="EV34" s="373"/>
      <c r="EW34" s="373"/>
      <c r="EX34" s="373"/>
      <c r="EY34" s="373"/>
      <c r="EZ34" s="373"/>
      <c r="FA34" s="373"/>
      <c r="FB34" s="373"/>
      <c r="FC34" s="373"/>
      <c r="FD34" s="373"/>
      <c r="FE34" s="373"/>
      <c r="FF34" s="373"/>
      <c r="FG34" s="373"/>
      <c r="FH34" s="373"/>
      <c r="FI34" s="373"/>
      <c r="FJ34" s="373"/>
      <c r="FK34" s="373"/>
      <c r="FL34" s="373"/>
      <c r="FM34" s="373"/>
      <c r="FN34" s="373"/>
      <c r="FO34" s="373"/>
      <c r="FP34" s="373"/>
      <c r="FQ34" s="373"/>
      <c r="FR34" s="373"/>
      <c r="FS34" s="373"/>
      <c r="FT34" s="373"/>
      <c r="FU34" s="373"/>
      <c r="FV34" s="373"/>
      <c r="FW34" s="373"/>
      <c r="FX34" s="373"/>
      <c r="FY34" s="373"/>
      <c r="FZ34" s="373"/>
      <c r="GA34" s="373"/>
      <c r="GB34" s="373"/>
      <c r="GC34" s="373"/>
      <c r="GD34" s="373"/>
      <c r="GE34" s="373"/>
      <c r="GF34" s="373"/>
      <c r="GG34" s="373"/>
      <c r="GH34" s="373"/>
      <c r="GI34" s="373"/>
      <c r="GJ34" s="373"/>
      <c r="GK34" s="373"/>
      <c r="GL34" s="373"/>
      <c r="GM34" s="373"/>
      <c r="GN34" s="373"/>
      <c r="GO34" s="373"/>
      <c r="GP34" s="373"/>
      <c r="GQ34" s="373"/>
      <c r="GR34" s="373"/>
      <c r="GS34" s="373"/>
      <c r="GT34" s="373"/>
      <c r="GU34" s="373"/>
      <c r="GV34" s="373"/>
      <c r="GW34" s="373"/>
      <c r="GX34" s="373"/>
      <c r="GY34" s="373"/>
      <c r="GZ34" s="373"/>
      <c r="HA34" s="373"/>
      <c r="HB34" s="373"/>
      <c r="HC34" s="373"/>
      <c r="HD34" s="373"/>
      <c r="HE34" s="373"/>
      <c r="HF34" s="373"/>
      <c r="HG34" s="373"/>
      <c r="HH34" s="373"/>
      <c r="HI34" s="373"/>
      <c r="HJ34" s="373"/>
      <c r="HK34" s="373"/>
      <c r="HL34" s="373"/>
      <c r="HM34" s="373"/>
      <c r="HN34" s="373"/>
      <c r="HO34" s="373"/>
      <c r="HP34" s="373"/>
      <c r="HQ34" s="373"/>
      <c r="HR34" s="373"/>
      <c r="HS34" s="373"/>
      <c r="HT34" s="373"/>
      <c r="HU34" s="373"/>
      <c r="HV34" s="373"/>
      <c r="HW34" s="373"/>
      <c r="HX34" s="373"/>
      <c r="HY34" s="373"/>
      <c r="HZ34" s="373"/>
      <c r="IA34" s="373"/>
      <c r="IB34" s="373"/>
      <c r="IC34" s="373"/>
      <c r="ID34" s="373"/>
      <c r="IE34" s="373"/>
      <c r="IF34" s="373"/>
      <c r="IG34" s="373"/>
      <c r="IH34" s="373"/>
      <c r="II34" s="373"/>
      <c r="IJ34" s="373"/>
      <c r="IK34" s="373"/>
      <c r="IL34" s="373"/>
      <c r="IM34" s="373"/>
      <c r="IN34" s="373"/>
      <c r="IO34" s="373"/>
      <c r="IP34" s="373"/>
      <c r="IQ34" s="373"/>
      <c r="IR34" s="373"/>
      <c r="IS34" s="373"/>
      <c r="IT34" s="373"/>
    </row>
    <row r="35" spans="1:254">
      <c r="A35" s="373"/>
      <c r="B35" s="373"/>
      <c r="C35" s="373"/>
      <c r="D35" s="373"/>
      <c r="E35" s="373"/>
      <c r="F35" s="373"/>
      <c r="G35" s="373"/>
      <c r="H35" s="373"/>
      <c r="I35" s="373"/>
      <c r="J35" s="373"/>
      <c r="K35" s="373"/>
      <c r="L35" s="373"/>
      <c r="M35" s="373"/>
      <c r="N35" s="373"/>
      <c r="O35" s="373"/>
      <c r="P35" s="373"/>
      <c r="Q35" s="373"/>
      <c r="R35" s="373"/>
      <c r="S35" s="373"/>
      <c r="T35" s="373"/>
      <c r="U35" s="373"/>
      <c r="V35" s="373"/>
      <c r="W35" s="373"/>
      <c r="X35" s="373"/>
      <c r="Y35" s="373"/>
      <c r="Z35" s="373"/>
      <c r="AA35" s="373"/>
      <c r="AB35" s="373"/>
      <c r="AC35" s="373"/>
      <c r="AD35" s="373"/>
      <c r="AE35" s="373"/>
      <c r="AF35" s="373"/>
      <c r="AG35" s="373"/>
      <c r="AH35" s="373"/>
      <c r="AI35" s="373"/>
      <c r="AJ35" s="373"/>
      <c r="AK35" s="373"/>
      <c r="AL35" s="373"/>
      <c r="AM35" s="373"/>
      <c r="AN35" s="373"/>
      <c r="AO35" s="373"/>
      <c r="AP35" s="373"/>
      <c r="AQ35" s="373"/>
      <c r="AR35" s="373"/>
      <c r="AS35" s="373"/>
      <c r="AT35" s="373"/>
      <c r="AU35" s="373"/>
      <c r="AV35" s="373"/>
      <c r="AW35" s="373"/>
      <c r="AX35" s="373"/>
      <c r="AY35" s="373"/>
      <c r="AZ35" s="373"/>
      <c r="BA35" s="373"/>
      <c r="BB35" s="373"/>
      <c r="BC35" s="373"/>
      <c r="BD35" s="373"/>
      <c r="BE35" s="373"/>
      <c r="BF35" s="373"/>
      <c r="BG35" s="373"/>
      <c r="BH35" s="373"/>
      <c r="BI35" s="373"/>
      <c r="BJ35" s="373"/>
      <c r="BK35" s="373"/>
      <c r="BL35" s="373"/>
      <c r="BM35" s="373"/>
      <c r="BN35" s="373"/>
      <c r="BO35" s="373"/>
      <c r="BP35" s="373"/>
      <c r="BQ35" s="373"/>
      <c r="BR35" s="373"/>
      <c r="BS35" s="373"/>
      <c r="BT35" s="373"/>
      <c r="BU35" s="373"/>
      <c r="BV35" s="373"/>
      <c r="BW35" s="373"/>
      <c r="BX35" s="373"/>
      <c r="BY35" s="373"/>
      <c r="BZ35" s="373"/>
      <c r="CA35" s="373"/>
      <c r="CB35" s="373"/>
      <c r="CC35" s="373"/>
      <c r="CD35" s="373"/>
      <c r="CE35" s="373"/>
      <c r="CF35" s="373"/>
      <c r="CG35" s="373"/>
      <c r="CH35" s="373"/>
      <c r="CI35" s="373"/>
      <c r="CJ35" s="373"/>
      <c r="CK35" s="373"/>
      <c r="CL35" s="373"/>
      <c r="CM35" s="373"/>
      <c r="CN35" s="373"/>
      <c r="CO35" s="373"/>
      <c r="CP35" s="373"/>
      <c r="CQ35" s="373"/>
      <c r="CR35" s="373"/>
      <c r="CS35" s="373"/>
      <c r="CT35" s="373"/>
      <c r="CU35" s="373"/>
      <c r="CV35" s="373"/>
      <c r="CW35" s="373"/>
      <c r="CX35" s="373"/>
      <c r="CY35" s="373"/>
      <c r="CZ35" s="373"/>
      <c r="DA35" s="373"/>
      <c r="DB35" s="373"/>
      <c r="DC35" s="373"/>
      <c r="DD35" s="373"/>
      <c r="DE35" s="373"/>
      <c r="DF35" s="373"/>
      <c r="DG35" s="373"/>
      <c r="DH35" s="373"/>
      <c r="DI35" s="373"/>
      <c r="DJ35" s="373"/>
      <c r="DK35" s="373"/>
      <c r="DL35" s="373"/>
      <c r="DM35" s="373"/>
      <c r="DN35" s="373"/>
      <c r="DO35" s="373"/>
      <c r="DP35" s="373"/>
      <c r="DQ35" s="373"/>
      <c r="DR35" s="373"/>
      <c r="DS35" s="373"/>
      <c r="DT35" s="373"/>
      <c r="DU35" s="373"/>
      <c r="DV35" s="373"/>
      <c r="DW35" s="373"/>
      <c r="DX35" s="373"/>
      <c r="DY35" s="373"/>
      <c r="DZ35" s="373"/>
      <c r="EA35" s="373"/>
      <c r="EB35" s="373"/>
      <c r="EC35" s="373"/>
      <c r="ED35" s="373"/>
      <c r="EE35" s="373"/>
      <c r="EF35" s="373"/>
      <c r="EG35" s="373"/>
      <c r="EH35" s="373"/>
      <c r="EI35" s="373"/>
      <c r="EJ35" s="373"/>
      <c r="EK35" s="373"/>
      <c r="EL35" s="373"/>
      <c r="EM35" s="373"/>
      <c r="EN35" s="373"/>
      <c r="EO35" s="373"/>
      <c r="EP35" s="373"/>
      <c r="EQ35" s="373"/>
      <c r="ER35" s="373"/>
      <c r="ES35" s="373"/>
      <c r="ET35" s="373"/>
      <c r="EU35" s="373"/>
      <c r="EV35" s="373"/>
      <c r="EW35" s="373"/>
      <c r="EX35" s="373"/>
      <c r="EY35" s="373"/>
      <c r="EZ35" s="373"/>
      <c r="FA35" s="373"/>
      <c r="FB35" s="373"/>
      <c r="FC35" s="373"/>
      <c r="FD35" s="373"/>
      <c r="FE35" s="373"/>
      <c r="FF35" s="373"/>
      <c r="FG35" s="373"/>
      <c r="FH35" s="373"/>
      <c r="FI35" s="373"/>
      <c r="FJ35" s="373"/>
      <c r="FK35" s="373"/>
      <c r="FL35" s="373"/>
      <c r="FM35" s="373"/>
      <c r="FN35" s="373"/>
      <c r="FO35" s="373"/>
      <c r="FP35" s="373"/>
      <c r="FQ35" s="373"/>
      <c r="FR35" s="373"/>
      <c r="FS35" s="373"/>
      <c r="FT35" s="373"/>
      <c r="FU35" s="373"/>
      <c r="FV35" s="373"/>
      <c r="FW35" s="373"/>
      <c r="FX35" s="373"/>
      <c r="FY35" s="373"/>
      <c r="FZ35" s="373"/>
      <c r="GA35" s="373"/>
      <c r="GB35" s="373"/>
      <c r="GC35" s="373"/>
      <c r="GD35" s="373"/>
      <c r="GE35" s="373"/>
      <c r="GF35" s="373"/>
      <c r="GG35" s="373"/>
      <c r="GH35" s="373"/>
      <c r="GI35" s="373"/>
      <c r="GJ35" s="373"/>
      <c r="GK35" s="373"/>
      <c r="GL35" s="373"/>
      <c r="GM35" s="373"/>
      <c r="GN35" s="373"/>
      <c r="GO35" s="373"/>
      <c r="GP35" s="373"/>
      <c r="GQ35" s="373"/>
      <c r="GR35" s="373"/>
      <c r="GS35" s="373"/>
      <c r="GT35" s="373"/>
      <c r="GU35" s="373"/>
      <c r="GV35" s="373"/>
      <c r="GW35" s="373"/>
      <c r="GX35" s="373"/>
      <c r="GY35" s="373"/>
      <c r="GZ35" s="373"/>
      <c r="HA35" s="373"/>
      <c r="HB35" s="373"/>
      <c r="HC35" s="373"/>
      <c r="HD35" s="373"/>
      <c r="HE35" s="373"/>
      <c r="HF35" s="373"/>
      <c r="HG35" s="373"/>
      <c r="HH35" s="373"/>
      <c r="HI35" s="373"/>
      <c r="HJ35" s="373"/>
      <c r="HK35" s="373"/>
      <c r="HL35" s="373"/>
      <c r="HM35" s="373"/>
      <c r="HN35" s="373"/>
      <c r="HO35" s="373"/>
      <c r="HP35" s="373"/>
      <c r="HQ35" s="373"/>
      <c r="HR35" s="373"/>
      <c r="HS35" s="373"/>
      <c r="HT35" s="373"/>
      <c r="HU35" s="373"/>
      <c r="HV35" s="373"/>
      <c r="HW35" s="373"/>
      <c r="HX35" s="373"/>
      <c r="HY35" s="373"/>
      <c r="HZ35" s="373"/>
      <c r="IA35" s="373"/>
      <c r="IB35" s="373"/>
      <c r="IC35" s="373"/>
      <c r="ID35" s="373"/>
      <c r="IE35" s="373"/>
      <c r="IF35" s="373"/>
      <c r="IG35" s="373"/>
      <c r="IH35" s="373"/>
      <c r="II35" s="373"/>
      <c r="IJ35" s="373"/>
      <c r="IK35" s="373"/>
      <c r="IL35" s="373"/>
      <c r="IM35" s="373"/>
      <c r="IN35" s="373"/>
      <c r="IO35" s="373"/>
      <c r="IP35" s="373"/>
      <c r="IQ35" s="373"/>
      <c r="IR35" s="373"/>
      <c r="IS35" s="373"/>
      <c r="IT35" s="373"/>
    </row>
    <row r="36" spans="1:254">
      <c r="A36" s="373"/>
      <c r="B36" s="373"/>
      <c r="C36" s="373"/>
      <c r="D36" s="373"/>
      <c r="E36" s="373"/>
      <c r="F36" s="373"/>
      <c r="G36" s="373"/>
      <c r="H36" s="373"/>
      <c r="I36" s="373"/>
      <c r="J36" s="373"/>
      <c r="K36" s="373"/>
      <c r="L36" s="373"/>
      <c r="M36" s="373"/>
      <c r="N36" s="373"/>
      <c r="O36" s="373"/>
      <c r="P36" s="373"/>
      <c r="Q36" s="373"/>
      <c r="R36" s="373"/>
      <c r="S36" s="373"/>
      <c r="T36" s="373"/>
      <c r="U36" s="373"/>
      <c r="V36" s="373"/>
      <c r="W36" s="373"/>
      <c r="X36" s="373"/>
      <c r="Y36" s="373"/>
      <c r="Z36" s="373"/>
      <c r="AA36" s="373"/>
      <c r="AB36" s="373"/>
      <c r="AC36" s="373"/>
      <c r="AD36" s="373"/>
      <c r="AE36" s="373"/>
      <c r="AF36" s="373"/>
      <c r="AG36" s="373"/>
      <c r="AH36" s="373"/>
      <c r="AI36" s="373"/>
      <c r="AJ36" s="373"/>
      <c r="AK36" s="373"/>
      <c r="AL36" s="373"/>
      <c r="AM36" s="373"/>
      <c r="AN36" s="373"/>
      <c r="AO36" s="373"/>
      <c r="AP36" s="373"/>
      <c r="AQ36" s="373"/>
      <c r="AR36" s="373"/>
      <c r="AS36" s="373"/>
      <c r="AT36" s="373"/>
      <c r="AU36" s="373"/>
      <c r="AV36" s="373"/>
      <c r="AW36" s="373"/>
      <c r="AX36" s="373"/>
      <c r="AY36" s="373"/>
      <c r="AZ36" s="373"/>
      <c r="BA36" s="373"/>
      <c r="BB36" s="373"/>
      <c r="BC36" s="373"/>
      <c r="BD36" s="373"/>
      <c r="BE36" s="373"/>
      <c r="BF36" s="373"/>
      <c r="BG36" s="373"/>
      <c r="BH36" s="373"/>
      <c r="BI36" s="373"/>
      <c r="BJ36" s="373"/>
      <c r="BK36" s="373"/>
      <c r="BL36" s="373"/>
      <c r="BM36" s="373"/>
      <c r="BN36" s="373"/>
      <c r="BO36" s="373"/>
      <c r="BP36" s="373"/>
      <c r="BQ36" s="373"/>
      <c r="BR36" s="373"/>
      <c r="BS36" s="373"/>
      <c r="BT36" s="373"/>
      <c r="BU36" s="373"/>
      <c r="BV36" s="373"/>
      <c r="BW36" s="373"/>
      <c r="BX36" s="373"/>
      <c r="BY36" s="373"/>
      <c r="BZ36" s="373"/>
      <c r="CA36" s="373"/>
      <c r="CB36" s="373"/>
      <c r="CC36" s="373"/>
      <c r="CD36" s="373"/>
      <c r="CE36" s="373"/>
      <c r="CF36" s="373"/>
      <c r="CG36" s="373"/>
      <c r="CH36" s="373"/>
      <c r="CI36" s="373"/>
      <c r="CJ36" s="373"/>
      <c r="CK36" s="373"/>
      <c r="CL36" s="373"/>
      <c r="CM36" s="373"/>
      <c r="CN36" s="373"/>
      <c r="CO36" s="373"/>
      <c r="CP36" s="373"/>
      <c r="CQ36" s="373"/>
      <c r="CR36" s="373"/>
      <c r="CS36" s="373"/>
      <c r="CT36" s="373"/>
      <c r="CU36" s="373"/>
      <c r="CV36" s="373"/>
      <c r="CW36" s="373"/>
      <c r="CX36" s="373"/>
      <c r="CY36" s="373"/>
      <c r="CZ36" s="373"/>
      <c r="DA36" s="373"/>
      <c r="DB36" s="373"/>
      <c r="DC36" s="373"/>
      <c r="DD36" s="373"/>
      <c r="DE36" s="373"/>
      <c r="DF36" s="373"/>
      <c r="DG36" s="373"/>
      <c r="DH36" s="373"/>
      <c r="DI36" s="373"/>
      <c r="DJ36" s="373"/>
      <c r="DK36" s="373"/>
      <c r="DL36" s="373"/>
      <c r="DM36" s="373"/>
      <c r="DN36" s="373"/>
      <c r="DO36" s="373"/>
      <c r="DP36" s="373"/>
      <c r="DQ36" s="373"/>
      <c r="DR36" s="373"/>
      <c r="DS36" s="373"/>
      <c r="DT36" s="373"/>
      <c r="DU36" s="373"/>
      <c r="DV36" s="373"/>
      <c r="DW36" s="373"/>
      <c r="DX36" s="373"/>
      <c r="DY36" s="373"/>
      <c r="DZ36" s="373"/>
      <c r="EA36" s="373"/>
      <c r="EB36" s="373"/>
      <c r="EC36" s="373"/>
      <c r="ED36" s="373"/>
      <c r="EE36" s="373"/>
      <c r="EF36" s="373"/>
      <c r="EG36" s="373"/>
      <c r="EH36" s="373"/>
      <c r="EI36" s="373"/>
      <c r="EJ36" s="373"/>
      <c r="EK36" s="373"/>
      <c r="EL36" s="373"/>
      <c r="EM36" s="373"/>
      <c r="EN36" s="373"/>
      <c r="EO36" s="373"/>
      <c r="EP36" s="373"/>
      <c r="EQ36" s="373"/>
      <c r="ER36" s="373"/>
      <c r="ES36" s="373"/>
      <c r="ET36" s="373"/>
      <c r="EU36" s="373"/>
      <c r="EV36" s="373"/>
      <c r="EW36" s="373"/>
      <c r="EX36" s="373"/>
      <c r="EY36" s="373"/>
      <c r="EZ36" s="373"/>
      <c r="FA36" s="373"/>
      <c r="FB36" s="373"/>
      <c r="FC36" s="373"/>
      <c r="FD36" s="373"/>
      <c r="FE36" s="373"/>
      <c r="FF36" s="373"/>
      <c r="FG36" s="373"/>
      <c r="FH36" s="373"/>
      <c r="FI36" s="373"/>
      <c r="FJ36" s="373"/>
      <c r="FK36" s="373"/>
      <c r="FL36" s="373"/>
      <c r="FM36" s="373"/>
      <c r="FN36" s="373"/>
      <c r="FO36" s="373"/>
      <c r="FP36" s="373"/>
      <c r="FQ36" s="373"/>
      <c r="FR36" s="373"/>
      <c r="FS36" s="373"/>
      <c r="FT36" s="373"/>
      <c r="FU36" s="373"/>
      <c r="FV36" s="373"/>
      <c r="FW36" s="373"/>
      <c r="FX36" s="373"/>
      <c r="FY36" s="373"/>
      <c r="FZ36" s="373"/>
      <c r="GA36" s="373"/>
      <c r="GB36" s="373"/>
      <c r="GC36" s="373"/>
      <c r="GD36" s="373"/>
      <c r="GE36" s="373"/>
      <c r="GF36" s="373"/>
      <c r="GG36" s="373"/>
      <c r="GH36" s="373"/>
      <c r="GI36" s="373"/>
      <c r="GJ36" s="373"/>
      <c r="GK36" s="373"/>
      <c r="GL36" s="373"/>
      <c r="GM36" s="373"/>
      <c r="GN36" s="373"/>
      <c r="GO36" s="373"/>
      <c r="GP36" s="373"/>
      <c r="GQ36" s="373"/>
      <c r="GR36" s="373"/>
      <c r="GS36" s="373"/>
      <c r="GT36" s="373"/>
      <c r="GU36" s="373"/>
      <c r="GV36" s="373"/>
      <c r="GW36" s="373"/>
      <c r="GX36" s="373"/>
      <c r="GY36" s="373"/>
      <c r="GZ36" s="373"/>
      <c r="HA36" s="373"/>
      <c r="HB36" s="373"/>
      <c r="HC36" s="373"/>
      <c r="HD36" s="373"/>
      <c r="HE36" s="373"/>
      <c r="HF36" s="373"/>
      <c r="HG36" s="373"/>
      <c r="HH36" s="373"/>
      <c r="HI36" s="373"/>
      <c r="HJ36" s="373"/>
      <c r="HK36" s="373"/>
      <c r="HL36" s="373"/>
      <c r="HM36" s="373"/>
      <c r="HN36" s="373"/>
      <c r="HO36" s="373"/>
      <c r="HP36" s="373"/>
      <c r="HQ36" s="373"/>
      <c r="HR36" s="373"/>
      <c r="HS36" s="373"/>
      <c r="HT36" s="373"/>
      <c r="HU36" s="373"/>
      <c r="HV36" s="373"/>
      <c r="HW36" s="373"/>
      <c r="HX36" s="373"/>
      <c r="HY36" s="373"/>
      <c r="HZ36" s="373"/>
      <c r="IA36" s="373"/>
      <c r="IB36" s="373"/>
      <c r="IC36" s="373"/>
      <c r="ID36" s="373"/>
      <c r="IE36" s="373"/>
      <c r="IF36" s="373"/>
      <c r="IG36" s="373"/>
      <c r="IH36" s="373"/>
      <c r="II36" s="373"/>
      <c r="IJ36" s="373"/>
      <c r="IK36" s="373"/>
      <c r="IL36" s="373"/>
      <c r="IM36" s="373"/>
      <c r="IN36" s="373"/>
      <c r="IO36" s="373"/>
      <c r="IP36" s="373"/>
      <c r="IQ36" s="373"/>
      <c r="IR36" s="373"/>
      <c r="IS36" s="373"/>
      <c r="IT36" s="373"/>
    </row>
    <row r="37" spans="1:254">
      <c r="A37" s="373"/>
      <c r="B37" s="373"/>
      <c r="C37" s="373"/>
      <c r="D37" s="373"/>
      <c r="E37" s="373"/>
      <c r="F37" s="373"/>
      <c r="G37" s="373"/>
      <c r="H37" s="373"/>
      <c r="I37" s="373"/>
      <c r="J37" s="373"/>
      <c r="K37" s="373"/>
      <c r="L37" s="373"/>
      <c r="M37" s="373"/>
      <c r="N37" s="373"/>
      <c r="O37" s="373"/>
      <c r="P37" s="373"/>
      <c r="Q37" s="373"/>
      <c r="R37" s="373"/>
      <c r="S37" s="373"/>
      <c r="T37" s="373"/>
      <c r="U37" s="373"/>
      <c r="V37" s="373"/>
      <c r="W37" s="373"/>
      <c r="X37" s="373"/>
      <c r="Y37" s="373"/>
      <c r="Z37" s="373"/>
      <c r="AA37" s="373"/>
      <c r="AB37" s="373"/>
      <c r="AC37" s="373"/>
      <c r="AD37" s="373"/>
      <c r="AE37" s="373"/>
      <c r="AF37" s="373"/>
      <c r="AG37" s="373"/>
      <c r="AH37" s="373"/>
      <c r="AI37" s="373"/>
      <c r="AJ37" s="373"/>
      <c r="AK37" s="373"/>
      <c r="AL37" s="373"/>
      <c r="AM37" s="373"/>
      <c r="AN37" s="373"/>
      <c r="AO37" s="373"/>
      <c r="AP37" s="373"/>
      <c r="AQ37" s="373"/>
      <c r="AR37" s="373"/>
      <c r="AS37" s="373"/>
      <c r="AT37" s="373"/>
      <c r="AU37" s="373"/>
      <c r="AV37" s="373"/>
      <c r="AW37" s="373"/>
      <c r="AX37" s="373"/>
      <c r="AY37" s="373"/>
      <c r="AZ37" s="373"/>
      <c r="BA37" s="373"/>
      <c r="BB37" s="373"/>
      <c r="BC37" s="373"/>
      <c r="BD37" s="373"/>
      <c r="BE37" s="373"/>
      <c r="BF37" s="373"/>
      <c r="BG37" s="373"/>
      <c r="BH37" s="373"/>
      <c r="BI37" s="373"/>
      <c r="BJ37" s="373"/>
      <c r="BK37" s="373"/>
      <c r="BL37" s="373"/>
      <c r="BM37" s="373"/>
      <c r="BN37" s="373"/>
      <c r="BO37" s="373"/>
      <c r="BP37" s="373"/>
      <c r="BQ37" s="373"/>
      <c r="BR37" s="373"/>
      <c r="BS37" s="373"/>
      <c r="BT37" s="373"/>
      <c r="BU37" s="373"/>
      <c r="BV37" s="373"/>
      <c r="BW37" s="373"/>
      <c r="BX37" s="373"/>
      <c r="BY37" s="373"/>
      <c r="BZ37" s="373"/>
      <c r="CA37" s="373"/>
      <c r="CB37" s="373"/>
      <c r="CC37" s="373"/>
      <c r="CD37" s="373"/>
      <c r="CE37" s="373"/>
      <c r="CF37" s="373"/>
      <c r="CG37" s="373"/>
      <c r="CH37" s="373"/>
      <c r="CI37" s="373"/>
      <c r="CJ37" s="373"/>
      <c r="CK37" s="373"/>
      <c r="CL37" s="373"/>
      <c r="CM37" s="373"/>
      <c r="CN37" s="373"/>
      <c r="CO37" s="373"/>
      <c r="CP37" s="373"/>
      <c r="CQ37" s="373"/>
      <c r="CR37" s="373"/>
      <c r="CS37" s="373"/>
      <c r="CT37" s="373"/>
      <c r="CU37" s="373"/>
      <c r="CV37" s="373"/>
      <c r="CW37" s="373"/>
      <c r="CX37" s="373"/>
      <c r="CY37" s="373"/>
      <c r="CZ37" s="373"/>
      <c r="DA37" s="373"/>
      <c r="DB37" s="373"/>
      <c r="DC37" s="373"/>
      <c r="DD37" s="373"/>
      <c r="DE37" s="373"/>
      <c r="DF37" s="373"/>
      <c r="DG37" s="373"/>
      <c r="DH37" s="373"/>
      <c r="DI37" s="373"/>
      <c r="DJ37" s="373"/>
      <c r="DK37" s="373"/>
      <c r="DL37" s="373"/>
      <c r="DM37" s="373"/>
      <c r="DN37" s="373"/>
      <c r="DO37" s="373"/>
      <c r="DP37" s="373"/>
      <c r="DQ37" s="373"/>
      <c r="DR37" s="373"/>
      <c r="DS37" s="373"/>
      <c r="DT37" s="373"/>
      <c r="DU37" s="373"/>
      <c r="DV37" s="373"/>
      <c r="DW37" s="373"/>
      <c r="DX37" s="373"/>
      <c r="DY37" s="373"/>
      <c r="DZ37" s="373"/>
      <c r="EA37" s="373"/>
      <c r="EB37" s="373"/>
      <c r="EC37" s="373"/>
      <c r="ED37" s="373"/>
      <c r="EE37" s="373"/>
      <c r="EF37" s="373"/>
      <c r="EG37" s="373"/>
      <c r="EH37" s="373"/>
      <c r="EI37" s="373"/>
      <c r="EJ37" s="373"/>
      <c r="EK37" s="373"/>
      <c r="EL37" s="373"/>
      <c r="EM37" s="373"/>
      <c r="EN37" s="373"/>
      <c r="EO37" s="373"/>
      <c r="EP37" s="373"/>
      <c r="EQ37" s="373"/>
      <c r="ER37" s="373"/>
      <c r="ES37" s="373"/>
      <c r="ET37" s="373"/>
      <c r="EU37" s="373"/>
      <c r="EV37" s="373"/>
      <c r="EW37" s="373"/>
      <c r="EX37" s="373"/>
      <c r="EY37" s="373"/>
      <c r="EZ37" s="373"/>
      <c r="FA37" s="373"/>
      <c r="FB37" s="373"/>
      <c r="FC37" s="373"/>
      <c r="FD37" s="373"/>
      <c r="FE37" s="373"/>
      <c r="FF37" s="373"/>
      <c r="FG37" s="373"/>
      <c r="FH37" s="373"/>
      <c r="FI37" s="373"/>
      <c r="FJ37" s="373"/>
      <c r="FK37" s="373"/>
      <c r="FL37" s="373"/>
      <c r="FM37" s="373"/>
      <c r="FN37" s="373"/>
      <c r="FO37" s="373"/>
      <c r="FP37" s="373"/>
      <c r="FQ37" s="373"/>
      <c r="FR37" s="373"/>
      <c r="FS37" s="373"/>
      <c r="FT37" s="373"/>
      <c r="FU37" s="373"/>
      <c r="FV37" s="373"/>
      <c r="FW37" s="373"/>
      <c r="FX37" s="373"/>
      <c r="FY37" s="373"/>
      <c r="FZ37" s="373"/>
      <c r="GA37" s="373"/>
      <c r="GB37" s="373"/>
      <c r="GC37" s="373"/>
      <c r="GD37" s="373"/>
      <c r="GE37" s="373"/>
      <c r="GF37" s="373"/>
      <c r="GG37" s="373"/>
      <c r="GH37" s="373"/>
      <c r="GI37" s="373"/>
      <c r="GJ37" s="373"/>
      <c r="GK37" s="373"/>
      <c r="GL37" s="373"/>
      <c r="GM37" s="373"/>
      <c r="GN37" s="373"/>
      <c r="GO37" s="373"/>
      <c r="GP37" s="373"/>
      <c r="GQ37" s="373"/>
      <c r="GR37" s="373"/>
      <c r="GS37" s="373"/>
      <c r="GT37" s="373"/>
      <c r="GU37" s="373"/>
      <c r="GV37" s="373"/>
      <c r="GW37" s="373"/>
      <c r="GX37" s="373"/>
      <c r="GY37" s="373"/>
      <c r="GZ37" s="373"/>
      <c r="HA37" s="373"/>
      <c r="HB37" s="373"/>
      <c r="HC37" s="373"/>
      <c r="HD37" s="373"/>
      <c r="HE37" s="373"/>
      <c r="HF37" s="373"/>
      <c r="HG37" s="373"/>
      <c r="HH37" s="373"/>
      <c r="HI37" s="373"/>
      <c r="HJ37" s="373"/>
      <c r="HK37" s="373"/>
      <c r="HL37" s="373"/>
      <c r="HM37" s="373"/>
      <c r="HN37" s="373"/>
      <c r="HO37" s="373"/>
      <c r="HP37" s="373"/>
      <c r="HQ37" s="373"/>
      <c r="HR37" s="373"/>
      <c r="HS37" s="373"/>
      <c r="HT37" s="373"/>
      <c r="HU37" s="373"/>
      <c r="HV37" s="373"/>
      <c r="HW37" s="373"/>
      <c r="HX37" s="373"/>
      <c r="HY37" s="373"/>
      <c r="HZ37" s="373"/>
      <c r="IA37" s="373"/>
      <c r="IB37" s="373"/>
      <c r="IC37" s="373"/>
      <c r="ID37" s="373"/>
      <c r="IE37" s="373"/>
      <c r="IF37" s="373"/>
      <c r="IG37" s="373"/>
      <c r="IH37" s="373"/>
      <c r="II37" s="373"/>
      <c r="IJ37" s="373"/>
      <c r="IK37" s="373"/>
      <c r="IL37" s="373"/>
      <c r="IM37" s="373"/>
      <c r="IN37" s="373"/>
      <c r="IO37" s="373"/>
      <c r="IP37" s="373"/>
      <c r="IQ37" s="373"/>
      <c r="IR37" s="373"/>
      <c r="IS37" s="373"/>
      <c r="IT37" s="373"/>
    </row>
    <row r="38" spans="1:254">
      <c r="A38" s="373"/>
      <c r="B38" s="373"/>
      <c r="C38" s="373"/>
      <c r="D38" s="373"/>
      <c r="E38" s="373"/>
      <c r="F38" s="373"/>
      <c r="G38" s="373"/>
      <c r="H38" s="373"/>
      <c r="I38" s="373"/>
      <c r="J38" s="373"/>
      <c r="K38" s="373"/>
      <c r="L38" s="373"/>
      <c r="M38" s="373"/>
      <c r="N38" s="373"/>
      <c r="O38" s="373"/>
      <c r="P38" s="373"/>
      <c r="Q38" s="373"/>
      <c r="R38" s="373"/>
      <c r="S38" s="373"/>
      <c r="T38" s="373"/>
      <c r="U38" s="373"/>
      <c r="V38" s="373"/>
      <c r="W38" s="373"/>
      <c r="X38" s="373"/>
      <c r="Y38" s="373"/>
      <c r="Z38" s="373"/>
      <c r="AA38" s="373"/>
      <c r="AB38" s="373"/>
      <c r="AC38" s="373"/>
      <c r="AD38" s="373"/>
      <c r="AE38" s="373"/>
      <c r="AF38" s="373"/>
      <c r="AG38" s="373"/>
      <c r="AH38" s="373"/>
      <c r="AI38" s="373"/>
      <c r="AJ38" s="373"/>
      <c r="AK38" s="373"/>
      <c r="AL38" s="373"/>
      <c r="AM38" s="373"/>
      <c r="AN38" s="373"/>
      <c r="AO38" s="373"/>
      <c r="AP38" s="373"/>
      <c r="AQ38" s="373"/>
      <c r="AR38" s="373"/>
      <c r="AS38" s="373"/>
      <c r="AT38" s="373"/>
      <c r="AU38" s="373"/>
      <c r="AV38" s="373"/>
      <c r="AW38" s="373"/>
      <c r="AX38" s="373"/>
      <c r="AY38" s="373"/>
      <c r="AZ38" s="373"/>
      <c r="BA38" s="373"/>
      <c r="BB38" s="373"/>
      <c r="BC38" s="373"/>
      <c r="BD38" s="373"/>
      <c r="BE38" s="373"/>
      <c r="BF38" s="373"/>
      <c r="BG38" s="373"/>
      <c r="BH38" s="373"/>
      <c r="BI38" s="373"/>
      <c r="BJ38" s="373"/>
      <c r="BK38" s="373"/>
      <c r="BL38" s="373"/>
      <c r="BM38" s="373"/>
      <c r="BN38" s="373"/>
      <c r="BO38" s="373"/>
      <c r="BP38" s="373"/>
      <c r="BQ38" s="373"/>
      <c r="BR38" s="373"/>
      <c r="BS38" s="373"/>
      <c r="BT38" s="373"/>
      <c r="BU38" s="373"/>
      <c r="BV38" s="373"/>
      <c r="BW38" s="373"/>
      <c r="BX38" s="373"/>
      <c r="BY38" s="373"/>
      <c r="BZ38" s="373"/>
      <c r="CA38" s="373"/>
      <c r="CB38" s="373"/>
      <c r="CC38" s="373"/>
      <c r="CD38" s="373"/>
      <c r="CE38" s="373"/>
      <c r="CF38" s="373"/>
      <c r="CG38" s="373"/>
      <c r="CH38" s="373"/>
      <c r="CI38" s="373"/>
      <c r="CJ38" s="373"/>
      <c r="CK38" s="373"/>
      <c r="CL38" s="373"/>
      <c r="CM38" s="373"/>
      <c r="CN38" s="373"/>
      <c r="CO38" s="373"/>
      <c r="CP38" s="373"/>
      <c r="CQ38" s="373"/>
      <c r="CR38" s="373"/>
      <c r="CS38" s="373"/>
      <c r="CT38" s="373"/>
      <c r="CU38" s="373"/>
      <c r="CV38" s="373"/>
      <c r="CW38" s="373"/>
      <c r="CX38" s="373"/>
      <c r="CY38" s="373"/>
      <c r="CZ38" s="373"/>
      <c r="DA38" s="373"/>
      <c r="DB38" s="373"/>
      <c r="DC38" s="373"/>
      <c r="DD38" s="373"/>
      <c r="DE38" s="373"/>
      <c r="DF38" s="373"/>
      <c r="DG38" s="373"/>
      <c r="DH38" s="373"/>
      <c r="DI38" s="373"/>
      <c r="DJ38" s="373"/>
      <c r="DK38" s="373"/>
      <c r="DL38" s="373"/>
      <c r="DM38" s="373"/>
      <c r="DN38" s="373"/>
      <c r="DO38" s="373"/>
      <c r="DP38" s="373"/>
      <c r="DQ38" s="373"/>
      <c r="DR38" s="373"/>
      <c r="DS38" s="373"/>
      <c r="DT38" s="373"/>
      <c r="DU38" s="373"/>
      <c r="DV38" s="373"/>
      <c r="DW38" s="373"/>
      <c r="DX38" s="373"/>
      <c r="DY38" s="373"/>
      <c r="DZ38" s="373"/>
      <c r="EA38" s="373"/>
      <c r="EB38" s="373"/>
      <c r="EC38" s="373"/>
      <c r="ED38" s="373"/>
      <c r="EE38" s="373"/>
      <c r="EF38" s="373"/>
      <c r="EG38" s="373"/>
      <c r="EH38" s="373"/>
      <c r="EI38" s="373"/>
      <c r="EJ38" s="373"/>
      <c r="EK38" s="373"/>
      <c r="EL38" s="373"/>
      <c r="EM38" s="373"/>
      <c r="EN38" s="373"/>
      <c r="EO38" s="373"/>
      <c r="EP38" s="373"/>
      <c r="EQ38" s="373"/>
      <c r="ER38" s="373"/>
      <c r="ES38" s="373"/>
      <c r="ET38" s="373"/>
      <c r="EU38" s="373"/>
      <c r="EV38" s="373"/>
      <c r="EW38" s="373"/>
      <c r="EX38" s="373"/>
      <c r="EY38" s="373"/>
      <c r="EZ38" s="373"/>
      <c r="FA38" s="373"/>
      <c r="FB38" s="373"/>
      <c r="FC38" s="373"/>
      <c r="FD38" s="373"/>
      <c r="FE38" s="373"/>
      <c r="FF38" s="373"/>
      <c r="FG38" s="373"/>
      <c r="FH38" s="373"/>
      <c r="FI38" s="373"/>
      <c r="FJ38" s="373"/>
      <c r="FK38" s="373"/>
      <c r="FL38" s="373"/>
      <c r="FM38" s="373"/>
      <c r="FN38" s="373"/>
      <c r="FO38" s="373"/>
      <c r="FP38" s="373"/>
      <c r="FQ38" s="373"/>
      <c r="FR38" s="373"/>
      <c r="FS38" s="373"/>
      <c r="FT38" s="373"/>
      <c r="FU38" s="373"/>
      <c r="FV38" s="373"/>
      <c r="FW38" s="373"/>
      <c r="FX38" s="373"/>
      <c r="FY38" s="373"/>
      <c r="FZ38" s="373"/>
      <c r="GA38" s="373"/>
      <c r="GB38" s="373"/>
      <c r="GC38" s="373"/>
      <c r="GD38" s="373"/>
      <c r="GE38" s="373"/>
      <c r="GF38" s="373"/>
      <c r="GG38" s="373"/>
      <c r="GH38" s="373"/>
      <c r="GI38" s="373"/>
      <c r="GJ38" s="373"/>
      <c r="GK38" s="373"/>
      <c r="GL38" s="373"/>
      <c r="GM38" s="373"/>
      <c r="GN38" s="373"/>
      <c r="GO38" s="373"/>
      <c r="GP38" s="373"/>
      <c r="GQ38" s="373"/>
      <c r="GR38" s="373"/>
      <c r="GS38" s="373"/>
      <c r="GT38" s="373"/>
      <c r="GU38" s="373"/>
      <c r="GV38" s="373"/>
      <c r="GW38" s="373"/>
      <c r="GX38" s="373"/>
      <c r="GY38" s="373"/>
      <c r="GZ38" s="373"/>
      <c r="HA38" s="373"/>
      <c r="HB38" s="373"/>
      <c r="HC38" s="373"/>
      <c r="HD38" s="373"/>
      <c r="HE38" s="373"/>
      <c r="HF38" s="373"/>
      <c r="HG38" s="373"/>
      <c r="HH38" s="373"/>
      <c r="HI38" s="373"/>
      <c r="HJ38" s="373"/>
      <c r="HK38" s="373"/>
      <c r="HL38" s="373"/>
      <c r="HM38" s="373"/>
      <c r="HN38" s="373"/>
      <c r="HO38" s="373"/>
      <c r="HP38" s="373"/>
      <c r="HQ38" s="373"/>
      <c r="HR38" s="373"/>
      <c r="HS38" s="373"/>
      <c r="HT38" s="373"/>
      <c r="HU38" s="373"/>
      <c r="HV38" s="373"/>
      <c r="HW38" s="373"/>
      <c r="HX38" s="373"/>
      <c r="HY38" s="373"/>
      <c r="HZ38" s="373"/>
      <c r="IA38" s="373"/>
      <c r="IB38" s="373"/>
      <c r="IC38" s="373"/>
      <c r="ID38" s="373"/>
      <c r="IE38" s="373"/>
      <c r="IF38" s="373"/>
      <c r="IG38" s="373"/>
      <c r="IH38" s="373"/>
      <c r="II38" s="373"/>
      <c r="IJ38" s="373"/>
      <c r="IK38" s="373"/>
      <c r="IL38" s="373"/>
      <c r="IM38" s="373"/>
      <c r="IN38" s="373"/>
      <c r="IO38" s="373"/>
      <c r="IP38" s="373"/>
      <c r="IQ38" s="373"/>
      <c r="IR38" s="373"/>
      <c r="IS38" s="373"/>
      <c r="IT38" s="373"/>
    </row>
    <row r="39" spans="1:254">
      <c r="A39" s="373"/>
      <c r="B39" s="373"/>
      <c r="C39" s="373"/>
      <c r="D39" s="373"/>
      <c r="E39" s="373"/>
      <c r="F39" s="373"/>
      <c r="G39" s="373"/>
      <c r="H39" s="373"/>
      <c r="I39" s="373"/>
      <c r="J39" s="373"/>
      <c r="K39" s="373"/>
      <c r="L39" s="373"/>
      <c r="M39" s="373"/>
      <c r="N39" s="373"/>
      <c r="O39" s="373"/>
      <c r="P39" s="373"/>
      <c r="Q39" s="373"/>
      <c r="R39" s="373"/>
      <c r="S39" s="373"/>
      <c r="T39" s="373"/>
      <c r="U39" s="373"/>
      <c r="V39" s="373"/>
      <c r="W39" s="373"/>
      <c r="X39" s="373"/>
      <c r="Y39" s="373"/>
      <c r="Z39" s="373"/>
      <c r="AA39" s="373"/>
      <c r="AB39" s="373"/>
      <c r="AC39" s="373"/>
      <c r="AD39" s="373"/>
      <c r="AE39" s="373"/>
      <c r="AF39" s="373"/>
      <c r="AG39" s="373"/>
      <c r="AH39" s="373"/>
      <c r="AI39" s="373"/>
      <c r="AJ39" s="373"/>
      <c r="AK39" s="373"/>
      <c r="AL39" s="373"/>
      <c r="AM39" s="373"/>
      <c r="AN39" s="373"/>
      <c r="AO39" s="373"/>
      <c r="AP39" s="373"/>
      <c r="AQ39" s="373"/>
      <c r="AR39" s="373"/>
      <c r="AS39" s="373"/>
      <c r="AT39" s="373"/>
      <c r="AU39" s="373"/>
      <c r="AV39" s="373"/>
      <c r="AW39" s="373"/>
      <c r="AX39" s="373"/>
      <c r="AY39" s="373"/>
      <c r="AZ39" s="373"/>
      <c r="BA39" s="373"/>
      <c r="BB39" s="373"/>
      <c r="BC39" s="373"/>
      <c r="BD39" s="373"/>
      <c r="BE39" s="373"/>
      <c r="BF39" s="373"/>
      <c r="BG39" s="373"/>
      <c r="BH39" s="373"/>
      <c r="BI39" s="373"/>
      <c r="BJ39" s="373"/>
      <c r="BK39" s="373"/>
      <c r="BL39" s="373"/>
      <c r="BM39" s="373"/>
      <c r="BN39" s="373"/>
      <c r="BO39" s="373"/>
      <c r="BP39" s="373"/>
      <c r="BQ39" s="373"/>
      <c r="BR39" s="373"/>
      <c r="BS39" s="373"/>
      <c r="BT39" s="373"/>
      <c r="BU39" s="373"/>
      <c r="BV39" s="373"/>
      <c r="BW39" s="373"/>
      <c r="BX39" s="373"/>
      <c r="BY39" s="373"/>
      <c r="BZ39" s="373"/>
      <c r="CA39" s="373"/>
      <c r="CB39" s="373"/>
      <c r="CC39" s="373"/>
      <c r="CD39" s="373"/>
      <c r="CE39" s="373"/>
      <c r="CF39" s="373"/>
      <c r="CG39" s="373"/>
      <c r="CH39" s="373"/>
      <c r="CI39" s="373"/>
      <c r="CJ39" s="373"/>
      <c r="CK39" s="373"/>
      <c r="CL39" s="373"/>
      <c r="CM39" s="373"/>
      <c r="CN39" s="373"/>
      <c r="CO39" s="373"/>
      <c r="CP39" s="373"/>
      <c r="CQ39" s="373"/>
      <c r="CR39" s="373"/>
      <c r="CS39" s="373"/>
      <c r="CT39" s="373"/>
      <c r="CU39" s="373"/>
      <c r="CV39" s="373"/>
      <c r="CW39" s="373"/>
      <c r="CX39" s="373"/>
      <c r="CY39" s="373"/>
      <c r="CZ39" s="373"/>
      <c r="DA39" s="373"/>
      <c r="DB39" s="373"/>
      <c r="DC39" s="373"/>
      <c r="DD39" s="373"/>
      <c r="DE39" s="373"/>
      <c r="DF39" s="373"/>
      <c r="DG39" s="373"/>
      <c r="DH39" s="373"/>
      <c r="DI39" s="373"/>
      <c r="DJ39" s="373"/>
      <c r="DK39" s="373"/>
      <c r="DL39" s="373"/>
      <c r="DM39" s="373"/>
      <c r="DN39" s="373"/>
      <c r="DO39" s="373"/>
      <c r="DP39" s="373"/>
      <c r="DQ39" s="373"/>
      <c r="DR39" s="373"/>
      <c r="DS39" s="373"/>
      <c r="DT39" s="373"/>
      <c r="DU39" s="373"/>
      <c r="DV39" s="373"/>
      <c r="DW39" s="373"/>
      <c r="DX39" s="373"/>
      <c r="DY39" s="373"/>
      <c r="DZ39" s="373"/>
      <c r="EA39" s="373"/>
      <c r="EB39" s="373"/>
      <c r="EC39" s="373"/>
      <c r="ED39" s="373"/>
      <c r="EE39" s="373"/>
      <c r="EF39" s="373"/>
      <c r="EG39" s="373"/>
      <c r="EH39" s="373"/>
      <c r="EI39" s="373"/>
      <c r="EJ39" s="373"/>
      <c r="EK39" s="373"/>
      <c r="EL39" s="373"/>
      <c r="EM39" s="373"/>
      <c r="EN39" s="373"/>
      <c r="EO39" s="373"/>
      <c r="EP39" s="373"/>
      <c r="EQ39" s="373"/>
      <c r="ER39" s="373"/>
      <c r="ES39" s="373"/>
      <c r="ET39" s="373"/>
      <c r="EU39" s="373"/>
      <c r="EV39" s="373"/>
      <c r="EW39" s="373"/>
      <c r="EX39" s="373"/>
      <c r="EY39" s="373"/>
      <c r="EZ39" s="373"/>
      <c r="FA39" s="373"/>
      <c r="FB39" s="373"/>
      <c r="FC39" s="373"/>
      <c r="FD39" s="373"/>
      <c r="FE39" s="373"/>
      <c r="FF39" s="373"/>
      <c r="FG39" s="373"/>
      <c r="FH39" s="373"/>
      <c r="FI39" s="373"/>
      <c r="FJ39" s="373"/>
      <c r="FK39" s="373"/>
      <c r="FL39" s="373"/>
      <c r="FM39" s="373"/>
      <c r="FN39" s="373"/>
      <c r="FO39" s="373"/>
      <c r="FP39" s="373"/>
      <c r="FQ39" s="373"/>
      <c r="FR39" s="373"/>
      <c r="FS39" s="373"/>
      <c r="FT39" s="373"/>
      <c r="FU39" s="373"/>
      <c r="FV39" s="373"/>
      <c r="FW39" s="373"/>
      <c r="FX39" s="373"/>
      <c r="FY39" s="373"/>
      <c r="FZ39" s="373"/>
      <c r="GA39" s="373"/>
      <c r="GB39" s="373"/>
      <c r="GC39" s="373"/>
      <c r="GD39" s="373"/>
      <c r="GE39" s="373"/>
      <c r="GF39" s="373"/>
      <c r="GG39" s="373"/>
      <c r="GH39" s="373"/>
      <c r="GI39" s="373"/>
      <c r="GJ39" s="373"/>
      <c r="GK39" s="373"/>
      <c r="GL39" s="373"/>
      <c r="GM39" s="373"/>
      <c r="GN39" s="373"/>
      <c r="GO39" s="373"/>
      <c r="GP39" s="373"/>
      <c r="GQ39" s="373"/>
      <c r="GR39" s="373"/>
      <c r="GS39" s="373"/>
      <c r="GT39" s="373"/>
      <c r="GU39" s="373"/>
      <c r="GV39" s="373"/>
      <c r="GW39" s="373"/>
      <c r="GX39" s="373"/>
      <c r="GY39" s="373"/>
      <c r="GZ39" s="373"/>
      <c r="HA39" s="373"/>
      <c r="HB39" s="373"/>
      <c r="HC39" s="373"/>
      <c r="HD39" s="373"/>
      <c r="HE39" s="373"/>
      <c r="HF39" s="373"/>
      <c r="HG39" s="373"/>
      <c r="HH39" s="373"/>
      <c r="HI39" s="373"/>
      <c r="HJ39" s="373"/>
      <c r="HK39" s="373"/>
      <c r="HL39" s="373"/>
      <c r="HM39" s="373"/>
      <c r="HN39" s="373"/>
      <c r="HO39" s="373"/>
      <c r="HP39" s="373"/>
      <c r="HQ39" s="373"/>
      <c r="HR39" s="373"/>
      <c r="HS39" s="373"/>
      <c r="HT39" s="373"/>
      <c r="HU39" s="373"/>
      <c r="HV39" s="373"/>
      <c r="HW39" s="373"/>
      <c r="HX39" s="373"/>
      <c r="HY39" s="373"/>
      <c r="HZ39" s="373"/>
      <c r="IA39" s="373"/>
      <c r="IB39" s="373"/>
      <c r="IC39" s="373"/>
      <c r="ID39" s="373"/>
      <c r="IE39" s="373"/>
      <c r="IF39" s="373"/>
      <c r="IG39" s="373"/>
      <c r="IH39" s="373"/>
      <c r="II39" s="373"/>
      <c r="IJ39" s="373"/>
      <c r="IK39" s="373"/>
      <c r="IL39" s="373"/>
      <c r="IM39" s="373"/>
      <c r="IN39" s="373"/>
      <c r="IO39" s="373"/>
      <c r="IP39" s="373"/>
      <c r="IQ39" s="373"/>
      <c r="IR39" s="373"/>
      <c r="IS39" s="373"/>
      <c r="IT39" s="373"/>
    </row>
    <row r="40" spans="1:254">
      <c r="A40" s="373"/>
      <c r="B40" s="373"/>
      <c r="C40" s="373"/>
      <c r="D40" s="373"/>
      <c r="E40" s="373"/>
      <c r="F40" s="373"/>
      <c r="G40" s="373"/>
      <c r="H40" s="373"/>
      <c r="I40" s="373"/>
      <c r="J40" s="373"/>
      <c r="K40" s="373"/>
      <c r="L40" s="373"/>
      <c r="M40" s="373"/>
      <c r="N40" s="373"/>
      <c r="O40" s="373"/>
      <c r="P40" s="373"/>
      <c r="Q40" s="373"/>
      <c r="R40" s="373"/>
      <c r="S40" s="373"/>
      <c r="T40" s="373"/>
      <c r="U40" s="373"/>
      <c r="V40" s="373"/>
      <c r="W40" s="373"/>
      <c r="X40" s="373"/>
      <c r="Y40" s="373"/>
      <c r="Z40" s="373"/>
      <c r="AA40" s="373"/>
      <c r="AB40" s="373"/>
      <c r="AC40" s="373"/>
      <c r="AD40" s="373"/>
      <c r="AE40" s="373"/>
      <c r="AF40" s="373"/>
      <c r="AG40" s="373"/>
      <c r="AH40" s="373"/>
      <c r="AI40" s="373"/>
      <c r="AJ40" s="373"/>
      <c r="AK40" s="373"/>
      <c r="AL40" s="373"/>
      <c r="AM40" s="373"/>
      <c r="AN40" s="373"/>
      <c r="AO40" s="373"/>
      <c r="AP40" s="373"/>
      <c r="AQ40" s="373"/>
      <c r="AR40" s="373"/>
      <c r="AS40" s="373"/>
      <c r="AT40" s="373"/>
      <c r="AU40" s="373"/>
      <c r="AV40" s="373"/>
      <c r="AW40" s="373"/>
      <c r="AX40" s="373"/>
      <c r="AY40" s="373"/>
      <c r="AZ40" s="373"/>
      <c r="BA40" s="373"/>
      <c r="BB40" s="373"/>
      <c r="BC40" s="373"/>
      <c r="BD40" s="373"/>
      <c r="BE40" s="373"/>
      <c r="BF40" s="373"/>
      <c r="BG40" s="373"/>
      <c r="BH40" s="373"/>
      <c r="BI40" s="373"/>
      <c r="BJ40" s="373"/>
      <c r="BK40" s="373"/>
      <c r="BL40" s="373"/>
      <c r="BM40" s="373"/>
      <c r="BN40" s="373"/>
      <c r="BO40" s="373"/>
      <c r="BP40" s="373"/>
      <c r="BQ40" s="373"/>
      <c r="BR40" s="373"/>
      <c r="BS40" s="373"/>
      <c r="BT40" s="373"/>
      <c r="BU40" s="373"/>
      <c r="BV40" s="373"/>
      <c r="BW40" s="373"/>
      <c r="BX40" s="373"/>
      <c r="BY40" s="373"/>
      <c r="BZ40" s="373"/>
      <c r="CA40" s="373"/>
      <c r="CB40" s="373"/>
      <c r="CC40" s="373"/>
      <c r="CD40" s="373"/>
      <c r="CE40" s="373"/>
      <c r="CF40" s="373"/>
      <c r="CG40" s="373"/>
      <c r="CH40" s="373"/>
      <c r="CI40" s="373"/>
      <c r="CJ40" s="373"/>
      <c r="CK40" s="373"/>
      <c r="CL40" s="373"/>
      <c r="CM40" s="373"/>
      <c r="CN40" s="373"/>
      <c r="CO40" s="373"/>
      <c r="CP40" s="373"/>
      <c r="CQ40" s="373"/>
      <c r="CR40" s="373"/>
      <c r="CS40" s="373"/>
      <c r="CT40" s="373"/>
      <c r="CU40" s="373"/>
      <c r="CV40" s="373"/>
      <c r="CW40" s="373"/>
      <c r="CX40" s="373"/>
      <c r="CY40" s="373"/>
      <c r="CZ40" s="373"/>
      <c r="DA40" s="373"/>
      <c r="DB40" s="373"/>
      <c r="DC40" s="373"/>
      <c r="DD40" s="373"/>
      <c r="DE40" s="373"/>
      <c r="DF40" s="373"/>
      <c r="DG40" s="373"/>
      <c r="DH40" s="373"/>
      <c r="DI40" s="373"/>
      <c r="DJ40" s="373"/>
      <c r="DK40" s="373"/>
      <c r="DL40" s="373"/>
      <c r="DM40" s="373"/>
      <c r="DN40" s="373"/>
      <c r="DO40" s="373"/>
      <c r="DP40" s="373"/>
      <c r="DQ40" s="373"/>
      <c r="DR40" s="373"/>
      <c r="DS40" s="373"/>
      <c r="DT40" s="373"/>
      <c r="DU40" s="373"/>
      <c r="DV40" s="373"/>
      <c r="DW40" s="373"/>
      <c r="DX40" s="373"/>
      <c r="DY40" s="373"/>
      <c r="DZ40" s="373"/>
      <c r="EA40" s="373"/>
      <c r="EB40" s="373"/>
      <c r="EC40" s="373"/>
      <c r="ED40" s="373"/>
      <c r="EE40" s="373"/>
      <c r="EF40" s="373"/>
      <c r="EG40" s="373"/>
      <c r="EH40" s="373"/>
      <c r="EI40" s="373"/>
      <c r="EJ40" s="373"/>
      <c r="EK40" s="373"/>
      <c r="EL40" s="373"/>
      <c r="EM40" s="373"/>
      <c r="EN40" s="373"/>
      <c r="EO40" s="373"/>
      <c r="EP40" s="373"/>
      <c r="EQ40" s="373"/>
      <c r="ER40" s="373"/>
      <c r="ES40" s="373"/>
      <c r="ET40" s="373"/>
      <c r="EU40" s="373"/>
      <c r="EV40" s="373"/>
      <c r="EW40" s="373"/>
      <c r="EX40" s="373"/>
      <c r="EY40" s="373"/>
      <c r="EZ40" s="373"/>
      <c r="FA40" s="373"/>
      <c r="FB40" s="373"/>
      <c r="FC40" s="373"/>
      <c r="FD40" s="373"/>
      <c r="FE40" s="373"/>
      <c r="FF40" s="373"/>
      <c r="FG40" s="373"/>
      <c r="FH40" s="373"/>
      <c r="FI40" s="373"/>
      <c r="FJ40" s="373"/>
      <c r="FK40" s="373"/>
      <c r="FL40" s="373"/>
      <c r="FM40" s="373"/>
      <c r="FN40" s="373"/>
      <c r="FO40" s="373"/>
      <c r="FP40" s="373"/>
      <c r="FQ40" s="373"/>
      <c r="FR40" s="373"/>
      <c r="FS40" s="373"/>
      <c r="FT40" s="373"/>
      <c r="FU40" s="373"/>
      <c r="FV40" s="373"/>
      <c r="FW40" s="373"/>
      <c r="FX40" s="373"/>
      <c r="FY40" s="373"/>
      <c r="FZ40" s="373"/>
      <c r="GA40" s="373"/>
      <c r="GB40" s="373"/>
      <c r="GC40" s="373"/>
      <c r="GD40" s="373"/>
      <c r="GE40" s="373"/>
      <c r="GF40" s="373"/>
      <c r="GG40" s="373"/>
      <c r="GH40" s="373"/>
      <c r="GI40" s="373"/>
      <c r="GJ40" s="373"/>
      <c r="GK40" s="373"/>
      <c r="GL40" s="373"/>
      <c r="GM40" s="373"/>
      <c r="GN40" s="373"/>
      <c r="GO40" s="373"/>
      <c r="GP40" s="373"/>
      <c r="GQ40" s="373"/>
      <c r="GR40" s="373"/>
      <c r="GS40" s="373"/>
      <c r="GT40" s="373"/>
      <c r="GU40" s="373"/>
      <c r="GV40" s="373"/>
      <c r="GW40" s="373"/>
      <c r="GX40" s="373"/>
      <c r="GY40" s="373"/>
      <c r="GZ40" s="373"/>
      <c r="HA40" s="373"/>
      <c r="HB40" s="373"/>
      <c r="HC40" s="373"/>
      <c r="HD40" s="373"/>
      <c r="HE40" s="373"/>
      <c r="HF40" s="373"/>
      <c r="HG40" s="373"/>
      <c r="HH40" s="373"/>
      <c r="HI40" s="373"/>
      <c r="HJ40" s="373"/>
      <c r="HK40" s="373"/>
      <c r="HL40" s="373"/>
      <c r="HM40" s="373"/>
      <c r="HN40" s="373"/>
      <c r="HO40" s="373"/>
      <c r="HP40" s="373"/>
      <c r="HQ40" s="373"/>
      <c r="HR40" s="373"/>
      <c r="HS40" s="373"/>
      <c r="HT40" s="373"/>
      <c r="HU40" s="373"/>
      <c r="HV40" s="373"/>
      <c r="HW40" s="373"/>
      <c r="HX40" s="373"/>
      <c r="HY40" s="373"/>
      <c r="HZ40" s="373"/>
      <c r="IA40" s="373"/>
      <c r="IB40" s="373"/>
      <c r="IC40" s="373"/>
      <c r="ID40" s="373"/>
      <c r="IE40" s="373"/>
      <c r="IF40" s="373"/>
      <c r="IG40" s="373"/>
      <c r="IH40" s="373"/>
      <c r="II40" s="373"/>
      <c r="IJ40" s="373"/>
      <c r="IK40" s="373"/>
      <c r="IL40" s="373"/>
      <c r="IM40" s="373"/>
      <c r="IN40" s="373"/>
      <c r="IO40" s="373"/>
      <c r="IP40" s="373"/>
      <c r="IQ40" s="373"/>
      <c r="IR40" s="373"/>
      <c r="IS40" s="373"/>
      <c r="IT40" s="373"/>
    </row>
  </sheetData>
  <mergeCells count="1">
    <mergeCell ref="A2:Q2"/>
  </mergeCells>
  <phoneticPr fontId="17" type="noConversion"/>
  <pageMargins left="0.69861111111111107" right="0.69861111111111107" top="0.75" bottom="0.75" header="0.3" footer="0.3"/>
  <pageSetup paperSize="9" scale="60" fitToHeight="0" orientation="landscape"/>
  <headerFooter scaleWithDoc="0" alignWithMargins="0"/>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工作表</vt:lpstr>
      </vt:variant>
      <vt:variant>
        <vt:i4>53</vt:i4>
      </vt:variant>
      <vt:variant>
        <vt:lpstr>命名范围</vt:lpstr>
      </vt:variant>
      <vt:variant>
        <vt:i4>28</vt:i4>
      </vt:variant>
    </vt:vector>
  </HeadingPairs>
  <TitlesOfParts>
    <vt:vector size="81" baseType="lpstr">
      <vt:lpstr>目录</vt:lpstr>
      <vt:lpstr>第一部分</vt:lpstr>
      <vt:lpstr>1.一般公共预算收入表（表一）</vt:lpstr>
      <vt:lpstr>2.支出表（表二）</vt:lpstr>
      <vt:lpstr>3.本级收支平衡表（表三）</vt:lpstr>
      <vt:lpstr>4.全市收入表（表四）</vt:lpstr>
      <vt:lpstr>5.全市支出表（表五）</vt:lpstr>
      <vt:lpstr>6.基本支出科目表（表六）</vt:lpstr>
      <vt:lpstr>7.政府预算支出分类表（表七）</vt:lpstr>
      <vt:lpstr>8.税收、转移支付分区（表八）</vt:lpstr>
      <vt:lpstr>9.地方政府债务限额及余额情况表（表九）</vt:lpstr>
      <vt:lpstr>10.全市一般债务限额和余额情况表（表十）</vt:lpstr>
      <vt:lpstr>11.地方政府债务到期情况表（表十一）</vt:lpstr>
      <vt:lpstr>12.地方政府债券发行及还本付息表（表十二）</vt:lpstr>
      <vt:lpstr>13.债务限额提前下达情况表（表十三）</vt:lpstr>
      <vt:lpstr>第二部分</vt:lpstr>
      <vt:lpstr>1.政府性基金预算收支表（表一）</vt:lpstr>
      <vt:lpstr>2.政府性基金预算收支表（表二）</vt:lpstr>
      <vt:lpstr>3.政府性基金预算收支表（表三）</vt:lpstr>
      <vt:lpstr>4.收支明细表（表四）</vt:lpstr>
      <vt:lpstr>5.调入专项收入预算表（表五）</vt:lpstr>
      <vt:lpstr>6.支出资金来源表（表六）</vt:lpstr>
      <vt:lpstr>7.转移支付（表七）</vt:lpstr>
      <vt:lpstr>8.全市专项债务限额和余额情况表（表八）</vt:lpstr>
      <vt:lpstr>9.全市政府性基金收支表</vt:lpstr>
      <vt:lpstr>10.全市政府性基金收入表</vt:lpstr>
      <vt:lpstr>11.全市政府性基金支出表</vt:lpstr>
      <vt:lpstr>第三部分</vt:lpstr>
      <vt:lpstr>1.国有资本经营预算收支总表</vt:lpstr>
      <vt:lpstr>2.收入表</vt:lpstr>
      <vt:lpstr>3.支出表</vt:lpstr>
      <vt:lpstr>4.补充表</vt:lpstr>
      <vt:lpstr>5.全市国资预算收支表</vt:lpstr>
      <vt:lpstr>第四部分</vt:lpstr>
      <vt:lpstr>1.社保预算一览表</vt:lpstr>
      <vt:lpstr>2.社保基金预算收支总表</vt:lpstr>
      <vt:lpstr>3.社保基金预算收入表</vt:lpstr>
      <vt:lpstr>4.社保基金预算支出表</vt:lpstr>
      <vt:lpstr>5.企业养老</vt:lpstr>
      <vt:lpstr>6.城乡居民养老</vt:lpstr>
      <vt:lpstr>7.机关事业养老</vt:lpstr>
      <vt:lpstr>8.职工医疗</vt:lpstr>
      <vt:lpstr>9.城乡居民医疗</vt:lpstr>
      <vt:lpstr>10.工伤收支</vt:lpstr>
      <vt:lpstr>11.失业收支</vt:lpstr>
      <vt:lpstr>12.生育收支</vt:lpstr>
      <vt:lpstr>13.基本养老基础资料</vt:lpstr>
      <vt:lpstr>14.基本医疗基础资料</vt:lpstr>
      <vt:lpstr>15.失业工伤生育基础资料</vt:lpstr>
      <vt:lpstr>16.机关事业养老（试点）</vt:lpstr>
      <vt:lpstr>17.地补养老</vt:lpstr>
      <vt:lpstr>18.地补医疗</vt:lpstr>
      <vt:lpstr>19.自有基础资料</vt:lpstr>
      <vt:lpstr>'1.国有资本经营预算收支总表'!Print_Area</vt:lpstr>
      <vt:lpstr>'1.一般公共预算收入表（表一）'!Print_Area</vt:lpstr>
      <vt:lpstr>'1.政府性基金预算收支表（表一）'!Print_Area</vt:lpstr>
      <vt:lpstr>'11.地方政府债务到期情况表（表十一）'!Print_Area</vt:lpstr>
      <vt:lpstr>'2.收入表'!Print_Area</vt:lpstr>
      <vt:lpstr>'2.支出表（表二）'!Print_Area</vt:lpstr>
      <vt:lpstr>'3.支出表'!Print_Area</vt:lpstr>
      <vt:lpstr>'4.补充表'!Print_Area</vt:lpstr>
      <vt:lpstr>'4.全市收入表（表四）'!Print_Area</vt:lpstr>
      <vt:lpstr>'4.收支明细表（表四）'!Print_Area</vt:lpstr>
      <vt:lpstr>'5.全市支出表（表五）'!Print_Area</vt:lpstr>
      <vt:lpstr>'5.调入专项收入预算表（表五）'!Print_Area</vt:lpstr>
      <vt:lpstr>'6.支出资金来源表（表六）'!Print_Area</vt:lpstr>
      <vt:lpstr>'7.政府预算支出分类表（表七）'!Print_Area</vt:lpstr>
      <vt:lpstr>'8.税收、转移支付分区（表八）'!Print_Area</vt:lpstr>
      <vt:lpstr>'1.社保预算一览表'!Print_Titles</vt:lpstr>
      <vt:lpstr>'1.一般公共预算收入表（表一）'!Print_Titles</vt:lpstr>
      <vt:lpstr>'1.政府性基金预算收支表（表一）'!Print_Titles</vt:lpstr>
      <vt:lpstr>'2.收入表'!Print_Titles</vt:lpstr>
      <vt:lpstr>'2.支出表（表二）'!Print_Titles</vt:lpstr>
      <vt:lpstr>'3.本级收支平衡表（表三）'!Print_Titles</vt:lpstr>
      <vt:lpstr>'4.补充表'!Print_Titles</vt:lpstr>
      <vt:lpstr>'4.全市收入表（表四）'!Print_Titles</vt:lpstr>
      <vt:lpstr>'4.收支明细表（表四）'!Print_Titles</vt:lpstr>
      <vt:lpstr>'5.全市支出表（表五）'!Print_Titles</vt:lpstr>
      <vt:lpstr>'6.基本支出科目表（表六）'!Print_Titles</vt:lpstr>
      <vt:lpstr>'6.支出资金来源表（表六）'!Print_Titles</vt:lpstr>
      <vt:lpstr>'8.税收、转移支付分区（表八）'!Print_Titles</vt:lpstr>
    </vt:vector>
  </TitlesOfParts>
  <Company>MC SYSTEM</Company>
  <LinksUpToDate>false</LinksUpToDate>
  <CharactersWithSpaces>0</CharactersWithSpaces>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喻定果</cp:lastModifiedBy>
  <cp:revision>1</cp:revision>
  <cp:lastPrinted>2021-06-03T09:02:40Z</cp:lastPrinted>
  <dcterms:created xsi:type="dcterms:W3CDTF">2006-02-13T05:15:25Z</dcterms:created>
  <dcterms:modified xsi:type="dcterms:W3CDTF">2019-01-28T03:05:36Z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