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21390" windowHeight="8580" tabRatio="865" firstSheet="2" activeTab="11"/>
  </bookViews>
  <sheets>
    <sheet name="（全市）公共财政 " sheetId="1" r:id="rId1"/>
    <sheet name="（本级）公共财政" sheetId="2" r:id="rId2"/>
    <sheet name="（本级）政府性基金" sheetId="3" r:id="rId3"/>
    <sheet name="封面" sheetId="4" r:id="rId4"/>
    <sheet name="收支总表" sheetId="5" r:id="rId5"/>
    <sheet name="收入表" sheetId="6" r:id="rId6"/>
    <sheet name="支出表" sheetId="7" r:id="rId7"/>
    <sheet name="项目支出表" sheetId="8" r:id="rId8"/>
    <sheet name="补充表" sheetId="9" r:id="rId9"/>
    <sheet name="决算汇总封面" sheetId="10" r:id="rId10"/>
    <sheet name="基层封面" sheetId="11" r:id="rId11"/>
    <sheet name="目录" sheetId="12" r:id="rId12"/>
    <sheet name="资产负债表" sheetId="13" r:id="rId13"/>
    <sheet name="职工养老" sheetId="14" r:id="rId14"/>
    <sheet name="居民养老" sheetId="15" r:id="rId15"/>
    <sheet name="职工医疗" sheetId="16" r:id="rId16"/>
    <sheet name="城乡居民医疗" sheetId="17" r:id="rId17"/>
    <sheet name="新农合" sheetId="18" r:id="rId18"/>
    <sheet name="城镇居民医疗" sheetId="19" r:id="rId19"/>
    <sheet name="工伤" sheetId="20" r:id="rId20"/>
    <sheet name="失业" sheetId="21" r:id="rId21"/>
    <sheet name="生育" sheetId="22" r:id="rId22"/>
    <sheet name="财政专户资负表" sheetId="23" r:id="rId23"/>
    <sheet name="财政专户收支表" sheetId="24" r:id="rId24"/>
    <sheet name="财政补助资金表" sheetId="25" r:id="rId25"/>
    <sheet name="基本养老补充资料表" sheetId="26" r:id="rId26"/>
    <sheet name="职工医疗工伤生育补充资料表" sheetId="27" r:id="rId27"/>
    <sheet name="居民医疗补充资料表" sheetId="28" r:id="rId28"/>
    <sheet name="失业补充资料表" sheetId="29" r:id="rId29"/>
    <sheet name="其他养老保险表" sheetId="30" r:id="rId30"/>
    <sheet name="其他医疗保障表" sheetId="31" r:id="rId31"/>
    <sheet name="自有目录" sheetId="32" r:id="rId32"/>
    <sheet name="自有资负表" sheetId="33" r:id="rId33"/>
    <sheet name="机关养老" sheetId="34" r:id="rId34"/>
    <sheet name="地补养老" sheetId="35" r:id="rId35"/>
    <sheet name="地补医疗" sheetId="36" r:id="rId36"/>
    <sheet name="自有基础资料表" sheetId="37" r:id="rId37"/>
  </sheets>
  <externalReferences>
    <externalReference r:id="rId40"/>
  </externalReferences>
  <definedNames>
    <definedName name="_xlnm.Print_Titles" localSheetId="1">'（本级）公共财政'!$1:$3</definedName>
    <definedName name="_xlnm.Print_Titles" localSheetId="2">'（本级）政府性基金'!$1:$3</definedName>
    <definedName name="_xlnm.Print_Titles" localSheetId="0">'（全市）公共财政 '!$1:$3</definedName>
    <definedName name="_xlnm.Print_Titles" localSheetId="5">'收入表'!$1:$6</definedName>
  </definedNames>
  <calcPr fullCalcOnLoad="1"/>
</workbook>
</file>

<file path=xl/comments1.xml><?xml version="1.0" encoding="utf-8"?>
<comments xmlns="http://schemas.openxmlformats.org/spreadsheetml/2006/main">
  <authors>
    <author>刘宝平</author>
  </authors>
  <commentList>
    <comment ref="K3" authorId="0">
      <text>
        <r>
          <rPr>
            <b/>
            <sz val="9"/>
            <rFont val="宋体"/>
            <family val="0"/>
          </rPr>
          <t>刘宝平:</t>
        </r>
        <r>
          <rPr>
            <sz val="9"/>
            <rFont val="宋体"/>
            <family val="0"/>
          </rPr>
          <t xml:space="preserve">
取自决算报表的调整预算数</t>
        </r>
      </text>
    </comment>
    <comment ref="J3" authorId="0">
      <text>
        <r>
          <rPr>
            <b/>
            <sz val="9"/>
            <rFont val="宋体"/>
            <family val="0"/>
          </rPr>
          <t>刘宝平:</t>
        </r>
        <r>
          <rPr>
            <sz val="9"/>
            <rFont val="宋体"/>
            <family val="0"/>
          </rPr>
          <t xml:space="preserve">
取自决算报表的年初预算数</t>
        </r>
      </text>
    </comment>
  </commentList>
</comments>
</file>

<file path=xl/comments13.xml><?xml version="1.0" encoding="utf-8"?>
<comments xmlns="http://schemas.openxmlformats.org/spreadsheetml/2006/main">
  <authors>
    <author>康跃飞</author>
  </authors>
  <commentList>
    <comment ref="G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K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D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N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H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L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P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F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J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H4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企业一二三档+机关</t>
        </r>
      </text>
    </comment>
    <comment ref="P4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</commentList>
</comments>
</file>

<file path=xl/comments14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15.xml><?xml version="1.0" encoding="utf-8"?>
<comments xmlns="http://schemas.openxmlformats.org/spreadsheetml/2006/main">
  <authors>
    <author>康跃飞</author>
  </authors>
  <commentList>
    <comment ref="B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16.xml><?xml version="1.0" encoding="utf-8"?>
<comments xmlns="http://schemas.openxmlformats.org/spreadsheetml/2006/main">
  <authors>
    <author>康跃飞</author>
  </authors>
  <commentList>
    <comment ref="B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  <comment ref="D1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企业一二档+机关</t>
        </r>
      </text>
    </comment>
    <comment ref="E1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企业一二档+机关</t>
        </r>
      </text>
    </comment>
  </commentList>
</comments>
</file>

<file path=xl/comments17.xml><?xml version="1.0" encoding="utf-8"?>
<comments xmlns="http://schemas.openxmlformats.org/spreadsheetml/2006/main">
  <authors>
    <author>康跃飞</author>
  </authors>
  <commentList>
    <comment ref="B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19.xml><?xml version="1.0" encoding="utf-8"?>
<comments xmlns="http://schemas.openxmlformats.org/spreadsheetml/2006/main">
  <authors>
    <author>康跃飞</author>
  </authors>
  <commentList>
    <comment ref="B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2.xml><?xml version="1.0" encoding="utf-8"?>
<comments xmlns="http://schemas.openxmlformats.org/spreadsheetml/2006/main">
  <authors>
    <author>Elvin</author>
  </authors>
  <commentList>
    <comment ref="J3" authorId="0">
      <text>
        <r>
          <rPr>
            <b/>
            <sz val="9"/>
            <rFont val="宋体"/>
            <family val="0"/>
          </rPr>
          <t>Elvin:</t>
        </r>
        <r>
          <rPr>
            <sz val="9"/>
            <rFont val="宋体"/>
            <family val="0"/>
          </rPr>
          <t xml:space="preserve">
取自2014年决算报表的年初预算数</t>
        </r>
      </text>
    </comment>
    <comment ref="B1397" authorId="0">
      <text>
        <r>
          <rPr>
            <b/>
            <sz val="9"/>
            <rFont val="宋体"/>
            <family val="0"/>
          </rPr>
          <t>Elvin:</t>
        </r>
        <r>
          <rPr>
            <sz val="9"/>
            <rFont val="宋体"/>
            <family val="0"/>
          </rPr>
          <t xml:space="preserve">
取自2014年决算报表的年初预算数</t>
        </r>
      </text>
    </comment>
    <comment ref="J1393" authorId="0">
      <text>
        <r>
          <rPr>
            <b/>
            <sz val="9"/>
            <rFont val="宋体"/>
            <family val="0"/>
          </rPr>
          <t>Elvin:</t>
        </r>
        <r>
          <rPr>
            <sz val="9"/>
            <rFont val="宋体"/>
            <family val="0"/>
          </rPr>
          <t xml:space="preserve">
年初预算预备费4亿元含在此处，另外1600万元为调整尾数用</t>
        </r>
      </text>
    </comment>
  </commentList>
</comments>
</file>

<file path=xl/comments20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21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22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  <comment ref="B15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</commentList>
</comments>
</file>

<file path=xl/comments23.xml><?xml version="1.0" encoding="utf-8"?>
<comments xmlns="http://schemas.openxmlformats.org/spreadsheetml/2006/main">
  <authors>
    <author>康跃飞</author>
  </authors>
  <commentList>
    <comment ref="E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企业一、二、三档+机关</t>
        </r>
      </text>
    </comment>
    <comment ref="E1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企业一、二、三档+机关</t>
        </r>
      </text>
    </comment>
    <comment ref="K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  <comment ref="K1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</commentList>
</comments>
</file>

<file path=xl/comments27.xml><?xml version="1.0" encoding="utf-8"?>
<comments xmlns="http://schemas.openxmlformats.org/spreadsheetml/2006/main">
  <authors>
    <author>康跃飞</author>
  </authors>
  <commentList>
    <comment ref="C6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=社会医疗保险参保人数-居民医疗保险参保人数-离退休人数
其中：失业人员视同在职职工；参加居民医疗人员退休后视同职工医疗人员</t>
        </r>
      </text>
    </comment>
    <comment ref="C1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=企业一二三档+机关</t>
        </r>
      </text>
    </comment>
    <comment ref="F23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</commentList>
</comments>
</file>

<file path=xl/comments28.xml><?xml version="1.0" encoding="utf-8"?>
<comments xmlns="http://schemas.openxmlformats.org/spreadsheetml/2006/main">
  <authors>
    <author>康跃飞</author>
  </authors>
  <commentList>
    <comment ref="C5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=比较表居民基本医疗人数1581185-少儿大学生中的家属统筹医疗人数41591</t>
        </r>
      </text>
    </comment>
  </commentList>
</comments>
</file>

<file path=xl/comments29.xml><?xml version="1.0" encoding="utf-8"?>
<comments xmlns="http://schemas.openxmlformats.org/spreadsheetml/2006/main">
  <authors>
    <author>康跃飞</author>
  </authors>
  <commentList>
    <comment ref="C13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该指标为期间数，而比较表中的失业人数为时点数，二者可能不完全一致</t>
        </r>
      </text>
    </comment>
  </commentList>
</comments>
</file>

<file path=xl/comments30.xml><?xml version="1.0" encoding="utf-8"?>
<comments xmlns="http://schemas.openxmlformats.org/spreadsheetml/2006/main">
  <authors>
    <author>康跃飞</author>
  </authors>
  <commentList>
    <comment ref="C8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=社决12表财政补贴收入=社决附01表本年预算支出</t>
        </r>
      </text>
    </comment>
  </commentList>
</comments>
</file>

<file path=xl/comments31.xml><?xml version="1.0" encoding="utf-8"?>
<comments xmlns="http://schemas.openxmlformats.org/spreadsheetml/2006/main">
  <authors>
    <author>康跃飞</author>
  </authors>
  <commentList>
    <comment ref="F20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=比较表地方补充医疗人数7229950-少儿大学生中的家属统筹人数41591</t>
        </r>
      </text>
    </comment>
  </commentList>
</comments>
</file>

<file path=xl/comments33.xml><?xml version="1.0" encoding="utf-8"?>
<comments xmlns="http://schemas.openxmlformats.org/spreadsheetml/2006/main">
  <authors>
    <author>康跃飞</author>
  </authors>
  <commentList>
    <comment ref="D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E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  <comment ref="F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G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H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另加收入户存款</t>
        </r>
      </text>
    </comment>
    <comment ref="I9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</commentList>
</comments>
</file>

<file path=xl/comments34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35.xml><?xml version="1.0" encoding="utf-8"?>
<comments xmlns="http://schemas.openxmlformats.org/spreadsheetml/2006/main">
  <authors>
    <author>康跃飞</author>
  </authors>
  <commentList>
    <comment ref="B7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=社决附01表本年预算支出</t>
        </r>
      </text>
    </comment>
  </commentList>
</comments>
</file>

<file path=xl/comments36.xml><?xml version="1.0" encoding="utf-8"?>
<comments xmlns="http://schemas.openxmlformats.org/spreadsheetml/2006/main">
  <authors>
    <author>康跃飞</author>
  </authors>
  <commentList>
    <comment ref="B15" authorId="0">
      <text>
        <r>
          <rPr>
            <b/>
            <sz val="9"/>
            <rFont val="宋体"/>
            <family val="0"/>
          </rPr>
          <t>康跃飞:</t>
        </r>
        <r>
          <rPr>
            <sz val="9"/>
            <rFont val="宋体"/>
            <family val="0"/>
          </rPr>
          <t xml:space="preserve">
企业+机关</t>
        </r>
      </text>
    </comment>
  </commentList>
</comments>
</file>

<file path=xl/sharedStrings.xml><?xml version="1.0" encoding="utf-8"?>
<sst xmlns="http://schemas.openxmlformats.org/spreadsheetml/2006/main" count="3827" uniqueCount="2108">
  <si>
    <t xml:space="preserve">      森林植被恢复费安排的支出</t>
  </si>
  <si>
    <t>二十、其他政府性基金收入</t>
  </si>
  <si>
    <t xml:space="preserve">        森林培育    </t>
  </si>
  <si>
    <t xml:space="preserve">        其他森林植被恢复费安排的支出</t>
  </si>
  <si>
    <t xml:space="preserve">      地方水利建设基金支出</t>
  </si>
  <si>
    <t xml:space="preserve">        其他地方水利建设基金支出</t>
  </si>
  <si>
    <t>七、交通运输</t>
  </si>
  <si>
    <t xml:space="preserve">      港口建设费安排的支出</t>
  </si>
  <si>
    <t xml:space="preserve">        其他港口建设费安排的支出</t>
  </si>
  <si>
    <t xml:space="preserve">      民航发展基金支出</t>
  </si>
  <si>
    <t xml:space="preserve">        民航机场建设</t>
  </si>
  <si>
    <t xml:space="preserve">      民航节能减排</t>
  </si>
  <si>
    <t>八、资源勘探电力信息等事务</t>
  </si>
  <si>
    <t xml:space="preserve">      工业和信息产业监管支出</t>
  </si>
  <si>
    <t xml:space="preserve">        无线电频率占用费安排的支出</t>
  </si>
  <si>
    <t xml:space="preserve">      散装水泥专项资金支出</t>
  </si>
  <si>
    <t xml:space="preserve">        其他散装水泥专项资金支出</t>
  </si>
  <si>
    <t xml:space="preserve">      新型墙体材料专项基金支出</t>
  </si>
  <si>
    <t xml:space="preserve">        其他新型墙体材料专项基金支出</t>
  </si>
  <si>
    <t>九、其他支出</t>
  </si>
  <si>
    <t xml:space="preserve">  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</si>
  <si>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</si>
  <si>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</si>
  <si>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</si>
  <si>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 其他政府性基金支出</t>
  </si>
  <si>
    <t>本年基金收入小计</t>
  </si>
  <si>
    <t>本年基金支出小计</t>
  </si>
  <si>
    <t>上年结转结余收入</t>
  </si>
  <si>
    <t>调出资金</t>
  </si>
  <si>
    <t>调入资金</t>
  </si>
  <si>
    <t>基金滚存结余</t>
  </si>
  <si>
    <t>基金收入总计</t>
  </si>
  <si>
    <t>基金支出总计</t>
  </si>
  <si>
    <t>上解上级支出</t>
  </si>
  <si>
    <t>上级补助收入</t>
  </si>
  <si>
    <t xml:space="preserve">  上级补助收入</t>
  </si>
  <si>
    <t xml:space="preserve">  年终结转结余</t>
  </si>
  <si>
    <t xml:space="preserve">  调入预算稳定调节基金</t>
  </si>
  <si>
    <t xml:space="preserve">  调入资金</t>
  </si>
  <si>
    <t xml:space="preserve">  上年结转结余收入</t>
  </si>
  <si>
    <t>一般公共预算收入</t>
  </si>
  <si>
    <t>2014年深圳市本级一般公共预算收支决算（草案）</t>
  </si>
  <si>
    <t>2014年深圳市本级政府性基金收支决算(草案)</t>
  </si>
  <si>
    <t>2013年
决算数</t>
  </si>
  <si>
    <t xml:space="preserve">    车船税</t>
  </si>
  <si>
    <t>科目名称</t>
  </si>
  <si>
    <t>年初预算数</t>
  </si>
  <si>
    <t>公共财政支出</t>
  </si>
  <si>
    <t xml:space="preserve">  其他共产党事务支出</t>
  </si>
  <si>
    <t xml:space="preserve">  其他一般公共服务支出</t>
  </si>
  <si>
    <t xml:space="preserve">  对外宣传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</si>
  <si>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</si>
  <si>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</si>
  <si>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</si>
  <si>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</si>
  <si>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</si>
  <si>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 xml:space="preserve">  其他公共安全支出</t>
  </si>
  <si>
    <t xml:space="preserve">  其他教育支出</t>
  </si>
  <si>
    <t xml:space="preserve">  科技重大专项</t>
  </si>
  <si>
    <t xml:space="preserve">  其他科学技术支出</t>
  </si>
  <si>
    <t xml:space="preserve">  其他文化体育与传媒支出</t>
  </si>
  <si>
    <t xml:space="preserve">  其他社会保障和就业支出</t>
  </si>
  <si>
    <t>医疗卫生与计划生育支出</t>
  </si>
  <si>
    <t xml:space="preserve">  其他医疗卫生与计划生育支出</t>
  </si>
  <si>
    <t xml:space="preserve">    其中:排污费安排的支出</t>
  </si>
  <si>
    <t xml:space="preserve">  已垦草原退耕还草</t>
  </si>
  <si>
    <t xml:space="preserve">  能源节约利用</t>
  </si>
  <si>
    <t xml:space="preserve">  可再生能源</t>
  </si>
  <si>
    <t xml:space="preserve">  资源综合利用</t>
  </si>
  <si>
    <t xml:space="preserve">  其他节能环保支出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</si>
  <si>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</si>
  <si>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</si>
  <si>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</si>
  <si>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</si>
  <si>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 xml:space="preserve">    其中:水资源费安排的支出</t>
  </si>
  <si>
    <t xml:space="preserve">  其他农林水支出</t>
  </si>
  <si>
    <t xml:space="preserve">  其他交通运输支出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</si>
  <si>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</si>
  <si>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</si>
  <si>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</si>
  <si>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  其中:矿产资源专项收入安排的支出</t>
  </si>
  <si>
    <t xml:space="preserve">    其中:海域使用金支出</t>
  </si>
  <si>
    <t>预备费</t>
  </si>
  <si>
    <t xml:space="preserve">  年初预留</t>
  </si>
  <si>
    <t>调整预算数</t>
  </si>
  <si>
    <t>决算数</t>
  </si>
  <si>
    <t>一般公共服务</t>
  </si>
  <si>
    <t>外交</t>
  </si>
  <si>
    <t>国防</t>
  </si>
  <si>
    <t xml:space="preserve">  预备役部队</t>
  </si>
  <si>
    <t xml:space="preserve">  民兵</t>
  </si>
  <si>
    <t>公共安全</t>
  </si>
  <si>
    <t xml:space="preserve">  劳教</t>
  </si>
  <si>
    <t>教育</t>
  </si>
  <si>
    <t xml:space="preserve">  教师进修及干部继续教育</t>
  </si>
  <si>
    <t>科学技术</t>
  </si>
  <si>
    <t>文化体育与传媒</t>
  </si>
  <si>
    <t>社会保障和就业</t>
  </si>
  <si>
    <t>医疗卫生</t>
  </si>
  <si>
    <t xml:space="preserve">  其他医疗卫生支出</t>
  </si>
  <si>
    <t>节能环保</t>
  </si>
  <si>
    <t>城乡社区事务</t>
  </si>
  <si>
    <t xml:space="preserve">  其他城乡社区事务支出</t>
  </si>
  <si>
    <t>农林水事务</t>
  </si>
  <si>
    <t xml:space="preserve">  引导金融机构支农补助</t>
  </si>
  <si>
    <t xml:space="preserve">  其他农林水事务支出</t>
  </si>
  <si>
    <t>交通运输</t>
  </si>
  <si>
    <t>资源勘探电力信息等事务</t>
  </si>
  <si>
    <t xml:space="preserve">  资源勘探开发和服务支出</t>
  </si>
  <si>
    <t xml:space="preserve">  电力监管支出</t>
  </si>
  <si>
    <t xml:space="preserve">    其中:三峡库区移民专项支出</t>
  </si>
  <si>
    <t xml:space="preserve">  工业和信息产业监管支出</t>
  </si>
  <si>
    <t xml:space="preserve">  其他资源勘探电力信息等事务支出</t>
  </si>
  <si>
    <t>商业服务业等事务</t>
  </si>
  <si>
    <t xml:space="preserve">  其他商业服务业等事务支出</t>
  </si>
  <si>
    <t>金融监管等事务支出</t>
  </si>
  <si>
    <t xml:space="preserve">  其他金融监管等事务支出</t>
  </si>
  <si>
    <t>地震灾后恢复重建支出</t>
  </si>
  <si>
    <t xml:space="preserve">  倒塌毁损民房恢复重建</t>
  </si>
  <si>
    <t xml:space="preserve">  基础设施恢复重建</t>
  </si>
  <si>
    <t xml:space="preserve">  公益服务设施恢复重建</t>
  </si>
  <si>
    <t xml:space="preserve">  农业林业恢复生产和重建</t>
  </si>
  <si>
    <t xml:space="preserve">  工商企业恢复生产和重建</t>
  </si>
  <si>
    <t xml:space="preserve">  党政机关恢复重建</t>
  </si>
  <si>
    <t xml:space="preserve">  军队武警恢复重建支出</t>
  </si>
  <si>
    <t xml:space="preserve">  其他恢复重建支出</t>
  </si>
  <si>
    <t>国土资源气象等事务</t>
  </si>
  <si>
    <t xml:space="preserve">  其他国土资源气象等事务支出</t>
  </si>
  <si>
    <t>粮油物资储备事务</t>
  </si>
  <si>
    <t xml:space="preserve">  汶川地震捐赠支出</t>
  </si>
  <si>
    <t xml:space="preserve">      划拨土地收入</t>
  </si>
  <si>
    <t>2013年
决算数</t>
  </si>
  <si>
    <t>完成调整
预算数
%</t>
  </si>
  <si>
    <t xml:space="preserve">  省补助计划单列市收入</t>
  </si>
  <si>
    <t xml:space="preserve">  下级上解收入</t>
  </si>
  <si>
    <t xml:space="preserve">  债务收入</t>
  </si>
  <si>
    <t xml:space="preserve">  补助下级支出</t>
  </si>
  <si>
    <t xml:space="preserve">  计划单列市上解省支出</t>
  </si>
  <si>
    <t xml:space="preserve">  上解上级支出</t>
  </si>
  <si>
    <t xml:space="preserve">  债券还本支出</t>
  </si>
  <si>
    <t xml:space="preserve">  债券转贷支出</t>
  </si>
  <si>
    <t xml:space="preserve">  安排预算稳定调节基金</t>
  </si>
  <si>
    <t xml:space="preserve">      其中：净结余</t>
  </si>
  <si>
    <t>省补助计划单列市收入</t>
  </si>
  <si>
    <t>补助下级支出</t>
  </si>
  <si>
    <t>完成调整预算数%</t>
  </si>
  <si>
    <t xml:space="preserve">        管理费用支出</t>
  </si>
  <si>
    <t>一般公共预算支出</t>
  </si>
  <si>
    <t xml:space="preserve">     其中：净结余</t>
  </si>
  <si>
    <t>收入科目</t>
  </si>
  <si>
    <t>2014年
预算数</t>
  </si>
  <si>
    <t>2014年
调整预算数</t>
  </si>
  <si>
    <t>2014年
决算数</t>
  </si>
  <si>
    <t>完成调整
预算数
%</t>
  </si>
  <si>
    <t>2013年
决算数</t>
  </si>
  <si>
    <t>比2013年
决算数增长%</t>
  </si>
  <si>
    <t>科目编码</t>
  </si>
  <si>
    <t>支出科目</t>
  </si>
  <si>
    <t>完成调整
预算数%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</si>
  <si>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</si>
  <si>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</si>
  <si>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</si>
  <si>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</si>
  <si>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</si>
  <si>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</si>
  <si>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</si>
  <si>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</si>
  <si>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</si>
  <si>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</si>
  <si>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</si>
  <si>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</si>
  <si>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</si>
  <si>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</si>
  <si>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</si>
  <si>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</si>
  <si>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</si>
  <si>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</si>
  <si>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</si>
  <si>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一般公共预算收入</t>
  </si>
  <si>
    <t xml:space="preserve">  上级补助收入</t>
  </si>
  <si>
    <t xml:space="preserve">  计划单列市上解省支出</t>
  </si>
  <si>
    <t xml:space="preserve">  省补助计划单列市收入</t>
  </si>
  <si>
    <t xml:space="preserve">  上解上级支出</t>
  </si>
  <si>
    <t xml:space="preserve">  债务收入</t>
  </si>
  <si>
    <t xml:space="preserve">  债券还本支出</t>
  </si>
  <si>
    <t xml:space="preserve">  调入预算稳定调节基金</t>
  </si>
  <si>
    <t xml:space="preserve">  安排预算稳定调节基金</t>
  </si>
  <si>
    <t xml:space="preserve">  调入资金</t>
  </si>
  <si>
    <t xml:space="preserve">  调出资金</t>
  </si>
  <si>
    <t xml:space="preserve">  上年结转结余收入</t>
  </si>
  <si>
    <t xml:space="preserve">  增设预算周转金</t>
  </si>
  <si>
    <t xml:space="preserve">  年终结转结余</t>
  </si>
  <si>
    <t xml:space="preserve">    石油石化企业利润收入</t>
  </si>
  <si>
    <t>2014年深圳市国有资本经营决算表</t>
  </si>
  <si>
    <r>
      <rPr>
        <sz val="16"/>
        <rFont val="宋体"/>
        <family val="0"/>
      </rPr>
      <t>编制单位：深圳市财政委员会</t>
    </r>
    <r>
      <rPr>
        <sz val="16"/>
        <rFont val="Times New Roman"/>
        <family val="1"/>
      </rPr>
      <t xml:space="preserve">                </t>
    </r>
  </si>
  <si>
    <r>
      <rPr>
        <sz val="16"/>
        <rFont val="宋体"/>
        <family val="0"/>
      </rPr>
      <t>编制日期：</t>
    </r>
    <r>
      <rPr>
        <sz val="16"/>
        <rFont val="Times New Roman"/>
        <family val="1"/>
      </rPr>
      <t xml:space="preserve">  2015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4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28</t>
    </r>
    <r>
      <rPr>
        <sz val="16"/>
        <rFont val="宋体"/>
        <family val="0"/>
      </rPr>
      <t>日</t>
    </r>
  </si>
  <si>
    <t xml:space="preserve"> </t>
  </si>
  <si>
    <t>2014年深圳市国有资本经营决算收支总表</t>
  </si>
  <si>
    <r>
      <t>财资地决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</si>
  <si>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填报单位：深圳市财政委员会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</si>
  <si>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</si>
  <si>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</si>
  <si>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</si>
  <si>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</si>
  <si>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</si>
  <si>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预算数</t>
  </si>
  <si>
    <t>决算数</t>
  </si>
  <si>
    <t>决算数是预算数的%</t>
  </si>
  <si>
    <t>合计</t>
  </si>
  <si>
    <t>省本级</t>
  </si>
  <si>
    <t>地市级及以下</t>
  </si>
  <si>
    <t>栏次</t>
  </si>
  <si>
    <t>一、利润收入</t>
  </si>
  <si>
    <t>一、教育</t>
  </si>
  <si>
    <t>二、股利、股息收入</t>
  </si>
  <si>
    <t>二、科学技术</t>
  </si>
  <si>
    <t>三、产权转让收入</t>
  </si>
  <si>
    <t>三、文化体育与传媒</t>
  </si>
  <si>
    <t>四、清算收入</t>
  </si>
  <si>
    <t>四、节能环保</t>
  </si>
  <si>
    <t>五、其他国有资本经营收入</t>
  </si>
  <si>
    <t>五、城乡社区事务</t>
  </si>
  <si>
    <t>六、农林水事务</t>
  </si>
  <si>
    <t>七、交通运输</t>
  </si>
  <si>
    <t>八、资源勘探电力信息等事务</t>
  </si>
  <si>
    <t>九、商业服务业等事务</t>
  </si>
  <si>
    <t>十、其他支出</t>
  </si>
  <si>
    <t>十一、转移性支出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</si>
  <si>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</si>
  <si>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</si>
  <si>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</si>
  <si>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</si>
  <si>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</si>
  <si>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</si>
  <si>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2014年深圳市国有资本经营决算收入表</t>
  </si>
  <si>
    <r>
      <t>财资地决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</si>
  <si>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填报单位：</t>
  </si>
  <si>
    <t>深圳市财政委员会</t>
  </si>
  <si>
    <t>金额单位：万元</t>
  </si>
  <si>
    <t>科目名称</t>
  </si>
  <si>
    <t>行次</t>
  </si>
  <si>
    <t>2014年预算数</t>
  </si>
  <si>
    <t>2014年决算数</t>
  </si>
  <si>
    <t>决算数是预算数的%</t>
  </si>
  <si>
    <t>合计</t>
  </si>
  <si>
    <t>省本级</t>
  </si>
  <si>
    <t>地市级及以下</t>
  </si>
  <si>
    <t>栏次</t>
  </si>
  <si>
    <t>一、利润收入</t>
  </si>
  <si>
    <t xml:space="preserve">    金融企业利润收入</t>
  </si>
  <si>
    <t xml:space="preserve">    烟草企业利润收入</t>
  </si>
  <si>
    <t xml:space="preserve">    贸易企业利润收入</t>
  </si>
  <si>
    <r>
      <t xml:space="preserve">        </t>
    </r>
    <r>
      <rPr>
        <sz val="10"/>
        <rFont val="宋体"/>
        <family val="0"/>
      </rPr>
      <t>其他国有资本经营预算企业利润收入</t>
    </r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</si>
  <si>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</si>
  <si>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</si>
  <si>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</si>
  <si>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</si>
  <si>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</si>
  <si>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</t>
    </r>
    <r>
      <rPr>
        <sz val="10"/>
        <rFont val="宋体"/>
        <family val="0"/>
      </rPr>
      <t>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</si>
  <si>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</si>
  <si>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</si>
  <si>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</si>
  <si>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</t>
    </r>
    <r>
      <rPr>
        <sz val="10"/>
        <rFont val="宋体"/>
        <family val="0"/>
      </rPr>
      <t>股权、股份清算收入</t>
    </r>
  </si>
  <si>
    <r>
      <t xml:space="preserve">          </t>
    </r>
    <r>
      <rPr>
        <sz val="10"/>
        <rFont val="宋体"/>
        <family val="0"/>
      </rPr>
      <t>国有独资企业清算收入</t>
    </r>
  </si>
  <si>
    <r>
      <t xml:space="preserve">           </t>
    </r>
    <r>
      <rPr>
        <sz val="10"/>
        <rFont val="宋体"/>
        <family val="0"/>
      </rPr>
      <t>其他国有资本经营预算企清算收入</t>
    </r>
  </si>
  <si>
    <t>五、其他国有资本经营预算收入</t>
  </si>
  <si>
    <r>
      <t xml:space="preserve">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计</t>
    </r>
  </si>
  <si>
    <t>2014年深圳市国有资本经营决算支出表</t>
  </si>
  <si>
    <t>财资地决03表</t>
  </si>
  <si>
    <t>填报单位：深圳市财政委员会</t>
  </si>
  <si>
    <t>金额单位：万元</t>
  </si>
  <si>
    <t>科目编码</t>
  </si>
  <si>
    <t>科目名称（功能）</t>
  </si>
  <si>
    <t>行次</t>
  </si>
  <si>
    <r>
      <t>201</t>
    </r>
    <r>
      <rPr>
        <sz val="9"/>
        <rFont val="宋体"/>
        <family val="0"/>
      </rPr>
      <t>4</t>
    </r>
    <r>
      <rPr>
        <sz val="9"/>
        <rFont val="宋体"/>
        <family val="0"/>
      </rPr>
      <t>年预算数</t>
    </r>
  </si>
  <si>
    <t>2014年决算数</t>
  </si>
  <si>
    <t>决算数是预算数的%</t>
  </si>
  <si>
    <t>合计</t>
  </si>
  <si>
    <t>小计</t>
  </si>
  <si>
    <t>资本性支出</t>
  </si>
  <si>
    <r>
      <t>费用性支出</t>
    </r>
    <r>
      <rPr>
        <sz val="9"/>
        <rFont val="Times New Roman"/>
        <family val="1"/>
      </rPr>
      <t xml:space="preserve"> </t>
    </r>
  </si>
  <si>
    <t>其他支出</t>
  </si>
  <si>
    <t>合计</t>
  </si>
  <si>
    <t>小计</t>
  </si>
  <si>
    <t>资本性支出</t>
  </si>
  <si>
    <t>省本级</t>
  </si>
  <si>
    <t>地市级及以下</t>
  </si>
  <si>
    <t>栏次</t>
  </si>
  <si>
    <t>一、教育</t>
  </si>
  <si>
    <t>二、科学技术-其他预算支出</t>
  </si>
  <si>
    <t xml:space="preserve">  1.投资控股公司增资</t>
  </si>
  <si>
    <t xml:space="preserve">  2.企业科技创新支出</t>
  </si>
  <si>
    <t>三、文化体育与传媒-其他预算支出</t>
  </si>
  <si>
    <t xml:space="preserve">  1.国有文化资产监管费</t>
  </si>
  <si>
    <t>四、节能环保</t>
  </si>
  <si>
    <t>五、城乡社区事务-其他预算支出</t>
  </si>
  <si>
    <t xml:space="preserve">  1.特区建发集团增资</t>
  </si>
  <si>
    <t>六、农林水事务</t>
  </si>
  <si>
    <t>七、交通运输</t>
  </si>
  <si>
    <t>八、资源勘探电力信息等事务</t>
  </si>
  <si>
    <t>九、商业服务业等事务</t>
  </si>
  <si>
    <t>十、其他支出-其他预算支出</t>
  </si>
  <si>
    <t xml:space="preserve">  1.资本运作资金</t>
  </si>
  <si>
    <t xml:space="preserve">  2.国有资产监管费</t>
  </si>
  <si>
    <t xml:space="preserve">  3.监事会主席、财务总监薪酬</t>
  </si>
  <si>
    <t xml:space="preserve">  4.企业绩效考核奖励支出</t>
  </si>
  <si>
    <t xml:space="preserve">  5.向市社保局划转资金</t>
  </si>
  <si>
    <r>
      <t xml:space="preserve">  </t>
    </r>
    <r>
      <rPr>
        <sz val="8"/>
        <rFont val="宋体"/>
        <family val="0"/>
      </rPr>
      <t>6.援疆支出</t>
    </r>
  </si>
  <si>
    <t xml:space="preserve">  7.对口帮扶支出</t>
  </si>
  <si>
    <t>十一、转移性支出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</si>
  <si>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</si>
  <si>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t>2014年深圳市国有资本经营决算项目支出表</t>
  </si>
  <si>
    <t>财资地决04表</t>
  </si>
  <si>
    <t>填报单位：深圳市财政委员会</t>
  </si>
  <si>
    <t>金额单位：万元</t>
  </si>
  <si>
    <t>项目名称</t>
  </si>
  <si>
    <t>行次</t>
  </si>
  <si>
    <r>
      <t>201</t>
    </r>
    <r>
      <rPr>
        <sz val="9"/>
        <rFont val="宋体"/>
        <family val="0"/>
      </rPr>
      <t>4</t>
    </r>
    <r>
      <rPr>
        <sz val="9"/>
        <rFont val="宋体"/>
        <family val="0"/>
      </rPr>
      <t>年预算数</t>
    </r>
  </si>
  <si>
    <r>
      <t>201</t>
    </r>
    <r>
      <rPr>
        <sz val="9"/>
        <rFont val="宋体"/>
        <family val="0"/>
      </rPr>
      <t>4</t>
    </r>
    <r>
      <rPr>
        <sz val="9"/>
        <rFont val="宋体"/>
        <family val="0"/>
      </rPr>
      <t>年决算数</t>
    </r>
  </si>
  <si>
    <t>决算数是预算数的%</t>
  </si>
  <si>
    <t>合计</t>
  </si>
  <si>
    <t>小计</t>
  </si>
  <si>
    <t>资本性支出</t>
  </si>
  <si>
    <r>
      <t>费用性支出</t>
    </r>
    <r>
      <rPr>
        <sz val="9"/>
        <rFont val="Times New Roman"/>
        <family val="1"/>
      </rPr>
      <t xml:space="preserve"> </t>
    </r>
  </si>
  <si>
    <t>其他支出</t>
  </si>
  <si>
    <t>省本级</t>
  </si>
  <si>
    <t>地市级及以下</t>
  </si>
  <si>
    <t>栏次</t>
  </si>
  <si>
    <t>一、国有经济结构调整支出</t>
  </si>
  <si>
    <t xml:space="preserve">  1.特区建发集团增资</t>
  </si>
  <si>
    <t xml:space="preserve">  2.资本运作资金</t>
  </si>
  <si>
    <t>二、重点项目支出</t>
  </si>
  <si>
    <t xml:space="preserve">  1.投资控股公司增资</t>
  </si>
  <si>
    <t xml:space="preserve">  2.企业科技创新资金</t>
  </si>
  <si>
    <t>三、产业升级与发展支出</t>
  </si>
  <si>
    <t>四、境外投资及对外经济技术合作支出</t>
  </si>
  <si>
    <t>五、困难企业职工补助支出</t>
  </si>
  <si>
    <t>六、其他支出</t>
  </si>
  <si>
    <t xml:space="preserve">  1.国有资产监管费</t>
  </si>
  <si>
    <t xml:space="preserve">  2.国有文化资产监管费</t>
  </si>
  <si>
    <t xml:space="preserve">  3.监事会主席、财务总监薪酬</t>
  </si>
  <si>
    <t xml:space="preserve">  4.企业绩效考核奖励支出</t>
  </si>
  <si>
    <t xml:space="preserve">  5.援疆支出</t>
  </si>
  <si>
    <r>
      <t xml:space="preserve">  </t>
    </r>
    <r>
      <rPr>
        <sz val="8"/>
        <rFont val="宋体"/>
        <family val="0"/>
      </rPr>
      <t>6.向市社保局划转资金</t>
    </r>
  </si>
  <si>
    <t xml:space="preserve">  7.对口帮扶支出</t>
  </si>
  <si>
    <t>七、调出资金</t>
  </si>
  <si>
    <r>
      <t xml:space="preserve">合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计</t>
    </r>
  </si>
  <si>
    <t xml:space="preserve"> 深圳市国有资本经营决算补充表</t>
  </si>
  <si>
    <t>财资地决05表</t>
  </si>
  <si>
    <t>填报单位：深圳市财政委员会</t>
  </si>
  <si>
    <t>单位：万元、户</t>
  </si>
  <si>
    <t>项   目</t>
  </si>
  <si>
    <t>一、实施范围</t>
  </si>
  <si>
    <t>－</t>
  </si>
  <si>
    <t>预算单位户数</t>
  </si>
  <si>
    <t>一级企业户数</t>
  </si>
  <si>
    <t>法人企业户数</t>
  </si>
  <si>
    <t>是否包括金融企业</t>
  </si>
  <si>
    <t>是</t>
  </si>
  <si>
    <t>是否包括文化企业</t>
  </si>
  <si>
    <t>否</t>
  </si>
  <si>
    <t>是否包括部门所属企业</t>
  </si>
  <si>
    <t>是否包括事业单位出资企业</t>
  </si>
  <si>
    <t>二、主要财务指标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</si>
  <si>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</si>
  <si>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</si>
  <si>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</si>
  <si>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</si>
  <si>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</si>
  <si>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</si>
  <si>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三、国有资本收益情况</t>
  </si>
  <si>
    <t>比例类型（单一比例/分类比例）</t>
  </si>
  <si>
    <t>分类比例</t>
  </si>
  <si>
    <t>比例数值</t>
  </si>
  <si>
    <t>实际综合比例30%</t>
  </si>
  <si>
    <t>四、编报情况</t>
  </si>
  <si>
    <t>上报级次（人大/政府）</t>
  </si>
  <si>
    <t>上报市人大和市政府</t>
  </si>
  <si>
    <t>上报起始年</t>
  </si>
  <si>
    <t>1997年</t>
  </si>
  <si>
    <t>人民政府 :</t>
  </si>
  <si>
    <t xml:space="preserve"> 批准日期 :</t>
  </si>
  <si>
    <t>年</t>
  </si>
  <si>
    <t>月</t>
  </si>
  <si>
    <t>日</t>
  </si>
  <si>
    <t>财政厅（局）:</t>
  </si>
  <si>
    <t xml:space="preserve"> 报送日期 :</t>
  </si>
  <si>
    <t>人力资源社会保障厅（局）:</t>
  </si>
  <si>
    <t>财政厅（局）负责人（章）:</t>
  </si>
  <si>
    <t xml:space="preserve"> 财务负责人（章）:</t>
  </si>
  <si>
    <t>经办人（章）:</t>
  </si>
  <si>
    <t>人力资源社会保障厅（局）负责人（章）:</t>
  </si>
  <si>
    <t>（单位公章）</t>
  </si>
  <si>
    <t>财务负责人 （章）：</t>
  </si>
  <si>
    <t>经  办  人 （章）：</t>
  </si>
  <si>
    <t>一、社会保险基金资产负债表…………………………………………………………………………社决01表</t>
  </si>
  <si>
    <t>二、企业职工基本养老保险基金收支表………………………………………………………………社决02表</t>
  </si>
  <si>
    <t>十一、社会保障基金财政专户资产负债表……………………………………………………………社决11表</t>
  </si>
  <si>
    <t>十二、社会保障基金财政专户收支表…………………………………………………………………社决12表</t>
  </si>
  <si>
    <t>十三、财政对社会保险基金补助资金情况表………………………………………………………社决附01表</t>
  </si>
  <si>
    <t>工伤保险基金</t>
  </si>
  <si>
    <t>失业保险基金</t>
  </si>
  <si>
    <t>生育保险基金</t>
  </si>
  <si>
    <t>年初数</t>
  </si>
  <si>
    <t>年末数</t>
  </si>
  <si>
    <t>一、资产</t>
  </si>
  <si>
    <t>二、负债</t>
  </si>
  <si>
    <t>三、基金</t>
  </si>
  <si>
    <t>一、基本养老保险费收入</t>
  </si>
  <si>
    <t>一、基本养老金支出</t>
  </si>
  <si>
    <t>二、利息收入</t>
  </si>
  <si>
    <t xml:space="preserve">    其中：离休金</t>
  </si>
  <si>
    <t xml:space="preserve">三、财政补贴收入 </t>
  </si>
  <si>
    <t>二、医疗补助金支出</t>
  </si>
  <si>
    <t>四、其他收入</t>
  </si>
  <si>
    <t>三、丧葬抚恤补助支出</t>
  </si>
  <si>
    <t xml:space="preserve">    其中：做实个人账户基金投资收益</t>
  </si>
  <si>
    <t>四、其他支出</t>
  </si>
  <si>
    <t xml:space="preserve">          滞纳金</t>
  </si>
  <si>
    <t>×</t>
  </si>
  <si>
    <t>五、转移收入</t>
  </si>
  <si>
    <t>五、转移支出</t>
  </si>
  <si>
    <t>六、本年收入小计</t>
  </si>
  <si>
    <t>六、本年支出小计</t>
  </si>
  <si>
    <t>七、补助下级支出</t>
  </si>
  <si>
    <t>八、下级上解收入</t>
  </si>
  <si>
    <t>八、上解上级支出</t>
  </si>
  <si>
    <t>九、本年收入合计</t>
  </si>
  <si>
    <t>九、本年支出合计</t>
  </si>
  <si>
    <t>十、本年收支结余</t>
  </si>
  <si>
    <t>十、上年结余</t>
  </si>
  <si>
    <t>十一、年末滚存结余</t>
  </si>
  <si>
    <t>单位：元</t>
  </si>
  <si>
    <t>合计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</si>
  <si>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</si>
  <si>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</si>
  <si>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</si>
  <si>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</si>
  <si>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</si>
  <si>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</si>
  <si>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五、其他收入</t>
  </si>
  <si>
    <t>六、转移收入</t>
  </si>
  <si>
    <t>四、转移支出</t>
  </si>
  <si>
    <t>七、本年收入小计</t>
  </si>
  <si>
    <t>五、本年支出小计</t>
  </si>
  <si>
    <t>八、上级补助收入</t>
  </si>
  <si>
    <t>六、补助下级支出</t>
  </si>
  <si>
    <t>九、下级上解收入</t>
  </si>
  <si>
    <t>七、上解上级支出</t>
  </si>
  <si>
    <t>十、本年收入合计</t>
  </si>
  <si>
    <t>八、本年支出合计</t>
  </si>
  <si>
    <t>九、本年收支结余</t>
  </si>
  <si>
    <t>十一、上年结余</t>
  </si>
  <si>
    <t>十、年末滚存结余</t>
  </si>
  <si>
    <t>社决04表</t>
  </si>
  <si>
    <t>统账结合</t>
  </si>
  <si>
    <t>医疗保险个
人账户基金</t>
  </si>
  <si>
    <t>基本医疗保
险统筹基金</t>
  </si>
  <si>
    <t>一、基本医疗保险费收入</t>
  </si>
  <si>
    <t>一、基本医疗保险待遇支出</t>
  </si>
  <si>
    <t>三、财政补贴收入</t>
  </si>
  <si>
    <t>二、其他支出</t>
  </si>
  <si>
    <t>三、转移支出</t>
  </si>
  <si>
    <t>四、本年支出小计</t>
  </si>
  <si>
    <t>七、上级补助收入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</si>
  <si>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</si>
  <si>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</si>
  <si>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</si>
  <si>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</si>
  <si>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</si>
  <si>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一、缴费收入</t>
  </si>
  <si>
    <t xml:space="preserve">    其中：医疗救助资助收入</t>
  </si>
  <si>
    <t xml:space="preserve">    其中：统筹基金支出</t>
  </si>
  <si>
    <t>三、政府资助收入</t>
  </si>
  <si>
    <t xml:space="preserve">    其中：住院支出</t>
  </si>
  <si>
    <t>项      目</t>
  </si>
  <si>
    <t>金      额</t>
  </si>
  <si>
    <t>一、工伤保险费收入</t>
  </si>
  <si>
    <t>一、工伤保险待遇支出</t>
  </si>
  <si>
    <t>二、劳动能力鉴定费支出</t>
  </si>
  <si>
    <t xml:space="preserve">四、其他收入   </t>
  </si>
  <si>
    <t>三、工伤预防费用支出</t>
  </si>
  <si>
    <t xml:space="preserve">    其中:滞纳金</t>
  </si>
  <si>
    <t xml:space="preserve">八、上解上级支出 </t>
  </si>
  <si>
    <t xml:space="preserve">    其中：储备金</t>
  </si>
  <si>
    <t xml:space="preserve">      其中：储备金</t>
  </si>
  <si>
    <t>一、失业保险费收入</t>
  </si>
  <si>
    <t>一、失业保险金支出</t>
  </si>
  <si>
    <t>四、职业培训补贴支出</t>
  </si>
  <si>
    <t>五、职业介绍补贴支出</t>
  </si>
  <si>
    <t>六、其他费用支出</t>
  </si>
  <si>
    <t xml:space="preserve">    其中：农民合同制工人生活补助金</t>
  </si>
  <si>
    <t xml:space="preserve">          其他促进就业支出</t>
  </si>
  <si>
    <t xml:space="preserve">七、其他支出    </t>
  </si>
  <si>
    <t>八、转移支出</t>
  </si>
  <si>
    <t>九、本年支出小计</t>
  </si>
  <si>
    <t>十、补助下级支出</t>
  </si>
  <si>
    <t xml:space="preserve">十一、上解上级支出 </t>
  </si>
  <si>
    <t>十二、本年支出合计</t>
  </si>
  <si>
    <t>十三、本年收支结余</t>
  </si>
  <si>
    <t>十四、按规定核减基金结余数</t>
  </si>
  <si>
    <t>十五、年末滚存结余</t>
  </si>
  <si>
    <t>一、生育保险费收入</t>
  </si>
  <si>
    <t>二、生育津贴支出</t>
  </si>
  <si>
    <t xml:space="preserve"> 社决11表</t>
  </si>
  <si>
    <t>企业职工基本
养老保险基金</t>
  </si>
  <si>
    <t>新型农村合作医疗基金</t>
  </si>
  <si>
    <t>机关事业单位
养老保险基金</t>
  </si>
  <si>
    <t>就业专项资金</t>
  </si>
  <si>
    <t>其他</t>
  </si>
  <si>
    <t>一、年初数</t>
  </si>
  <si>
    <t>二、年末数</t>
  </si>
  <si>
    <t xml:space="preserve"> 社决12表</t>
  </si>
  <si>
    <t>合　　计</t>
  </si>
  <si>
    <t>城镇职工基本
医疗保险基金</t>
  </si>
  <si>
    <t>一、上年结余</t>
  </si>
  <si>
    <t>二、本年收入</t>
  </si>
  <si>
    <t>三、本年支出</t>
  </si>
  <si>
    <t>四、本年收支结余</t>
  </si>
  <si>
    <t>五、年末滚存结余</t>
  </si>
  <si>
    <t>社决附01表</t>
  </si>
  <si>
    <t>城镇居民基本医疗保险基金</t>
  </si>
  <si>
    <t>机关事业单位养老保险基金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</si>
  <si>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</si>
  <si>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</si>
  <si>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</si>
  <si>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</si>
  <si>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</si>
  <si>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</si>
  <si>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</si>
  <si>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</si>
  <si>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</si>
  <si>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</si>
  <si>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</si>
  <si>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社决附02表</t>
  </si>
  <si>
    <t>单位</t>
  </si>
  <si>
    <t>人</t>
  </si>
  <si>
    <t>八、个人账户情况</t>
  </si>
  <si>
    <t xml:space="preserve">    （一）建立个人账户年末人数</t>
  </si>
  <si>
    <t>　　（二）离退休人员</t>
  </si>
  <si>
    <t xml:space="preserve">    （二）年末个人账户记账金额</t>
  </si>
  <si>
    <t>元</t>
  </si>
  <si>
    <t>九、做实个人账户情况</t>
  </si>
  <si>
    <t xml:space="preserve">    （一）上年末累计做实个人账户</t>
  </si>
  <si>
    <t>　  （二）本年新增做实个人账户</t>
  </si>
  <si>
    <t xml:space="preserve">    （三）本年做实个人账户支出</t>
  </si>
  <si>
    <t xml:space="preserve">    （四）年末累计做实个人账户</t>
  </si>
  <si>
    <t>　　（一）单位</t>
  </si>
  <si>
    <t>　　（二）个人</t>
  </si>
  <si>
    <t xml:space="preserve">   （一）省级</t>
  </si>
  <si>
    <t xml:space="preserve">    （一）中央财政补助做实个人账户</t>
  </si>
  <si>
    <t xml:space="preserve">    （二）省级财政补助做实个人账户</t>
  </si>
  <si>
    <t>　　（一）欠费情况</t>
  </si>
  <si>
    <t xml:space="preserve">   （二）地级</t>
  </si>
  <si>
    <t>　  （二）本年预缴以后年度基本养老保险费</t>
  </si>
  <si>
    <t xml:space="preserve">    （一）经办机构收入户</t>
  </si>
  <si>
    <t xml:space="preserve">    （一）上年末累计欠发数</t>
  </si>
  <si>
    <t xml:space="preserve">    （二）国库户</t>
  </si>
  <si>
    <t xml:space="preserve">    （二）本年补发以前年度拖欠数</t>
  </si>
  <si>
    <t xml:space="preserve">    （三）本年新增欠发数</t>
  </si>
  <si>
    <t xml:space="preserve">    （四）年末累计欠发数</t>
  </si>
  <si>
    <t>一、城镇职工基本医疗保险</t>
  </si>
  <si>
    <t>三、生育保险</t>
  </si>
  <si>
    <t>人次</t>
  </si>
  <si>
    <t>一、城乡居民基本医疗保险</t>
  </si>
  <si>
    <t>三、新型农村合作医疗</t>
  </si>
  <si>
    <t>二、城镇居民基本医疗保险</t>
  </si>
  <si>
    <t>一、参保人员年末数</t>
  </si>
  <si>
    <t xml:space="preserve">    （二）本年收入</t>
  </si>
  <si>
    <t xml:space="preserve">    其中：实际缴费人员年末数</t>
  </si>
  <si>
    <t xml:space="preserve">    （三）本年支出</t>
  </si>
  <si>
    <t>二、缴费基数总额</t>
  </si>
  <si>
    <t>三、失业保险费缴纳情况</t>
  </si>
  <si>
    <t xml:space="preserve">    （五）年末滚存结余</t>
  </si>
  <si>
    <t xml:space="preserve">    （一）上年末累计欠费</t>
  </si>
  <si>
    <t>六、以前年度借出生产自救费处理情况</t>
  </si>
  <si>
    <t xml:space="preserve">    （二）本年补缴以前年度欠费</t>
  </si>
  <si>
    <t>　　（一）年初数</t>
  </si>
  <si>
    <t xml:space="preserve">    （三）本年新增欠费</t>
  </si>
  <si>
    <t>　　（二）本年收回并入基金数</t>
  </si>
  <si>
    <t xml:space="preserve">    （四）年末累计欠费</t>
  </si>
  <si>
    <t>　　（三）本年收回留给经办机构数</t>
  </si>
  <si>
    <t>　　（四）本年核销数</t>
  </si>
  <si>
    <t>　　（五）年末数</t>
  </si>
  <si>
    <t>人月</t>
  </si>
  <si>
    <t>七、基金暂存其他账户款年末数</t>
  </si>
  <si>
    <t>元/人月</t>
  </si>
  <si>
    <t>五、省级调剂金情况</t>
  </si>
  <si>
    <t xml:space="preserve">    （一）年初结余</t>
  </si>
  <si>
    <t>八、暂存税务过渡户存款年末数</t>
  </si>
  <si>
    <t>机关事业单位养老保险</t>
  </si>
  <si>
    <t>个人储蓄养老保险</t>
  </si>
  <si>
    <t>企业补充养老保险</t>
  </si>
  <si>
    <t>一、基金收支情况</t>
  </si>
  <si>
    <t xml:space="preserve">    （一）上年结余</t>
  </si>
  <si>
    <t xml:space="preserve">          其中：保险费收入</t>
  </si>
  <si>
    <t xml:space="preserve">                财政补贴收入</t>
  </si>
  <si>
    <t xml:space="preserve">          其中：养老金支出</t>
  </si>
  <si>
    <t xml:space="preserve">    （四）本年收支结余</t>
  </si>
  <si>
    <t>二、参保人员年末数</t>
  </si>
  <si>
    <t xml:space="preserve">    其中：领取养老金人员年末数</t>
  </si>
  <si>
    <t>一、特殊人员医疗保障情况</t>
  </si>
  <si>
    <t>三、优抚对象医疗救助</t>
  </si>
  <si>
    <t>四、补充医疗保险情况</t>
  </si>
  <si>
    <t>二、公务员医疗补助情况</t>
  </si>
  <si>
    <t>项        目</t>
  </si>
  <si>
    <t>总        计</t>
  </si>
  <si>
    <t>数      量</t>
  </si>
  <si>
    <t xml:space="preserve">  (一)参保人员年末数</t>
  </si>
  <si>
    <t xml:space="preserve">      2.个人</t>
  </si>
  <si>
    <t>二 ○ 一 四 年 社 会 保 险 基 金 决 算</t>
  </si>
  <si>
    <t>二○一四年社会保险基金决算</t>
  </si>
  <si>
    <t>单   位   名   称：</t>
  </si>
  <si>
    <t>单位负责人 （章）：</t>
  </si>
  <si>
    <t>联   系   电   话：</t>
  </si>
  <si>
    <t>报   出   日   期：</t>
  </si>
  <si>
    <t>目        录</t>
  </si>
  <si>
    <t>三、城乡居民基本养老保险基金收支表………………………………………………………………社决03表</t>
  </si>
  <si>
    <t>四、城镇职工基本医疗保险基金收支表………………………………………………………………社决04表</t>
  </si>
  <si>
    <t>五、城乡居民基本医疗保险基金收支表………………………………………………………………社决05表</t>
  </si>
  <si>
    <t>六、新型农村合作医疗基金收支表……………………………………………………………………社决06表</t>
  </si>
  <si>
    <t>七、城镇居民基本医疗保险基金收支表………………………………………………………………社决07表</t>
  </si>
  <si>
    <t>八、工伤保险基金收支表………………………………………………………………………………社决08表</t>
  </si>
  <si>
    <t>九、失业保险基金收支表………………………………………………………………………………社决09表</t>
  </si>
  <si>
    <t>十、生育保险基金收支表………………………………………………………………………………社决10表</t>
  </si>
  <si>
    <t>十四、基本养老保险补充资料表……………………………………………………………………社决附02表</t>
  </si>
  <si>
    <t>十五、城镇职工基本医疗保险、工伤保险、生育保险补充资料表………………………………社决附03表</t>
  </si>
  <si>
    <t>十六、居民基本医疗保险补充资料表………………………………………………………………社决附04表</t>
  </si>
  <si>
    <t>十七、失业保险补充资料表…………………………………………………………………………社决附05表</t>
  </si>
  <si>
    <t>十八、其他养老保险情况表…………………………………………………………………………社决附06表</t>
  </si>
  <si>
    <t>十九、其他医疗保障情况表…………………………………………………………………………社决附07表</t>
  </si>
  <si>
    <t>二○一四年社会保险基金资产负债表</t>
  </si>
  <si>
    <r>
      <t xml:space="preserve">   社决0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表</t>
    </r>
  </si>
  <si>
    <t>编制单位：深圳市</t>
  </si>
  <si>
    <t>单位：元</t>
  </si>
  <si>
    <r>
      <t>项</t>
    </r>
    <r>
      <rPr>
        <sz val="12"/>
        <rFont val="Arial Narrow"/>
        <family val="2"/>
      </rPr>
      <t xml:space="preserve">      </t>
    </r>
    <r>
      <rPr>
        <sz val="12"/>
        <rFont val="宋体"/>
        <family val="0"/>
      </rPr>
      <t>目</t>
    </r>
  </si>
  <si>
    <r>
      <t>合</t>
    </r>
    <r>
      <rPr>
        <sz val="12"/>
        <rFont val="Arial Narrow"/>
        <family val="2"/>
      </rPr>
      <t xml:space="preserve">      </t>
    </r>
    <r>
      <rPr>
        <sz val="12"/>
        <rFont val="宋体"/>
        <family val="0"/>
      </rPr>
      <t>计</t>
    </r>
  </si>
  <si>
    <t>企业职工基本
养老保险基金</t>
  </si>
  <si>
    <t>城乡居民基本
养老保险基金</t>
  </si>
  <si>
    <t>城镇职工基本
医疗保险基金</t>
  </si>
  <si>
    <t>居民基本医
疗保险基金</t>
  </si>
  <si>
    <r>
      <t xml:space="preserve">    </t>
    </r>
    <r>
      <rPr>
        <sz val="12"/>
        <rFont val="宋体"/>
        <family val="0"/>
      </rPr>
      <t>现金</t>
    </r>
  </si>
  <si>
    <r>
      <t xml:space="preserve">    </t>
    </r>
    <r>
      <rPr>
        <sz val="12"/>
        <rFont val="宋体"/>
        <family val="0"/>
      </rPr>
      <t>支出户存款</t>
    </r>
  </si>
  <si>
    <r>
      <t xml:space="preserve">    </t>
    </r>
    <r>
      <rPr>
        <sz val="12"/>
        <rFont val="宋体"/>
        <family val="0"/>
      </rPr>
      <t>财政专户存款</t>
    </r>
  </si>
  <si>
    <r>
      <t xml:space="preserve">    </t>
    </r>
    <r>
      <rPr>
        <sz val="12"/>
        <rFont val="宋体"/>
        <family val="0"/>
      </rPr>
      <t>暂付款</t>
    </r>
  </si>
  <si>
    <r>
      <t xml:space="preserve">      </t>
    </r>
    <r>
      <rPr>
        <sz val="12"/>
        <rFont val="宋体"/>
        <family val="0"/>
      </rPr>
      <t>其中</t>
    </r>
    <r>
      <rPr>
        <sz val="12"/>
        <rFont val="Arial Narrow"/>
        <family val="2"/>
      </rPr>
      <t>:</t>
    </r>
    <r>
      <rPr>
        <sz val="12"/>
        <rFont val="宋体"/>
        <family val="0"/>
      </rPr>
      <t>委托运营基金</t>
    </r>
  </si>
  <si>
    <t>×</t>
  </si>
  <si>
    <r>
      <t xml:space="preserve">    </t>
    </r>
    <r>
      <rPr>
        <sz val="12"/>
        <rFont val="宋体"/>
        <family val="0"/>
      </rPr>
      <t>债券投资</t>
    </r>
  </si>
  <si>
    <r>
      <t xml:space="preserve">    </t>
    </r>
    <r>
      <rPr>
        <sz val="12"/>
        <rFont val="宋体"/>
        <family val="0"/>
      </rPr>
      <t>临时借款</t>
    </r>
  </si>
  <si>
    <r>
      <t xml:space="preserve">    </t>
    </r>
    <r>
      <rPr>
        <sz val="12"/>
        <rFont val="宋体"/>
        <family val="0"/>
      </rPr>
      <t>暂收款</t>
    </r>
  </si>
  <si>
    <r>
      <t>二○一</t>
    </r>
    <r>
      <rPr>
        <sz val="29"/>
        <color indexed="8"/>
        <rFont val="宋体"/>
        <family val="0"/>
      </rPr>
      <t>四</t>
    </r>
    <r>
      <rPr>
        <sz val="29"/>
        <color indexed="8"/>
        <rFont val="宋体"/>
        <family val="0"/>
      </rPr>
      <t>年企业职工基本养老保险基金收支表</t>
    </r>
  </si>
  <si>
    <t xml:space="preserve">   社决02表</t>
  </si>
  <si>
    <t>单位：元</t>
  </si>
  <si>
    <t>项      目</t>
  </si>
  <si>
    <t>金      额</t>
  </si>
  <si>
    <t>×</t>
  </si>
  <si>
    <t>七、上级补助收入</t>
  </si>
  <si>
    <t>总      计</t>
  </si>
  <si>
    <t>二○一四年城乡居民基本养老保险基金收支表</t>
  </si>
  <si>
    <t xml:space="preserve">   社决03表</t>
  </si>
  <si>
    <t>编制单位：深圳市</t>
  </si>
  <si>
    <t>项      目</t>
  </si>
  <si>
    <t>四、政府补贴收入</t>
  </si>
  <si>
    <t xml:space="preserve">    其中:政府对基础养老金的补贴</t>
  </si>
  <si>
    <t xml:space="preserve">         政府对个人缴费的补贴</t>
  </si>
  <si>
    <t>总      计</t>
  </si>
  <si>
    <t>二○一四年城镇职工基本医疗保险基金收支表</t>
  </si>
  <si>
    <r>
      <t xml:space="preserve">合  </t>
    </r>
    <r>
      <rPr>
        <sz val="12"/>
        <color indexed="8"/>
        <rFont val="Arial Narrow"/>
        <family val="2"/>
      </rPr>
      <t xml:space="preserve"> </t>
    </r>
    <r>
      <rPr>
        <sz val="12"/>
        <color indexed="8"/>
        <rFont val="宋体"/>
        <family val="0"/>
      </rPr>
      <t>计</t>
    </r>
  </si>
  <si>
    <t>单建统
筹基金</t>
  </si>
  <si>
    <t>合  计</t>
  </si>
  <si>
    <t>小  计</t>
  </si>
  <si>
    <t>基本医疗保
险统筹基金</t>
  </si>
  <si>
    <t xml:space="preserve">    其中：住院支出</t>
  </si>
  <si>
    <t xml:space="preserve">   门诊支出</t>
  </si>
  <si>
    <r>
      <t xml:space="preserve">         </t>
    </r>
    <r>
      <rPr>
        <sz val="10"/>
        <color indexed="8"/>
        <rFont val="宋体"/>
        <family val="0"/>
      </rPr>
      <t>其中：滞纳金</t>
    </r>
  </si>
  <si>
    <r>
      <t>总</t>
    </r>
    <r>
      <rPr>
        <sz val="12"/>
        <color indexed="8"/>
        <rFont val="Arial Narrow"/>
        <family val="2"/>
      </rPr>
      <t xml:space="preserve">      </t>
    </r>
    <r>
      <rPr>
        <sz val="12"/>
        <color indexed="8"/>
        <rFont val="宋体"/>
        <family val="0"/>
      </rPr>
      <t>计</t>
    </r>
  </si>
  <si>
    <t>二○一四年城乡居民基本医疗保险基金收支表</t>
  </si>
  <si>
    <t>社决05表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</si>
  <si>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其中：住院支出</t>
    </r>
  </si>
  <si>
    <r>
      <t xml:space="preserve"> </t>
    </r>
    <r>
      <rPr>
        <sz val="12"/>
        <color indexed="8"/>
        <rFont val="宋体"/>
        <family val="0"/>
      </rPr>
      <t xml:space="preserve">         门诊支出</t>
    </r>
  </si>
  <si>
    <t>三、政府资助收入</t>
  </si>
  <si>
    <t>二、购买大病保险支出</t>
  </si>
  <si>
    <r>
      <t xml:space="preserve">    其中:</t>
    </r>
    <r>
      <rPr>
        <sz val="10"/>
        <color indexed="8"/>
        <rFont val="宋体"/>
        <family val="0"/>
      </rPr>
      <t>政府按规定标准和参保人数资助收入</t>
    </r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</si>
  <si>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</si>
  <si>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</si>
  <si>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</si>
  <si>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</si>
  <si>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</si>
  <si>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</si>
  <si>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</si>
  <si>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</si>
  <si>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二○一四年新型农村合作医疗基金收支表</t>
  </si>
  <si>
    <t>社决06表</t>
  </si>
  <si>
    <t xml:space="preserve">          家庭账户基金支出</t>
  </si>
  <si>
    <r>
      <t xml:space="preserve">    其中:</t>
    </r>
    <r>
      <rPr>
        <sz val="10"/>
        <color indexed="8"/>
        <rFont val="宋体"/>
        <family val="0"/>
      </rPr>
      <t>政府按规定标准和参合人数资助收入</t>
    </r>
  </si>
  <si>
    <t>二○一四年城镇居民基本医疗保险基金收支表</t>
  </si>
  <si>
    <t>社决07表</t>
  </si>
  <si>
    <r>
      <t xml:space="preserve">  </t>
    </r>
    <r>
      <rPr>
        <sz val="12"/>
        <color indexed="8"/>
        <rFont val="宋体"/>
        <family val="0"/>
      </rPr>
      <t xml:space="preserve">        </t>
    </r>
    <r>
      <rPr>
        <sz val="12"/>
        <color indexed="8"/>
        <rFont val="宋体"/>
        <family val="0"/>
      </rPr>
      <t>门诊支出</t>
    </r>
  </si>
  <si>
    <t>二○一四年工伤保险基金收支表</t>
  </si>
  <si>
    <t xml:space="preserve">       社决08表</t>
  </si>
  <si>
    <t xml:space="preserve">    其中：医疗待遇支出</t>
  </si>
  <si>
    <t>二○一四年失业保险基金收支表</t>
  </si>
  <si>
    <t xml:space="preserve">       社决09表</t>
  </si>
  <si>
    <t>十、上年结余</t>
  </si>
  <si>
    <t>二○一四年生育保险基金收支表</t>
  </si>
  <si>
    <r>
      <t>社决1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表</t>
    </r>
  </si>
  <si>
    <t>一、医疗费用支出</t>
  </si>
  <si>
    <t>二○一四年社会保障基金财政专户资产负债表</t>
  </si>
  <si>
    <r>
      <t>项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目</t>
    </r>
  </si>
  <si>
    <t>合    计</t>
  </si>
  <si>
    <t>城乡居民
基本养老
保险基金</t>
  </si>
  <si>
    <t>城镇职工基本
医疗保险基金</t>
  </si>
  <si>
    <t>城乡居民
基本医疗
保险基金</t>
  </si>
  <si>
    <t>城镇居民基本医疗保险基金</t>
  </si>
  <si>
    <t>城市居民最低生活保障资金</t>
  </si>
  <si>
    <t>农村最低生活保障资金</t>
  </si>
  <si>
    <t>城乡医疗救助</t>
  </si>
  <si>
    <r>
      <t xml:space="preserve">   </t>
    </r>
    <r>
      <rPr>
        <sz val="9"/>
        <color indexed="8"/>
        <rFont val="宋体"/>
        <family val="0"/>
      </rPr>
      <t>（一）资产合计</t>
    </r>
  </si>
  <si>
    <r>
      <t xml:space="preserve">      1</t>
    </r>
    <r>
      <rPr>
        <sz val="9"/>
        <color indexed="8"/>
        <rFont val="宋体"/>
        <family val="0"/>
      </rPr>
      <t>、银行存款</t>
    </r>
  </si>
  <si>
    <r>
      <t xml:space="preserve">           </t>
    </r>
    <r>
      <rPr>
        <sz val="9"/>
        <color indexed="8"/>
        <rFont val="宋体"/>
        <family val="0"/>
      </rPr>
      <t>其中：定期存款</t>
    </r>
  </si>
  <si>
    <r>
      <t xml:space="preserve">      2</t>
    </r>
    <r>
      <rPr>
        <sz val="9"/>
        <color indexed="8"/>
        <rFont val="宋体"/>
        <family val="0"/>
      </rPr>
      <t>、债券投资</t>
    </r>
  </si>
  <si>
    <r>
      <t xml:space="preserve">      3</t>
    </r>
    <r>
      <rPr>
        <sz val="9"/>
        <color indexed="8"/>
        <rFont val="宋体"/>
        <family val="0"/>
      </rPr>
      <t>、暂付款</t>
    </r>
  </si>
  <si>
    <r>
      <t xml:space="preserve">      4</t>
    </r>
    <r>
      <rPr>
        <sz val="9"/>
        <color indexed="8"/>
        <rFont val="宋体"/>
        <family val="0"/>
      </rPr>
      <t>、借出款项</t>
    </r>
  </si>
  <si>
    <r>
      <t xml:space="preserve">   </t>
    </r>
    <r>
      <rPr>
        <sz val="9"/>
        <color indexed="8"/>
        <rFont val="宋体"/>
        <family val="0"/>
      </rPr>
      <t>（二）负债合计</t>
    </r>
  </si>
  <si>
    <r>
      <t xml:space="preserve">      1</t>
    </r>
    <r>
      <rPr>
        <sz val="9"/>
        <color indexed="8"/>
        <rFont val="宋体"/>
        <family val="0"/>
      </rPr>
      <t>、借入款项</t>
    </r>
  </si>
  <si>
    <r>
      <t xml:space="preserve">      2</t>
    </r>
    <r>
      <rPr>
        <sz val="9"/>
        <color indexed="8"/>
        <rFont val="宋体"/>
        <family val="0"/>
      </rPr>
      <t>、暂收款</t>
    </r>
  </si>
  <si>
    <r>
      <t xml:space="preserve">   </t>
    </r>
    <r>
      <rPr>
        <sz val="9"/>
        <color indexed="8"/>
        <rFont val="宋体"/>
        <family val="0"/>
      </rPr>
      <t>（三）基金</t>
    </r>
  </si>
  <si>
    <t>二○一四年社会保障基金财政专户收支情况表</t>
  </si>
  <si>
    <t>城乡居民基本医疗保险基金</t>
  </si>
  <si>
    <t>城乡医
疗救助</t>
  </si>
  <si>
    <r>
      <t xml:space="preserve">    </t>
    </r>
    <r>
      <rPr>
        <sz val="9"/>
        <color indexed="8"/>
        <rFont val="宋体"/>
        <family val="0"/>
      </rPr>
      <t>其中：收入户划入</t>
    </r>
  </si>
  <si>
    <r>
      <t xml:space="preserve">                </t>
    </r>
    <r>
      <rPr>
        <sz val="9"/>
        <color indexed="8"/>
        <rFont val="宋体"/>
        <family val="0"/>
      </rPr>
      <t>国库户划入</t>
    </r>
  </si>
  <si>
    <r>
      <t xml:space="preserve">                </t>
    </r>
    <r>
      <rPr>
        <sz val="9"/>
        <color indexed="8"/>
        <rFont val="宋体"/>
        <family val="0"/>
      </rPr>
      <t>财政补贴收入</t>
    </r>
  </si>
  <si>
    <r>
      <t xml:space="preserve">               </t>
    </r>
    <r>
      <rPr>
        <sz val="9"/>
        <color indexed="8"/>
        <rFont val="宋体"/>
        <family val="0"/>
      </rPr>
      <t>利息收入</t>
    </r>
  </si>
  <si>
    <r>
      <t xml:space="preserve">     </t>
    </r>
    <r>
      <rPr>
        <sz val="9"/>
        <color indexed="8"/>
        <rFont val="宋体"/>
        <family val="0"/>
      </rPr>
      <t>其中：划入支出户</t>
    </r>
  </si>
  <si>
    <t>二○一四年财政对社会保险基金补助资金情况表</t>
  </si>
  <si>
    <t xml:space="preserve">项      目  </t>
  </si>
  <si>
    <t>企业职工基本养老保险基金</t>
  </si>
  <si>
    <t>城乡居民基本养老保险基金</t>
  </si>
  <si>
    <t>城镇职工基本医疗保险基金</t>
  </si>
  <si>
    <t>　 （二）地级</t>
  </si>
  <si>
    <t>二○一四年基本养老保险补充资料表</t>
  </si>
  <si>
    <t>数      量</t>
  </si>
  <si>
    <t>一、企业职工基本养老保险参保人员年末数</t>
  </si>
  <si>
    <t>　  （一）在职职工</t>
  </si>
  <si>
    <t xml:space="preserve">        1.离休人员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</si>
  <si>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2.退休、退职人员</t>
    </r>
  </si>
  <si>
    <t xml:space="preserve">          其中：当年新退休（退职）人员</t>
  </si>
  <si>
    <t>二、企业职工基本养老保险实际缴费人员年末数</t>
  </si>
  <si>
    <t>三、企业职工基本养老保险缴费基数总额</t>
  </si>
  <si>
    <t>十、企业职工基本养老保险调剂金情况</t>
  </si>
  <si>
    <t>四、企业职工基本养老保险财政补助做实个人账户</t>
  </si>
  <si>
    <r>
      <t xml:space="preserve">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上年结余</t>
    </r>
  </si>
  <si>
    <r>
      <t xml:space="preserve">        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本年收入</t>
    </r>
  </si>
  <si>
    <r>
      <t xml:space="preserve">        3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本年支出</t>
    </r>
  </si>
  <si>
    <t xml:space="preserve">    （三）市及市以下各级财政补助做实个人账户</t>
  </si>
  <si>
    <r>
      <t xml:space="preserve">        4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本年收支结余</t>
    </r>
  </si>
  <si>
    <t>五、企业职工基本养老保险保险费缴纳情况</t>
  </si>
  <si>
    <r>
      <t xml:space="preserve">        5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年末滚存结余</t>
    </r>
  </si>
  <si>
    <r>
      <t xml:space="preserve">        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上年末累计欠费</t>
    </r>
  </si>
  <si>
    <r>
      <t xml:space="preserve">        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上年结余</t>
    </r>
  </si>
  <si>
    <r>
      <t xml:space="preserve">    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本年补缴以前年度欠费</t>
    </r>
  </si>
  <si>
    <r>
      <t xml:space="preserve">      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本年新增欠费</t>
    </r>
  </si>
  <si>
    <r>
      <t xml:space="preserve">  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年末累计欠费</t>
    </r>
  </si>
  <si>
    <t xml:space="preserve">    （三）一次性补缴以前年度基本养老保险费</t>
  </si>
  <si>
    <t>十一、企业职工基本养老保险基金暂存其他账户存款年末数</t>
  </si>
  <si>
    <t>六、企业职工基本养老保险基本养老金发放情况</t>
  </si>
  <si>
    <t>十二、企业职工基本养老保险暂存税务过渡户存款年末数</t>
  </si>
  <si>
    <t>十三、城乡居民基本养老保险基金人员情况</t>
  </si>
  <si>
    <t xml:space="preserve">    （一）参保人员年末数</t>
  </si>
  <si>
    <t>人</t>
  </si>
  <si>
    <t>七、企业职工基本养老保险以个人身份参保人员情况</t>
  </si>
  <si>
    <t xml:space="preserve">    （二）实际缴费人员年末数</t>
  </si>
  <si>
    <t xml:space="preserve">    （一）参保人数</t>
  </si>
  <si>
    <t xml:space="preserve">    （三）养老金领取人员年末数</t>
  </si>
  <si>
    <t xml:space="preserve">    （二）实际缴费人数</t>
  </si>
  <si>
    <t xml:space="preserve">          其中：当年新领取人员年末数</t>
  </si>
  <si>
    <t xml:space="preserve">    （三）缴费基数总额</t>
  </si>
  <si>
    <t xml:space="preserve">    （四）代缴重度残疾人等困难群体保险费人员年末数</t>
  </si>
  <si>
    <t>二○一四年城镇职工基本医疗保险、工伤保险、生育保险补充资料表</t>
  </si>
  <si>
    <t>社决附03表</t>
  </si>
  <si>
    <t>数      量</t>
  </si>
  <si>
    <t xml:space="preserve">      2.参保人员门诊人次数</t>
  </si>
  <si>
    <t xml:space="preserve">  （一）参保人员年末数</t>
  </si>
  <si>
    <t>二、工伤保险</t>
  </si>
  <si>
    <t xml:space="preserve">      1.在职职工</t>
  </si>
  <si>
    <t>人</t>
  </si>
  <si>
    <t xml:space="preserve">      2.退休人员</t>
  </si>
  <si>
    <t xml:space="preserve">  （二）享受工伤保险待遇全年人数</t>
  </si>
  <si>
    <t xml:space="preserve">  （二）缴费基数总额</t>
  </si>
  <si>
    <t xml:space="preserve">  （三）缴费基数总额</t>
  </si>
  <si>
    <t xml:space="preserve">      1.单位</t>
  </si>
  <si>
    <t xml:space="preserve">  （四）工伤保险费缴纳情况</t>
  </si>
  <si>
    <t xml:space="preserve">      2.个人</t>
  </si>
  <si>
    <t xml:space="preserve">      1.上年末累计欠费</t>
  </si>
  <si>
    <t xml:space="preserve">  （三）基本医疗保险费缴纳情况</t>
  </si>
  <si>
    <t xml:space="preserve">      2.本年补缴以前年度欠费</t>
  </si>
  <si>
    <t xml:space="preserve">      1.欠费情况</t>
  </si>
  <si>
    <t xml:space="preserve">      3.本年新增欠费</t>
  </si>
  <si>
    <t xml:space="preserve">     （1）上年末累计欠费</t>
  </si>
  <si>
    <t xml:space="preserve">      4.年末累计欠费</t>
  </si>
  <si>
    <t xml:space="preserve">     （2）本年补缴以前年度欠费</t>
  </si>
  <si>
    <t xml:space="preserve">  （五）基金暂存其他账户存款年末数</t>
  </si>
  <si>
    <t xml:space="preserve">     （3）本年新增欠费</t>
  </si>
  <si>
    <t>　   1.经办机构收入户</t>
  </si>
  <si>
    <t xml:space="preserve">     （4）年末累计欠费</t>
  </si>
  <si>
    <t>　   2.国库户</t>
  </si>
  <si>
    <t>　    2.本年预缴以后年度基本医疗保险费</t>
  </si>
  <si>
    <t xml:space="preserve">  （六）暂存税务过渡户存款年末数</t>
  </si>
  <si>
    <t xml:space="preserve">  （四）基金暂存其他账户存款年末数</t>
  </si>
  <si>
    <t>　    1.经办机构收入户</t>
  </si>
  <si>
    <t>　    2.国库户</t>
  </si>
  <si>
    <t xml:space="preserve">  （二）享受生育医疗费报销全年人次数</t>
  </si>
  <si>
    <t xml:space="preserve">  （五）暂存税务过渡户存款年末数</t>
  </si>
  <si>
    <t xml:space="preserve">  （三）享受生育津贴人次数</t>
  </si>
  <si>
    <t xml:space="preserve">  （六）统筹基金待遇享受情况</t>
  </si>
  <si>
    <t xml:space="preserve">      1.参保人员住院人次数</t>
  </si>
  <si>
    <t>人次</t>
  </si>
  <si>
    <t>　   1、经办机构收入户</t>
  </si>
  <si>
    <t xml:space="preserve">        其中：在职职工</t>
  </si>
  <si>
    <t>　　 2、国库户</t>
  </si>
  <si>
    <t xml:space="preserve">              退休人员</t>
  </si>
  <si>
    <t>二○一四年居民基本医疗保险补充资料表</t>
  </si>
  <si>
    <t>社决附04表</t>
  </si>
  <si>
    <t xml:space="preserve">项      目 </t>
  </si>
  <si>
    <r>
      <t xml:space="preserve">数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量</t>
    </r>
  </si>
  <si>
    <r>
      <t xml:space="preserve"> </t>
    </r>
    <r>
      <rPr>
        <sz val="12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其他人员</t>
    </r>
  </si>
  <si>
    <r>
      <t xml:space="preserve">   (</t>
    </r>
    <r>
      <rPr>
        <sz val="12"/>
        <color indexed="8"/>
        <rFont val="宋体"/>
        <family val="0"/>
      </rPr>
      <t>一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参加城乡居民基本医疗保险人员年末数</t>
    </r>
  </si>
  <si>
    <t xml:space="preserve">   (二)享受城镇居民基本医疗保险待遇人次数</t>
  </si>
  <si>
    <r>
      <t xml:space="preserve">   (</t>
    </r>
    <r>
      <rPr>
        <sz val="12"/>
        <color indexed="8"/>
        <rFont val="宋体"/>
        <family val="0"/>
      </rPr>
      <t>二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享受城乡居民基本医疗保险待遇人次数</t>
    </r>
  </si>
  <si>
    <t xml:space="preserve">   (三)通过城镇居民基本医疗保险基金购买大
       病保险覆盖人数</t>
  </si>
  <si>
    <t xml:space="preserve">   (三)通过城乡居民基本医疗保险基金购买大
       病保险覆盖人数</t>
  </si>
  <si>
    <r>
      <t xml:space="preserve">   (</t>
    </r>
    <r>
      <rPr>
        <sz val="12"/>
        <color indexed="8"/>
        <rFont val="宋体"/>
        <family val="0"/>
      </rPr>
      <t>一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参加新型农村合作医疗人员年末数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</si>
  <si>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(</t>
    </r>
    <r>
      <rPr>
        <sz val="12"/>
        <color indexed="8"/>
        <rFont val="宋体"/>
        <family val="0"/>
      </rPr>
      <t>一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参加城镇居民基本医疗保险人员年末数</t>
    </r>
  </si>
  <si>
    <r>
      <t xml:space="preserve">   (</t>
    </r>
    <r>
      <rPr>
        <sz val="12"/>
        <color indexed="8"/>
        <rFont val="宋体"/>
        <family val="0"/>
      </rPr>
      <t>二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享受新型农村合作医疗待遇人次数</t>
    </r>
  </si>
  <si>
    <r>
      <t xml:space="preserve">    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其中：1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未成年人或学生</t>
    </r>
  </si>
  <si>
    <t xml:space="preserve">   (三)通过新型农村合作医疗基金购买大病
       保险覆盖人数</t>
  </si>
  <si>
    <r>
      <t xml:space="preserve">             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60周岁以上老年人</t>
    </r>
  </si>
  <si>
    <r>
      <t xml:space="preserve">   (</t>
    </r>
    <r>
      <rPr>
        <sz val="12"/>
        <color indexed="8"/>
        <rFont val="宋体"/>
        <family val="0"/>
      </rPr>
      <t>四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暂存省级风险基金</t>
    </r>
  </si>
  <si>
    <t>二○一四年失业保险补充资料表</t>
  </si>
  <si>
    <t>社决附05表</t>
  </si>
  <si>
    <t xml:space="preserve">    （四）本年收支结余</t>
  </si>
  <si>
    <t>四、领取失业保险金情况</t>
  </si>
  <si>
    <t xml:space="preserve">    （一）领取失业保险金年末人数</t>
  </si>
  <si>
    <r>
      <t xml:space="preserve">    （二）</t>
    </r>
    <r>
      <rPr>
        <sz val="11"/>
        <color indexed="8"/>
        <rFont val="宋体"/>
        <family val="0"/>
      </rPr>
      <t>全年领取失业保险金人月数</t>
    </r>
  </si>
  <si>
    <t xml:space="preserve">    （三）月人均领取失业保险金</t>
  </si>
  <si>
    <t>二○一四年其他养老保险情况表</t>
  </si>
  <si>
    <t xml:space="preserve"> 社决附06表</t>
  </si>
  <si>
    <t>二○一四年其他医疗保障情况表</t>
  </si>
  <si>
    <t xml:space="preserve">                                  社决附07表</t>
  </si>
  <si>
    <t xml:space="preserve">    (二)参保人员年末数</t>
  </si>
  <si>
    <t xml:space="preserve">    (一)收支情况</t>
  </si>
  <si>
    <t xml:space="preserve">        1、上年结余</t>
  </si>
  <si>
    <t xml:space="preserve">        2、本年收入</t>
  </si>
  <si>
    <t xml:space="preserve">           其中：财政补贴收入</t>
  </si>
  <si>
    <t xml:space="preserve">        3、本年支出</t>
  </si>
  <si>
    <t xml:space="preserve">        4、本年收支结余</t>
  </si>
  <si>
    <t xml:space="preserve">        5、年末滚存结余</t>
  </si>
  <si>
    <t xml:space="preserve">    (二)保障人数</t>
  </si>
  <si>
    <t xml:space="preserve">    (二)全年累计救助人数</t>
  </si>
  <si>
    <t xml:space="preserve">        1、离休、老红军</t>
  </si>
  <si>
    <t xml:space="preserve">        2、六级以上残疾军人</t>
  </si>
  <si>
    <t>目录（深圳自有部分）</t>
  </si>
  <si>
    <t>一、深圳市自有社会保险基金资产负债表........................................</t>
  </si>
  <si>
    <t>社自决01表</t>
  </si>
  <si>
    <t>二、机关事业单位基本养老保险基金收支表....................................</t>
  </si>
  <si>
    <t>社自决02表</t>
  </si>
  <si>
    <t>三、地方补充养老保险基金收支表............................................</t>
  </si>
  <si>
    <t>社自决03表</t>
  </si>
  <si>
    <t>四、地方补充医疗保险基金收支表............................................</t>
  </si>
  <si>
    <t>社自决04表</t>
  </si>
  <si>
    <t>五、深圳市自有社会保险基础资料表..........................................</t>
  </si>
  <si>
    <t>社自决附01表</t>
  </si>
  <si>
    <t>二○一四年深圳市自有社会保险基金资产负债表</t>
  </si>
  <si>
    <r>
      <t xml:space="preserve">   社自决0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表</t>
    </r>
  </si>
  <si>
    <t>机关事业单位基
本养老保险基金</t>
  </si>
  <si>
    <t>地方补充养
老保险基金</t>
  </si>
  <si>
    <t>地方补充医
疗保险基金</t>
  </si>
  <si>
    <r>
      <t xml:space="preserve">      </t>
    </r>
    <r>
      <rPr>
        <sz val="12"/>
        <rFont val="宋体"/>
        <family val="0"/>
      </rPr>
      <t>其中</t>
    </r>
    <r>
      <rPr>
        <sz val="12"/>
        <rFont val="Arial Narrow"/>
        <family val="2"/>
      </rPr>
      <t>:</t>
    </r>
    <r>
      <rPr>
        <sz val="12"/>
        <rFont val="宋体"/>
        <family val="0"/>
      </rPr>
      <t>委托运营基金</t>
    </r>
  </si>
  <si>
    <r>
      <t>二○一</t>
    </r>
    <r>
      <rPr>
        <sz val="29"/>
        <color indexed="8"/>
        <rFont val="宋体"/>
        <family val="0"/>
      </rPr>
      <t>四</t>
    </r>
    <r>
      <rPr>
        <sz val="29"/>
        <color indexed="8"/>
        <rFont val="宋体"/>
        <family val="0"/>
      </rPr>
      <t>年机关事业单位基本养老保险基金收支表</t>
    </r>
  </si>
  <si>
    <t xml:space="preserve">   社自决02表</t>
  </si>
  <si>
    <r>
      <t>二○一</t>
    </r>
    <r>
      <rPr>
        <sz val="29"/>
        <color indexed="8"/>
        <rFont val="宋体"/>
        <family val="0"/>
      </rPr>
      <t>四</t>
    </r>
    <r>
      <rPr>
        <sz val="29"/>
        <color indexed="8"/>
        <rFont val="宋体"/>
        <family val="0"/>
      </rPr>
      <t>年地方补充养老保险基金收支表</t>
    </r>
  </si>
  <si>
    <t xml:space="preserve">   社自决03表</t>
  </si>
  <si>
    <t>二○一四年地方补充医疗保险基金收支表</t>
  </si>
  <si>
    <t xml:space="preserve">   社自决04表</t>
  </si>
  <si>
    <t>项        目</t>
  </si>
  <si>
    <t>一、地方补充医疗保险费收入</t>
  </si>
  <si>
    <t>一、地方补充医疗保险待遇支出</t>
  </si>
  <si>
    <t>二、利息收入</t>
  </si>
  <si>
    <t xml:space="preserve">    其中：1.住院支出</t>
  </si>
  <si>
    <t>三、财政补贴收入</t>
  </si>
  <si>
    <t xml:space="preserve">          2.门诊支出</t>
  </si>
  <si>
    <t>四、其他收入</t>
  </si>
  <si>
    <t>二、其他支出</t>
  </si>
  <si>
    <t>五、转移收入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</si>
  <si>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</si>
  <si>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</si>
  <si>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</si>
  <si>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</si>
  <si>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</si>
  <si>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</si>
  <si>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</si>
  <si>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总        计</t>
  </si>
  <si>
    <t>二○一四年深圳市自有社会保险基础资料表</t>
  </si>
  <si>
    <t>一、机关事业单位基本养老保险</t>
  </si>
  <si>
    <t>二、地方补充养老保险</t>
  </si>
  <si>
    <t xml:space="preserve">  (一)参保人员年末数</t>
  </si>
  <si>
    <t xml:space="preserve">  (二)实际缴费人员年末数</t>
  </si>
  <si>
    <t xml:space="preserve">      2.离退休人员</t>
  </si>
  <si>
    <t xml:space="preserve">  (三)缴费基数总额</t>
  </si>
  <si>
    <t>元</t>
  </si>
  <si>
    <t xml:space="preserve">        其中：当年新退休人员</t>
  </si>
  <si>
    <t>三、地方补充医疗保险</t>
  </si>
  <si>
    <t>单位：万元</t>
  </si>
  <si>
    <t>转移性收入</t>
  </si>
  <si>
    <t>转移性支出</t>
  </si>
  <si>
    <t>收入总计</t>
  </si>
  <si>
    <t>支出总计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</si>
  <si>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</si>
  <si>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</si>
  <si>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</si>
  <si>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</si>
  <si>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</si>
  <si>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</si>
  <si>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</si>
  <si>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</si>
  <si>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</si>
  <si>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</si>
  <si>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</si>
  <si>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</si>
  <si>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</si>
  <si>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</si>
  <si>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</si>
  <si>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</si>
  <si>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</si>
  <si>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</si>
  <si>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科目编码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</si>
  <si>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</si>
  <si>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</si>
  <si>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</si>
  <si>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</si>
  <si>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</si>
  <si>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</si>
  <si>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</si>
  <si>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</si>
  <si>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</si>
  <si>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</si>
  <si>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</si>
  <si>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</si>
  <si>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</si>
  <si>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</si>
  <si>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</si>
  <si>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</si>
  <si>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</si>
  <si>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</si>
  <si>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</si>
  <si>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</si>
  <si>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</si>
  <si>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</si>
  <si>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</si>
  <si>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</si>
  <si>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</si>
  <si>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</si>
  <si>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</si>
  <si>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</si>
  <si>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</si>
  <si>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</si>
  <si>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</si>
  <si>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</si>
  <si>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</si>
  <si>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</si>
  <si>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</si>
  <si>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</si>
  <si>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</si>
  <si>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</si>
  <si>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</si>
  <si>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</si>
  <si>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</si>
  <si>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</si>
  <si>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</si>
  <si>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</si>
  <si>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</si>
  <si>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</si>
  <si>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</si>
  <si>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</si>
  <si>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</si>
  <si>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</si>
  <si>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</si>
  <si>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</si>
  <si>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</si>
  <si>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</si>
  <si>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</si>
  <si>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</si>
  <si>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</si>
  <si>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</si>
  <si>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</si>
  <si>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</si>
  <si>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</si>
  <si>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</si>
  <si>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</si>
  <si>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</si>
  <si>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</si>
  <si>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</si>
  <si>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</si>
  <si>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</si>
  <si>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</si>
  <si>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</si>
  <si>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</si>
  <si>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</si>
  <si>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</si>
  <si>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</si>
  <si>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</si>
  <si>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</si>
  <si>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</si>
  <si>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</si>
  <si>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</si>
  <si>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</si>
  <si>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</si>
  <si>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</si>
  <si>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</si>
  <si>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</si>
  <si>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</si>
  <si>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</si>
  <si>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</si>
  <si>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</si>
  <si>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</si>
  <si>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</si>
  <si>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</si>
  <si>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</si>
  <si>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</si>
  <si>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</si>
  <si>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</si>
  <si>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</si>
  <si>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</si>
  <si>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</si>
  <si>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</si>
  <si>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</si>
  <si>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</si>
  <si>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</si>
  <si>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</si>
  <si>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</si>
  <si>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</si>
  <si>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</si>
  <si>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</si>
  <si>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</si>
  <si>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</si>
  <si>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</si>
  <si>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</si>
  <si>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</si>
  <si>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</si>
  <si>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</si>
  <si>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</si>
  <si>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</si>
  <si>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</si>
  <si>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</si>
  <si>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</si>
  <si>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</si>
  <si>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</si>
  <si>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</si>
  <si>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</si>
  <si>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</si>
  <si>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</si>
  <si>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</si>
  <si>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</si>
  <si>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</si>
  <si>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</si>
  <si>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</si>
  <si>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</si>
  <si>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</si>
  <si>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</si>
  <si>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</si>
  <si>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</si>
  <si>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</si>
  <si>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</si>
  <si>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</si>
  <si>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</si>
  <si>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</si>
  <si>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</si>
  <si>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</si>
  <si>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</si>
  <si>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</si>
  <si>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</si>
  <si>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</si>
  <si>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</si>
  <si>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</si>
  <si>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</si>
  <si>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</si>
  <si>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</si>
  <si>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</si>
  <si>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</si>
  <si>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</si>
  <si>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</si>
  <si>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</si>
  <si>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</si>
  <si>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</si>
  <si>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</si>
  <si>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</si>
  <si>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</si>
  <si>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</si>
  <si>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</si>
  <si>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</si>
  <si>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</si>
  <si>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</si>
  <si>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</si>
  <si>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</si>
  <si>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</si>
  <si>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</si>
  <si>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</si>
  <si>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</si>
  <si>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</si>
  <si>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</si>
  <si>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</si>
  <si>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</si>
  <si>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</si>
  <si>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</si>
  <si>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</si>
  <si>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</si>
  <si>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</si>
  <si>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</si>
  <si>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</si>
  <si>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</si>
  <si>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</si>
  <si>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</si>
  <si>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</si>
  <si>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</si>
  <si>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</si>
  <si>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</si>
  <si>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</si>
  <si>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</si>
  <si>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</si>
  <si>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</si>
  <si>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</si>
  <si>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</si>
  <si>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</si>
  <si>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</si>
  <si>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</si>
  <si>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</si>
  <si>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</si>
  <si>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</si>
  <si>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</si>
  <si>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</si>
  <si>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</si>
  <si>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</si>
  <si>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</si>
  <si>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</si>
  <si>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</si>
  <si>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</si>
  <si>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</si>
  <si>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</si>
  <si>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</si>
  <si>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</si>
  <si>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</si>
  <si>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</si>
  <si>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</si>
  <si>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</si>
  <si>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</si>
  <si>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</si>
  <si>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</si>
  <si>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</si>
  <si>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</si>
  <si>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</si>
  <si>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</si>
  <si>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</si>
  <si>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</si>
  <si>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</si>
  <si>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</si>
  <si>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</si>
  <si>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</si>
  <si>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</si>
  <si>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</si>
  <si>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</si>
  <si>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</si>
  <si>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</si>
  <si>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</si>
  <si>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</si>
  <si>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</si>
  <si>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</si>
  <si>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</si>
  <si>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</si>
  <si>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</si>
  <si>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</si>
  <si>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</si>
  <si>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</si>
  <si>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</si>
  <si>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</si>
  <si>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</si>
  <si>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</si>
  <si>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</si>
  <si>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</si>
  <si>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</si>
  <si>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</si>
  <si>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</si>
  <si>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</si>
  <si>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</si>
  <si>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</si>
  <si>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</si>
  <si>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</si>
  <si>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</si>
  <si>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</si>
  <si>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</si>
  <si>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</si>
  <si>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</si>
  <si>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</si>
  <si>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</si>
  <si>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</si>
  <si>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</si>
  <si>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</si>
  <si>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</si>
  <si>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</si>
  <si>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</si>
  <si>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</si>
  <si>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</si>
  <si>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</si>
  <si>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</si>
  <si>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</si>
  <si>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</si>
  <si>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</si>
  <si>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</si>
  <si>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</si>
  <si>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</si>
  <si>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</si>
  <si>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</si>
  <si>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</si>
  <si>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</si>
  <si>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</si>
  <si>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</si>
  <si>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</si>
  <si>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</si>
  <si>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</si>
  <si>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</si>
  <si>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</si>
  <si>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</si>
  <si>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</si>
  <si>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</si>
  <si>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</si>
  <si>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</si>
  <si>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</si>
  <si>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</si>
  <si>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</si>
  <si>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</si>
  <si>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</si>
  <si>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</si>
  <si>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</si>
  <si>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</si>
  <si>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</si>
  <si>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</si>
  <si>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</si>
  <si>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</si>
  <si>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</si>
  <si>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</si>
  <si>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</si>
  <si>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</si>
  <si>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</si>
  <si>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</si>
  <si>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</si>
  <si>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</si>
  <si>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</si>
  <si>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</si>
  <si>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</si>
  <si>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</si>
  <si>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</si>
  <si>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</si>
  <si>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</si>
  <si>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</si>
  <si>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</si>
  <si>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</si>
  <si>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</si>
  <si>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</si>
  <si>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</si>
  <si>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</si>
  <si>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</si>
  <si>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</si>
  <si>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</si>
  <si>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</si>
  <si>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</si>
  <si>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</si>
  <si>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</si>
  <si>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</si>
  <si>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</si>
  <si>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</si>
  <si>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</si>
  <si>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</si>
  <si>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</si>
  <si>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</si>
  <si>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</si>
  <si>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</si>
  <si>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</si>
  <si>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</si>
  <si>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</si>
  <si>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</si>
  <si>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</si>
  <si>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</si>
  <si>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</si>
  <si>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</si>
  <si>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</si>
  <si>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</si>
  <si>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</si>
  <si>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</si>
  <si>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</si>
  <si>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</si>
  <si>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</si>
  <si>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</si>
  <si>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</si>
  <si>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</si>
  <si>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</si>
  <si>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</si>
  <si>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</si>
  <si>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</si>
  <si>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</si>
  <si>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</si>
  <si>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</si>
  <si>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</si>
  <si>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</si>
  <si>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</si>
  <si>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</si>
  <si>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</si>
  <si>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</si>
  <si>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</si>
  <si>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</si>
  <si>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</si>
  <si>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</si>
  <si>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</si>
  <si>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</si>
  <si>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</si>
  <si>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</si>
  <si>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</si>
  <si>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</si>
  <si>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</si>
  <si>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</si>
  <si>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</si>
  <si>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</si>
  <si>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</si>
  <si>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</si>
  <si>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</si>
  <si>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</si>
  <si>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</si>
  <si>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</si>
  <si>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</si>
  <si>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</si>
  <si>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</si>
  <si>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</si>
  <si>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</si>
  <si>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</si>
  <si>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</si>
  <si>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</si>
  <si>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</si>
  <si>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</si>
  <si>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</si>
  <si>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</si>
  <si>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</si>
  <si>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</si>
  <si>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</si>
  <si>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</si>
  <si>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</si>
  <si>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</si>
  <si>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</si>
  <si>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</si>
  <si>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</si>
  <si>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</si>
  <si>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</si>
  <si>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</si>
  <si>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</si>
  <si>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</si>
  <si>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</si>
  <si>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</si>
  <si>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</si>
  <si>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</si>
  <si>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</si>
  <si>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</si>
  <si>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</si>
  <si>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</si>
  <si>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</si>
  <si>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</si>
  <si>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</si>
  <si>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</si>
  <si>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</si>
  <si>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</si>
  <si>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</si>
  <si>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</si>
  <si>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</si>
  <si>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</si>
  <si>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</si>
  <si>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</si>
  <si>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</si>
  <si>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</si>
  <si>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</si>
  <si>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</si>
  <si>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</si>
  <si>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</si>
  <si>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</si>
  <si>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</si>
  <si>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</si>
  <si>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</si>
  <si>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</si>
  <si>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</si>
  <si>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</si>
  <si>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</si>
  <si>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</si>
  <si>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</si>
  <si>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</si>
  <si>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</si>
  <si>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</si>
  <si>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</si>
  <si>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</si>
  <si>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</si>
  <si>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</si>
  <si>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</si>
  <si>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</si>
  <si>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</si>
  <si>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</si>
  <si>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</si>
  <si>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</si>
  <si>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</si>
  <si>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</si>
  <si>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</si>
  <si>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</si>
  <si>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</si>
  <si>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</si>
  <si>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</si>
  <si>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</si>
  <si>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</si>
  <si>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</si>
  <si>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</si>
  <si>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</si>
  <si>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</si>
  <si>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</si>
  <si>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</si>
  <si>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</si>
  <si>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</si>
  <si>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</si>
  <si>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</si>
  <si>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</si>
  <si>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</si>
  <si>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</si>
  <si>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</si>
  <si>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</si>
  <si>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</si>
  <si>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</si>
  <si>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</si>
  <si>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</si>
  <si>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</si>
  <si>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</si>
  <si>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</si>
  <si>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</si>
  <si>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</si>
  <si>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</si>
  <si>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</si>
  <si>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</si>
  <si>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</si>
  <si>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</si>
  <si>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</si>
  <si>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</si>
  <si>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</si>
  <si>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</si>
  <si>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</si>
  <si>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</si>
  <si>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</si>
  <si>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</si>
  <si>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</si>
  <si>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</si>
  <si>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</si>
  <si>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</si>
  <si>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</si>
  <si>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</si>
  <si>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</si>
  <si>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</si>
  <si>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</si>
  <si>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</si>
  <si>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</si>
  <si>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</si>
  <si>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</si>
  <si>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</si>
  <si>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</si>
  <si>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</si>
  <si>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</si>
  <si>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</si>
  <si>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</si>
  <si>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</si>
  <si>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</si>
  <si>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</si>
  <si>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</si>
  <si>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</si>
  <si>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</si>
  <si>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</si>
  <si>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</si>
  <si>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</si>
  <si>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</si>
  <si>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</si>
  <si>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</si>
  <si>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</si>
  <si>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</si>
  <si>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</si>
  <si>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</si>
  <si>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</si>
  <si>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</si>
  <si>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</si>
  <si>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</si>
  <si>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</si>
  <si>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</si>
  <si>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</si>
  <si>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</si>
  <si>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</si>
  <si>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</si>
  <si>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</si>
  <si>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</si>
  <si>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</si>
  <si>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</si>
  <si>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</si>
  <si>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</si>
  <si>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</si>
  <si>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</si>
  <si>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</si>
  <si>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</si>
  <si>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</si>
  <si>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</si>
  <si>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</si>
  <si>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</si>
  <si>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</si>
  <si>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</si>
  <si>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</si>
  <si>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</si>
  <si>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</si>
  <si>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</si>
  <si>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</si>
  <si>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</si>
  <si>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</si>
  <si>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</si>
  <si>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</si>
  <si>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</si>
  <si>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</si>
  <si>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</si>
  <si>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</si>
  <si>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</si>
  <si>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</si>
  <si>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</si>
  <si>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</si>
  <si>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</si>
  <si>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</si>
  <si>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</si>
  <si>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</si>
  <si>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</si>
  <si>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</si>
  <si>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</si>
  <si>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</si>
  <si>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</si>
  <si>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</si>
  <si>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</si>
  <si>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</si>
  <si>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</si>
  <si>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</si>
  <si>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</si>
  <si>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</si>
  <si>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</si>
  <si>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</si>
  <si>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</si>
  <si>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</si>
  <si>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</si>
  <si>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</si>
  <si>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</si>
  <si>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</si>
  <si>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</si>
  <si>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</si>
  <si>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</si>
  <si>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</si>
  <si>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</si>
  <si>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</si>
  <si>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</si>
  <si>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</si>
  <si>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</si>
  <si>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</si>
  <si>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</si>
  <si>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</si>
  <si>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</si>
  <si>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</si>
  <si>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</si>
  <si>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</si>
  <si>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</si>
  <si>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</si>
  <si>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</si>
  <si>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</si>
  <si>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</si>
  <si>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</si>
  <si>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</si>
  <si>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</si>
  <si>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</si>
  <si>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</si>
  <si>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</si>
  <si>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</si>
  <si>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</si>
  <si>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</si>
  <si>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</si>
  <si>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</si>
  <si>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</si>
  <si>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</si>
  <si>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</si>
  <si>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</si>
  <si>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</si>
  <si>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</si>
  <si>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</si>
  <si>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</si>
  <si>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</si>
  <si>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</si>
  <si>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</si>
  <si>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</si>
  <si>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</si>
  <si>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</si>
  <si>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</si>
  <si>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</si>
  <si>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</si>
  <si>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</si>
  <si>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</si>
  <si>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</si>
  <si>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</si>
  <si>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</si>
  <si>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</si>
  <si>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</si>
  <si>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</si>
  <si>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</si>
  <si>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</si>
  <si>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</si>
  <si>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</si>
  <si>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</si>
  <si>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</si>
  <si>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</si>
  <si>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</si>
  <si>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</si>
  <si>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</si>
  <si>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</si>
  <si>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</si>
  <si>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</si>
  <si>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</si>
  <si>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</si>
  <si>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</si>
  <si>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</si>
  <si>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</si>
  <si>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</si>
  <si>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</si>
  <si>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</si>
  <si>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</si>
  <si>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</si>
  <si>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</si>
  <si>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</si>
  <si>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</si>
  <si>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</si>
  <si>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</si>
  <si>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</si>
  <si>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</si>
  <si>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</si>
  <si>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</si>
  <si>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</si>
  <si>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</si>
  <si>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</si>
  <si>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</si>
  <si>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</si>
  <si>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</si>
  <si>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</si>
  <si>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</si>
  <si>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</si>
  <si>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</si>
  <si>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</si>
  <si>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</si>
  <si>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</si>
  <si>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</si>
  <si>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</si>
  <si>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</si>
  <si>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</si>
  <si>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</si>
  <si>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</si>
  <si>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</si>
  <si>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</si>
  <si>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</si>
  <si>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</si>
  <si>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</si>
  <si>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</si>
  <si>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</si>
  <si>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</si>
  <si>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</si>
  <si>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</si>
  <si>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</si>
  <si>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</si>
  <si>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</si>
  <si>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</si>
  <si>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</si>
  <si>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</si>
  <si>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</si>
  <si>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</si>
  <si>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</si>
  <si>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</si>
  <si>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</si>
  <si>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</si>
  <si>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</si>
  <si>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</si>
  <si>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</si>
  <si>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</si>
  <si>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</si>
  <si>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</si>
  <si>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</si>
  <si>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</si>
  <si>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</si>
  <si>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</si>
  <si>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</si>
  <si>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</si>
  <si>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</si>
  <si>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</si>
  <si>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</si>
  <si>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</si>
  <si>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</si>
  <si>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</si>
  <si>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</si>
  <si>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</si>
  <si>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</si>
  <si>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</si>
  <si>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</si>
  <si>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</si>
  <si>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</si>
  <si>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</si>
  <si>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</si>
  <si>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</si>
  <si>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</si>
  <si>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</si>
  <si>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</si>
  <si>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</si>
  <si>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</si>
  <si>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</si>
  <si>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</si>
  <si>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</si>
  <si>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</si>
  <si>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</si>
  <si>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</si>
  <si>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</si>
  <si>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</si>
  <si>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</si>
  <si>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</si>
  <si>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</si>
  <si>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</si>
  <si>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</si>
  <si>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</si>
  <si>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</si>
  <si>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</si>
  <si>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</si>
  <si>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</si>
  <si>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</si>
  <si>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</si>
  <si>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</si>
  <si>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</si>
  <si>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</si>
  <si>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</si>
  <si>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</si>
  <si>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</si>
  <si>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</si>
  <si>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</si>
  <si>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</si>
  <si>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</si>
  <si>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</si>
  <si>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</si>
  <si>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</si>
  <si>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</si>
  <si>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</si>
  <si>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</si>
  <si>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</si>
  <si>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</si>
  <si>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</si>
  <si>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</si>
  <si>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</si>
  <si>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</si>
  <si>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</si>
  <si>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</si>
  <si>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</si>
  <si>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</si>
  <si>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</si>
  <si>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</si>
  <si>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</si>
  <si>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</si>
  <si>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</si>
  <si>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</si>
  <si>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</si>
  <si>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</si>
  <si>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</si>
  <si>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</si>
  <si>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</si>
  <si>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</si>
  <si>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</si>
  <si>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</si>
  <si>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</si>
  <si>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</si>
  <si>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</si>
  <si>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</si>
  <si>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</si>
  <si>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</si>
  <si>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</si>
  <si>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</si>
  <si>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</si>
  <si>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</si>
  <si>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</si>
  <si>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</si>
  <si>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</si>
  <si>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</si>
  <si>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</si>
  <si>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</si>
  <si>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</si>
  <si>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</si>
  <si>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</si>
  <si>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</si>
  <si>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</si>
  <si>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</si>
  <si>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</si>
  <si>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</si>
  <si>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</si>
  <si>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</si>
  <si>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</si>
  <si>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</si>
  <si>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</si>
  <si>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</si>
  <si>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</si>
  <si>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</si>
  <si>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</si>
  <si>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</si>
  <si>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</si>
  <si>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</si>
  <si>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</si>
  <si>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</si>
  <si>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</si>
  <si>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</si>
  <si>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</si>
  <si>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</si>
  <si>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</si>
  <si>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</si>
  <si>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</si>
  <si>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</si>
  <si>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</si>
  <si>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</si>
  <si>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</si>
  <si>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</si>
  <si>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</si>
  <si>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</si>
  <si>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</si>
  <si>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</si>
  <si>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</si>
  <si>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</si>
  <si>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</si>
  <si>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</si>
  <si>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</si>
  <si>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</si>
  <si>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</si>
  <si>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</si>
  <si>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</si>
  <si>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</si>
  <si>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</si>
  <si>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</si>
  <si>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</si>
  <si>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</si>
  <si>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</si>
  <si>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</si>
  <si>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</si>
  <si>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</si>
  <si>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</si>
  <si>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</si>
  <si>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</si>
  <si>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</si>
  <si>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</si>
  <si>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</si>
  <si>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</si>
  <si>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</si>
  <si>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</si>
  <si>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</si>
  <si>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</si>
  <si>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</si>
  <si>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</si>
  <si>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</si>
  <si>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</si>
  <si>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</si>
  <si>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</si>
  <si>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</si>
  <si>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</si>
  <si>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</si>
  <si>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</si>
  <si>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</si>
  <si>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</si>
  <si>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</si>
  <si>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</si>
  <si>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</si>
  <si>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</si>
  <si>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</si>
  <si>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</si>
  <si>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</si>
  <si>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</si>
  <si>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</si>
  <si>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</si>
  <si>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</si>
  <si>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</si>
  <si>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</si>
  <si>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</si>
  <si>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</si>
  <si>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</si>
  <si>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</si>
  <si>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</si>
  <si>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</si>
  <si>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</si>
  <si>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</si>
  <si>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</si>
  <si>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</si>
  <si>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</si>
  <si>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</si>
  <si>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</si>
  <si>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</si>
  <si>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</si>
  <si>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</si>
  <si>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</si>
  <si>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</si>
  <si>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</si>
  <si>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</si>
  <si>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</si>
  <si>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</si>
  <si>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>2014年深圳市一般公共预算收支决算（草案）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</si>
  <si>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</si>
  <si>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</si>
  <si>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</si>
  <si>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</si>
  <si>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</si>
  <si>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</si>
  <si>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</si>
  <si>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</si>
  <si>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</si>
  <si>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</si>
  <si>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</si>
  <si>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</si>
  <si>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</si>
  <si>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</si>
  <si>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</si>
  <si>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</si>
  <si>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</si>
  <si>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</si>
  <si>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</si>
  <si>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</si>
  <si>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</si>
  <si>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</si>
  <si>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</si>
  <si>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</si>
  <si>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</si>
  <si>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</si>
  <si>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</si>
  <si>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</si>
  <si>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</si>
  <si>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</si>
  <si>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</si>
  <si>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</si>
  <si>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</si>
  <si>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</si>
  <si>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</si>
  <si>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</si>
  <si>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</si>
  <si>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</si>
  <si>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</si>
  <si>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</si>
  <si>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</si>
  <si>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</si>
  <si>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</si>
  <si>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</si>
  <si>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</si>
  <si>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</si>
  <si>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</si>
  <si>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</si>
  <si>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</si>
  <si>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</si>
  <si>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</si>
  <si>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</si>
  <si>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</si>
  <si>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</si>
  <si>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</si>
  <si>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</si>
  <si>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</si>
  <si>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</si>
  <si>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</si>
  <si>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</si>
  <si>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</si>
  <si>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</si>
  <si>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</si>
  <si>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</si>
  <si>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</si>
  <si>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</si>
  <si>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</si>
  <si>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</si>
  <si>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</si>
  <si>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</si>
  <si>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</si>
  <si>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</si>
  <si>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</si>
  <si>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</si>
  <si>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</si>
  <si>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</si>
  <si>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</si>
  <si>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</si>
  <si>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</si>
  <si>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</si>
  <si>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</si>
  <si>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</si>
  <si>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</si>
  <si>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</si>
  <si>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</si>
  <si>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</si>
  <si>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</si>
  <si>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</si>
  <si>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</si>
  <si>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</si>
  <si>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</si>
  <si>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</si>
  <si>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</si>
  <si>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</si>
  <si>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</si>
  <si>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</si>
  <si>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</si>
  <si>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</si>
  <si>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</si>
  <si>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</si>
  <si>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</si>
  <si>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</si>
  <si>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</si>
  <si>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</si>
  <si>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</si>
  <si>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</si>
  <si>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</si>
  <si>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</si>
  <si>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</si>
  <si>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</si>
  <si>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</si>
  <si>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</si>
  <si>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</si>
  <si>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</si>
  <si>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</si>
  <si>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2014年
预算数</t>
  </si>
  <si>
    <t>2014年
调整预算数</t>
  </si>
  <si>
    <t>2014年
决算数</t>
  </si>
  <si>
    <t>比2013年
决算数增长%</t>
  </si>
  <si>
    <t>一般公共预算支出</t>
  </si>
  <si>
    <t>收入科目</t>
  </si>
  <si>
    <t>支出科目</t>
  </si>
  <si>
    <t>单位：万元</t>
  </si>
  <si>
    <t>科目</t>
  </si>
  <si>
    <t>一、贸促会收费</t>
  </si>
  <si>
    <t>一、一般公共服务</t>
  </si>
  <si>
    <t xml:space="preserve">       证书工本费</t>
  </si>
  <si>
    <t xml:space="preserve">      商贸事务</t>
  </si>
  <si>
    <t>二、地方教育附加收入</t>
  </si>
  <si>
    <t xml:space="preserve">        贸促会收费安排的支出</t>
  </si>
  <si>
    <t>三、文化事业建设费收入</t>
  </si>
  <si>
    <t>二、教育</t>
  </si>
  <si>
    <t xml:space="preserve">       地方文化事业建设费收入</t>
  </si>
  <si>
    <t xml:space="preserve">       地方教育附加安排的支出</t>
  </si>
  <si>
    <t>四、残疾人就业保障金收入</t>
  </si>
  <si>
    <t xml:space="preserve">         其他地方教育附加安排的支出</t>
  </si>
  <si>
    <t>五、政府住房基金收入</t>
  </si>
  <si>
    <t>三、文化体育与传媒</t>
  </si>
  <si>
    <t xml:space="preserve">      公共租赁住房租金收入</t>
  </si>
  <si>
    <t xml:space="preserve">       文化事业建设费安排的支出</t>
  </si>
  <si>
    <t xml:space="preserve">      配建商业设施租售收入</t>
  </si>
  <si>
    <t xml:space="preserve">         其他文化事业建设费安排的支出</t>
  </si>
  <si>
    <t xml:space="preserve">      其他政府住房基金收入</t>
  </si>
  <si>
    <t>四、社会保障和就业</t>
  </si>
  <si>
    <t>六、国有土地使用权出让收入</t>
  </si>
  <si>
    <t xml:space="preserve">       残疾人就业保障金支出</t>
  </si>
  <si>
    <t xml:space="preserve">      土地出让价款收入</t>
  </si>
  <si>
    <t xml:space="preserve">         就业和培训</t>
  </si>
  <si>
    <t xml:space="preserve">      补缴的土地价款</t>
  </si>
  <si>
    <t xml:space="preserve">         职业康复</t>
  </si>
  <si>
    <t xml:space="preserve">      教育资金收入</t>
  </si>
  <si>
    <t xml:space="preserve">         其他残疾人就业保障金支出</t>
  </si>
  <si>
    <t xml:space="preserve">      农田水利建设资金收入</t>
  </si>
  <si>
    <t>五、城乡社区事务</t>
  </si>
  <si>
    <t xml:space="preserve">      缴纳新增建设用地土地有偿使用费</t>
  </si>
  <si>
    <t xml:space="preserve">      政府住房基金支出</t>
  </si>
  <si>
    <t xml:space="preserve">      其他土地出让收入</t>
  </si>
  <si>
    <t xml:space="preserve">        其他政府住房基金支出</t>
  </si>
  <si>
    <t>七、城市公用事业附加收入</t>
  </si>
  <si>
    <t xml:space="preserve">      国有土地使用权出让收入安排的支出</t>
  </si>
  <si>
    <t>八、国有土地收益基金收入</t>
  </si>
  <si>
    <t xml:space="preserve">        征地和拆迁补偿支出</t>
  </si>
  <si>
    <t>九、农业土地开发资金收入</t>
  </si>
  <si>
    <t xml:space="preserve">        城市建设支出</t>
  </si>
  <si>
    <t>十、新增建设用地土地有偿使用费收入</t>
  </si>
  <si>
    <t xml:space="preserve">        补助被征地农民支出</t>
  </si>
  <si>
    <t xml:space="preserve">       地方新增建设用地土地有偿使用费收入</t>
  </si>
  <si>
    <t xml:space="preserve">        土地出让业务支出</t>
  </si>
  <si>
    <t>十一、森林植被恢复费</t>
  </si>
  <si>
    <t xml:space="preserve">        公共租赁住房支出</t>
  </si>
  <si>
    <t xml:space="preserve">         地方森林植被恢复费</t>
  </si>
  <si>
    <t xml:space="preserve">        农田水利建设资金安排的支出</t>
  </si>
  <si>
    <t>十二、地方水利建设基金收入</t>
  </si>
  <si>
    <t xml:space="preserve">        其他国有土地使用权出让收入安排的支出</t>
  </si>
  <si>
    <t xml:space="preserve">         地方水利建设基金划转收入</t>
  </si>
  <si>
    <t xml:space="preserve">      城市公用事业附加安排的支出</t>
  </si>
  <si>
    <t xml:space="preserve">         地方其他水利建设基金收入</t>
  </si>
  <si>
    <t xml:space="preserve">        其他城市公用事业附加安排的支出</t>
  </si>
  <si>
    <t>十三、车辆通行费</t>
  </si>
  <si>
    <t xml:space="preserve">      国有土地收益基金支出</t>
  </si>
  <si>
    <t>十四、港口建设费收入</t>
  </si>
  <si>
    <t>十五、民航发展基金收入</t>
  </si>
  <si>
    <t xml:space="preserve">        土地开发支出</t>
  </si>
  <si>
    <t>十六、无线电频率占用费</t>
  </si>
  <si>
    <t xml:space="preserve">        其他国有土地收益基金支出</t>
  </si>
  <si>
    <t>十七、散装水泥专项资金收入</t>
  </si>
  <si>
    <t xml:space="preserve">      农业土地开发资金支出</t>
  </si>
  <si>
    <t>十八、新型墙体材料专项基金收入</t>
  </si>
  <si>
    <t xml:space="preserve">      新增建设用地土地有偿使用费安排的支出</t>
  </si>
  <si>
    <t>十九、彩票公益金收入</t>
  </si>
  <si>
    <t xml:space="preserve">        耕地开发专项支出</t>
  </si>
  <si>
    <t xml:space="preserve">         福利彩票公益金收入</t>
  </si>
  <si>
    <t>六、农林水事务</t>
  </si>
  <si>
    <t xml:space="preserve">         体育彩票公益金收入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</si>
</sst>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_ "/>
    <numFmt numFmtId="179" formatCode="#,##0.0"/>
    <numFmt numFmtId="180" formatCode="0.0%"/>
    <numFmt numFmtId="181" formatCode="0.00_ "/>
    <numFmt numFmtId="182" formatCode="#,##0.0_ "/>
    <numFmt numFmtId="183" formatCode="&quot;¥&quot;#,##0.00_);[Red]\(&quot;¥&quot;#,##0.00\)"/>
    <numFmt numFmtId="184" formatCode="#,##0.00_ "/>
    <numFmt numFmtId="185" formatCode="0.0_);[Red]\(0.0\)"/>
    <numFmt numFmtId="186" formatCode="0_);[Red]\(0\)"/>
    <numFmt numFmtId="187" formatCode="#,##0_);[Red]\(#,##0\)"/>
    <numFmt numFmtId="188" formatCode="_ * #,##0.0_ ;_ * \-#,##0.0_ ;_ * &quot;-&quot;??_ ;_ @_ "/>
    <numFmt numFmtId="189" formatCode="_ * #,##0_ ;_ * \-#,##0_ ;_ * &quot;-&quot;??_ ;_ @_ "/>
    <numFmt numFmtId="190" formatCode="* #,##0;* \-#,##0;* &quot;-&quot;;@"/>
    <numFmt numFmtId="191" formatCode="* #,##0.00;* \-#,##0.00;* &quot;-&quot;??;@"/>
    <numFmt numFmtId="192" formatCode="* _-&quot;¥&quot;#,##0;* \-&quot;¥&quot;#,##0;* _-&quot;¥&quot;&quot;-&quot;;@"/>
    <numFmt numFmtId="193" formatCode="* _-&quot;¥&quot;#,##0.00;* \-&quot;¥&quot;#,##0.00;* _-&quot;¥&quot;&quot;-&quot;??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.000_ ;_ * \-#,##0.000_ ;_ * &quot;-&quot;??_ ;_ @_ 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* #,##0_-;\-* #,##0_-;_-* &quot;-&quot;_-;_-@_-"/>
    <numFmt numFmtId="205" formatCode="_-&quot;¥&quot;* #,##0.00_-;\-&quot;¥&quot;* #,##0.00_-;_-&quot;¥&quot;* &quot;-&quot;??_-;_-@_-"/>
    <numFmt numFmtId="206" formatCode="_-* #,##0.00_-;\-* #,##0.00_-;_-* &quot;-&quot;??_-;_-@_-"/>
    <numFmt numFmtId="207" formatCode="&quot;¥&quot;* _-#,##0.00;&quot;¥&quot;* \-#,##0.00;&quot;¥&quot;* _-&quot;-&quot;??;@"/>
    <numFmt numFmtId="208" formatCode="&quot;¥&quot;* _-#,##0;&quot;¥&quot;* \-#,##0;&quot;¥&quot;* _-&quot;-&quot;;@"/>
    <numFmt numFmtId="209" formatCode="_ * #,##0.0_ ;_ * \-#,##0.0_ ;_ * &quot;-&quot;_ ;_ @_ "/>
    <numFmt numFmtId="210" formatCode="_ * #,##0.00_ ;_ * \-#,##0.00_ ;_ * &quot;-&quot;_ ;_ @_ "/>
    <numFmt numFmtId="211" formatCode="#,##0.00_);[Red]\(#,##0.00\)"/>
    <numFmt numFmtId="212" formatCode="0_ "/>
    <numFmt numFmtId="213" formatCode="0.000_ "/>
    <numFmt numFmtId="214" formatCode="#,##0_ ;[Red]\-#,##0\ "/>
    <numFmt numFmtId="215" formatCode="#,##0_);\(#,##0\)"/>
    <numFmt numFmtId="216" formatCode="0_ ;\-0;;"/>
    <numFmt numFmtId="217" formatCode="#,##0.00_ ;\-#,##0.00;;"/>
    <numFmt numFmtId="218" formatCode="#,##0.00_ ;\-#,##0.00"/>
    <numFmt numFmtId="219" formatCode="#,##0_ ;\-#,##0;;"/>
    <numFmt numFmtId="220" formatCode="#,##0_ ;\-#,##0"/>
    <numFmt numFmtId="221" formatCode="#,##0_ ;\-#,##0;"/>
  </numFmts>
  <fonts count="76">
    <font>
      <sz val="12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9.6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9.6"/>
      <color indexed="3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宋体"/>
      <family val="0"/>
    </font>
    <font>
      <sz val="16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b/>
      <sz val="16"/>
      <name val="黑体"/>
      <family val="3"/>
    </font>
    <font>
      <sz val="29"/>
      <color indexed="8"/>
      <name val="黑体"/>
      <family val="3"/>
    </font>
    <font>
      <sz val="29"/>
      <color indexed="8"/>
      <name val="宋体"/>
      <family val="0"/>
    </font>
    <font>
      <sz val="9"/>
      <color indexed="8"/>
      <name val="宋体"/>
      <family val="0"/>
    </font>
    <font>
      <b/>
      <sz val="29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sz val="29"/>
      <name val="宋体"/>
      <family val="0"/>
    </font>
    <font>
      <sz val="12"/>
      <name val="Arial Narrow"/>
      <family val="2"/>
    </font>
    <font>
      <sz val="9"/>
      <name val="Arial Narrow"/>
      <family val="2"/>
    </font>
    <font>
      <b/>
      <sz val="12"/>
      <color indexed="8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华文中宋"/>
      <family val="0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24"/>
      <color indexed="8"/>
      <name val="宋体"/>
      <family val="0"/>
    </font>
    <font>
      <sz val="12"/>
      <color indexed="8"/>
      <name val="Times New Roman"/>
      <family val="1"/>
    </font>
    <font>
      <sz val="27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hair">
        <color indexed="8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thin">
        <color indexed="8"/>
      </top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0">
    <xf numFmtId="0" fontId="0" fillId="0" borderId="0" xfId="0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177" fontId="27" fillId="0" borderId="0" xfId="0" applyNumberFormat="1" applyFont="1" applyFill="1" applyAlignment="1">
      <alignment vertical="center"/>
    </xf>
    <xf numFmtId="177" fontId="27" fillId="0" borderId="10" xfId="0" applyNumberFormat="1" applyFont="1" applyFill="1" applyBorder="1" applyAlignment="1">
      <alignment vertical="center"/>
    </xf>
    <xf numFmtId="0" fontId="29" fillId="0" borderId="11" xfId="60" applyNumberFormat="1" applyFont="1" applyFill="1" applyBorder="1" applyAlignment="1" applyProtection="1">
      <alignment vertical="center"/>
      <protection/>
    </xf>
    <xf numFmtId="177" fontId="27" fillId="0" borderId="11" xfId="60" applyNumberFormat="1" applyFont="1" applyFill="1" applyBorder="1" applyAlignment="1" applyProtection="1">
      <alignment vertical="center" wrapText="1"/>
      <protection/>
    </xf>
    <xf numFmtId="177" fontId="27" fillId="0" borderId="11" xfId="0" applyNumberFormat="1" applyFont="1" applyFill="1" applyBorder="1" applyAlignment="1">
      <alignment vertical="center" wrapText="1"/>
    </xf>
    <xf numFmtId="177" fontId="27" fillId="0" borderId="11" xfId="0" applyNumberFormat="1" applyFont="1" applyFill="1" applyBorder="1" applyAlignment="1" applyProtection="1">
      <alignment vertical="center" wrapText="1"/>
      <protection/>
    </xf>
    <xf numFmtId="0" fontId="28" fillId="0" borderId="11" xfId="60" applyNumberFormat="1" applyFont="1" applyFill="1" applyBorder="1" applyAlignment="1" applyProtection="1">
      <alignment vertical="center"/>
      <protection/>
    </xf>
    <xf numFmtId="177" fontId="27" fillId="0" borderId="11" xfId="0" applyNumberFormat="1" applyFont="1" applyFill="1" applyBorder="1" applyAlignment="1">
      <alignment vertical="center"/>
    </xf>
    <xf numFmtId="0" fontId="27" fillId="0" borderId="11" xfId="60" applyNumberFormat="1" applyFont="1" applyFill="1" applyBorder="1" applyAlignment="1" applyProtection="1">
      <alignment vertical="center"/>
      <protection/>
    </xf>
    <xf numFmtId="177" fontId="27" fillId="0" borderId="11" xfId="6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ill="1" applyBorder="1" applyAlignment="1">
      <alignment vertical="center"/>
    </xf>
    <xf numFmtId="0" fontId="29" fillId="0" borderId="11" xfId="60" applyNumberFormat="1" applyFont="1" applyFill="1" applyBorder="1" applyAlignment="1" applyProtection="1">
      <alignment horizontal="center" vertical="center"/>
      <protection/>
    </xf>
    <xf numFmtId="0" fontId="28" fillId="0" borderId="11" xfId="59" applyFont="1" applyFill="1" applyBorder="1" applyAlignment="1">
      <alignment vertical="center"/>
      <protection/>
    </xf>
    <xf numFmtId="177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180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29" fillId="0" borderId="11" xfId="59" applyNumberFormat="1" applyFont="1" applyFill="1" applyBorder="1">
      <alignment vertical="center"/>
      <protection/>
    </xf>
    <xf numFmtId="180" fontId="27" fillId="0" borderId="11" xfId="35" applyNumberFormat="1" applyFont="1" applyFill="1" applyBorder="1" applyAlignment="1">
      <alignment vertical="center"/>
    </xf>
    <xf numFmtId="1" fontId="28" fillId="0" borderId="11" xfId="59" applyNumberFormat="1" applyFont="1" applyFill="1" applyBorder="1">
      <alignment vertical="center"/>
      <protection/>
    </xf>
    <xf numFmtId="0" fontId="29" fillId="0" borderId="11" xfId="59" applyFont="1" applyFill="1" applyBorder="1" applyAlignment="1" quotePrefix="1">
      <alignment horizontal="center" vertical="center"/>
      <protection/>
    </xf>
    <xf numFmtId="180" fontId="27" fillId="0" borderId="11" xfId="35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 applyProtection="1">
      <alignment horizontal="left" vertical="center"/>
      <protection/>
    </xf>
    <xf numFmtId="0" fontId="30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1" fontId="29" fillId="0" borderId="11" xfId="96" applyNumberFormat="1" applyFont="1" applyFill="1" applyBorder="1" applyAlignment="1">
      <alignment horizontal="center" vertical="center" wrapText="1"/>
      <protection/>
    </xf>
    <xf numFmtId="0" fontId="29" fillId="0" borderId="11" xfId="96" applyFont="1" applyFill="1" applyBorder="1" applyAlignment="1">
      <alignment horizontal="center" vertical="center" wrapText="1"/>
      <protection/>
    </xf>
    <xf numFmtId="1" fontId="28" fillId="0" borderId="12" xfId="96" applyNumberFormat="1" applyFont="1" applyFill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left" vertical="center" wrapText="1"/>
      <protection/>
    </xf>
    <xf numFmtId="3" fontId="27" fillId="0" borderId="11" xfId="60" applyNumberFormat="1" applyFont="1" applyFill="1" applyBorder="1" applyAlignment="1" applyProtection="1">
      <alignment horizontal="right" vertical="center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180" fontId="27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1" xfId="0" applyNumberFormat="1" applyFont="1" applyFill="1" applyBorder="1" applyAlignment="1" applyProtection="1">
      <alignment vertical="center" wrapText="1"/>
      <protection/>
    </xf>
    <xf numFmtId="180" fontId="27" fillId="0" borderId="13" xfId="60" applyNumberFormat="1" applyFont="1" applyFill="1" applyBorder="1" applyAlignment="1" applyProtection="1">
      <alignment vertical="center" wrapText="1"/>
      <protection/>
    </xf>
    <xf numFmtId="0" fontId="28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NumberFormat="1" applyFont="1" applyFill="1" applyBorder="1" applyAlignment="1" applyProtection="1">
      <alignment vertical="center" wrapText="1"/>
      <protection/>
    </xf>
    <xf numFmtId="0" fontId="29" fillId="0" borderId="11" xfId="60" applyNumberFormat="1" applyFont="1" applyFill="1" applyBorder="1" applyAlignment="1" applyProtection="1">
      <alignment horizontal="left" vertical="center"/>
      <protection/>
    </xf>
    <xf numFmtId="0" fontId="28" fillId="0" borderId="11" xfId="6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horizontal="left" vertical="center"/>
      <protection/>
    </xf>
    <xf numFmtId="0" fontId="28" fillId="0" borderId="11" xfId="60" applyNumberFormat="1" applyFont="1" applyFill="1" applyBorder="1" applyAlignment="1" applyProtection="1">
      <alignment vertical="center" wrapText="1"/>
      <protection/>
    </xf>
    <xf numFmtId="1" fontId="29" fillId="0" borderId="11" xfId="63" applyNumberFormat="1" applyFont="1" applyFill="1" applyBorder="1" applyAlignment="1" applyProtection="1">
      <alignment horizontal="center" vertical="center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/>
    </xf>
    <xf numFmtId="1" fontId="29" fillId="0" borderId="12" xfId="96" applyNumberFormat="1" applyFont="1" applyFill="1" applyBorder="1" applyAlignment="1">
      <alignment horizontal="center" vertical="center" wrapText="1"/>
      <protection/>
    </xf>
    <xf numFmtId="180" fontId="27" fillId="0" borderId="13" xfId="60" applyNumberFormat="1" applyFont="1" applyFill="1" applyBorder="1" applyAlignment="1" applyProtection="1">
      <alignment horizontal="right" vertical="center"/>
      <protection/>
    </xf>
    <xf numFmtId="180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7" fillId="0" borderId="11" xfId="0" applyNumberFormat="1" applyFont="1" applyFill="1" applyBorder="1" applyAlignment="1" applyProtection="1">
      <alignment horizontal="right" vertical="center"/>
      <protection/>
    </xf>
    <xf numFmtId="3" fontId="27" fillId="0" borderId="11" xfId="0" applyNumberFormat="1" applyFont="1" applyFill="1" applyBorder="1" applyAlignment="1">
      <alignment vertical="center"/>
    </xf>
    <xf numFmtId="1" fontId="28" fillId="0" borderId="11" xfId="63" applyNumberFormat="1" applyFont="1" applyFill="1" applyBorder="1" applyAlignment="1" applyProtection="1">
      <alignment horizontal="left" vertical="center"/>
      <protection locked="0"/>
    </xf>
    <xf numFmtId="1" fontId="28" fillId="0" borderId="11" xfId="63" applyNumberFormat="1" applyFont="1" applyFill="1" applyBorder="1" applyAlignment="1" applyProtection="1">
      <alignment vertical="center"/>
      <protection locked="0"/>
    </xf>
    <xf numFmtId="177" fontId="30" fillId="0" borderId="11" xfId="60" applyNumberFormat="1" applyFont="1" applyFill="1" applyBorder="1" applyAlignment="1" applyProtection="1">
      <alignment vertical="center" wrapText="1"/>
      <protection/>
    </xf>
    <xf numFmtId="189" fontId="27" fillId="0" borderId="11" xfId="85" applyNumberFormat="1" applyFont="1" applyFill="1" applyBorder="1" applyAlignment="1" applyProtection="1">
      <alignment horizontal="right" vertical="center"/>
      <protection/>
    </xf>
    <xf numFmtId="3" fontId="27" fillId="0" borderId="13" xfId="0" applyNumberFormat="1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" fontId="27" fillId="0" borderId="15" xfId="0" applyNumberFormat="1" applyFont="1" applyFill="1" applyBorder="1" applyAlignment="1" applyProtection="1">
      <alignment horizontal="right" vertical="center"/>
      <protection/>
    </xf>
    <xf numFmtId="189" fontId="29" fillId="0" borderId="11" xfId="85" applyNumberFormat="1" applyFont="1" applyFill="1" applyBorder="1" applyAlignment="1">
      <alignment horizontal="center" vertical="center" wrapText="1"/>
    </xf>
    <xf numFmtId="189" fontId="0" fillId="0" borderId="11" xfId="85" applyNumberFormat="1" applyFont="1" applyFill="1" applyBorder="1" applyAlignment="1">
      <alignment vertical="center"/>
    </xf>
    <xf numFmtId="189" fontId="27" fillId="0" borderId="11" xfId="85" applyNumberFormat="1" applyFont="1" applyFill="1" applyBorder="1" applyAlignment="1">
      <alignment vertical="center"/>
    </xf>
    <xf numFmtId="189" fontId="31" fillId="0" borderId="0" xfId="85" applyNumberFormat="1" applyFont="1" applyFill="1" applyBorder="1" applyAlignment="1">
      <alignment horizontal="center" vertical="center"/>
    </xf>
    <xf numFmtId="189" fontId="27" fillId="0" borderId="13" xfId="85" applyNumberFormat="1" applyFont="1" applyFill="1" applyBorder="1" applyAlignment="1" applyProtection="1">
      <alignment horizontal="right" vertical="center"/>
      <protection/>
    </xf>
    <xf numFmtId="189" fontId="27" fillId="0" borderId="14" xfId="85" applyNumberFormat="1" applyFont="1" applyFill="1" applyBorder="1" applyAlignment="1" applyProtection="1">
      <alignment horizontal="right" vertical="center"/>
      <protection/>
    </xf>
    <xf numFmtId="189" fontId="27" fillId="0" borderId="12" xfId="85" applyNumberFormat="1" applyFont="1" applyFill="1" applyBorder="1" applyAlignment="1" applyProtection="1">
      <alignment horizontal="right" vertical="center"/>
      <protection/>
    </xf>
    <xf numFmtId="189" fontId="0" fillId="0" borderId="0" xfId="85" applyNumberFormat="1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89" fontId="27" fillId="0" borderId="15" xfId="85" applyNumberFormat="1" applyFont="1" applyFill="1" applyBorder="1" applyAlignment="1" applyProtection="1">
      <alignment horizontal="right" vertical="center"/>
      <protection/>
    </xf>
    <xf numFmtId="189" fontId="0" fillId="0" borderId="11" xfId="85" applyNumberFormat="1" applyFont="1" applyFill="1" applyBorder="1" applyAlignment="1">
      <alignment vertical="center"/>
    </xf>
    <xf numFmtId="180" fontId="30" fillId="0" borderId="11" xfId="0" applyNumberFormat="1" applyFont="1" applyFill="1" applyBorder="1" applyAlignment="1">
      <alignment vertical="center" wrapText="1"/>
    </xf>
    <xf numFmtId="177" fontId="30" fillId="0" borderId="11" xfId="0" applyNumberFormat="1" applyFont="1" applyFill="1" applyBorder="1" applyAlignment="1" applyProtection="1">
      <alignment vertical="center" wrapText="1"/>
      <protection/>
    </xf>
    <xf numFmtId="177" fontId="30" fillId="0" borderId="11" xfId="0" applyNumberFormat="1" applyFont="1" applyFill="1" applyBorder="1" applyAlignment="1">
      <alignment vertical="center" wrapText="1"/>
    </xf>
    <xf numFmtId="177" fontId="30" fillId="0" borderId="11" xfId="0" applyNumberFormat="1" applyFont="1" applyFill="1" applyBorder="1" applyAlignment="1">
      <alignment vertical="center" wrapText="1"/>
    </xf>
    <xf numFmtId="3" fontId="27" fillId="0" borderId="11" xfId="54" applyNumberFormat="1" applyFont="1" applyFill="1" applyBorder="1" applyAlignment="1" applyProtection="1">
      <alignment horizontal="right" vertical="center"/>
      <protection/>
    </xf>
    <xf numFmtId="3" fontId="30" fillId="0" borderId="11" xfId="54" applyNumberFormat="1" applyFont="1" applyFill="1" applyBorder="1" applyAlignment="1" applyProtection="1">
      <alignment horizontal="right" vertical="center"/>
      <protection/>
    </xf>
    <xf numFmtId="180" fontId="30" fillId="0" borderId="11" xfId="0" applyNumberFormat="1" applyFont="1" applyFill="1" applyBorder="1" applyAlignment="1">
      <alignment vertical="center"/>
    </xf>
    <xf numFmtId="3" fontId="27" fillId="0" borderId="13" xfId="54" applyNumberFormat="1" applyFont="1" applyFill="1" applyBorder="1" applyAlignment="1" applyProtection="1">
      <alignment horizontal="right" vertical="center"/>
      <protection/>
    </xf>
    <xf numFmtId="0" fontId="27" fillId="0" borderId="11" xfId="35" applyNumberFormat="1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vertical="center" wrapText="1"/>
    </xf>
    <xf numFmtId="1" fontId="28" fillId="0" borderId="11" xfId="63" applyNumberFormat="1" applyFont="1" applyFill="1" applyBorder="1" applyAlignment="1" applyProtection="1">
      <alignment horizontal="left" vertical="center" wrapText="1"/>
      <protection locked="0"/>
    </xf>
    <xf numFmtId="3" fontId="30" fillId="0" borderId="11" xfId="0" applyNumberFormat="1" applyFont="1" applyFill="1" applyBorder="1" applyAlignment="1" applyProtection="1">
      <alignment horizontal="right" vertical="center"/>
      <protection/>
    </xf>
    <xf numFmtId="3" fontId="30" fillId="0" borderId="13" xfId="0" applyNumberFormat="1" applyFont="1" applyFill="1" applyBorder="1" applyAlignment="1" applyProtection="1">
      <alignment horizontal="right" vertical="center"/>
      <protection/>
    </xf>
    <xf numFmtId="180" fontId="30" fillId="0" borderId="11" xfId="0" applyNumberFormat="1" applyFont="1" applyFill="1" applyBorder="1" applyAlignment="1">
      <alignment vertical="center"/>
    </xf>
    <xf numFmtId="189" fontId="30" fillId="0" borderId="11" xfId="85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 applyProtection="1">
      <alignment horizontal="right" vertical="center"/>
      <protection/>
    </xf>
    <xf numFmtId="189" fontId="30" fillId="0" borderId="13" xfId="85" applyNumberFormat="1" applyFont="1" applyFill="1" applyBorder="1" applyAlignment="1" applyProtection="1">
      <alignment horizontal="right" vertical="center"/>
      <protection/>
    </xf>
    <xf numFmtId="3" fontId="30" fillId="0" borderId="14" xfId="0" applyNumberFormat="1" applyFont="1" applyFill="1" applyBorder="1" applyAlignment="1" applyProtection="1">
      <alignment horizontal="right" vertical="center"/>
      <protection/>
    </xf>
    <xf numFmtId="189" fontId="30" fillId="0" borderId="14" xfId="85" applyNumberFormat="1" applyFont="1" applyFill="1" applyBorder="1" applyAlignment="1" applyProtection="1">
      <alignment horizontal="right" vertical="center"/>
      <protection/>
    </xf>
    <xf numFmtId="189" fontId="30" fillId="0" borderId="11" xfId="85" applyNumberFormat="1" applyFont="1" applyFill="1" applyBorder="1" applyAlignment="1" applyProtection="1">
      <alignment horizontal="right" vertical="center"/>
      <protection/>
    </xf>
    <xf numFmtId="180" fontId="27" fillId="0" borderId="11" xfId="0" applyNumberFormat="1" applyFont="1" applyFill="1" applyBorder="1" applyAlignment="1">
      <alignment vertical="center"/>
    </xf>
    <xf numFmtId="3" fontId="30" fillId="0" borderId="11" xfId="60" applyNumberFormat="1" applyFont="1" applyFill="1" applyBorder="1" applyAlignment="1" applyProtection="1">
      <alignment horizontal="right" vertical="center"/>
      <protection/>
    </xf>
    <xf numFmtId="0" fontId="30" fillId="0" borderId="11" xfId="0" applyFont="1" applyFill="1" applyBorder="1" applyAlignment="1">
      <alignment vertical="center"/>
    </xf>
    <xf numFmtId="180" fontId="30" fillId="0" borderId="11" xfId="0" applyNumberFormat="1" applyFont="1" applyFill="1" applyBorder="1" applyAlignment="1" applyProtection="1">
      <alignment horizontal="right" vertical="center"/>
      <protection/>
    </xf>
    <xf numFmtId="43" fontId="30" fillId="0" borderId="11" xfId="85" applyFont="1" applyFill="1" applyBorder="1" applyAlignment="1" applyProtection="1">
      <alignment horizontal="right" vertical="center"/>
      <protection/>
    </xf>
    <xf numFmtId="3" fontId="30" fillId="0" borderId="11" xfId="0" applyNumberFormat="1" applyFont="1" applyFill="1" applyBorder="1" applyAlignment="1">
      <alignment vertical="center"/>
    </xf>
    <xf numFmtId="3" fontId="30" fillId="0" borderId="11" xfId="63" applyNumberFormat="1" applyFont="1" applyFill="1" applyBorder="1" applyAlignment="1" applyProtection="1">
      <alignment vertical="center" wrapText="1"/>
      <protection locked="0"/>
    </xf>
    <xf numFmtId="3" fontId="27" fillId="0" borderId="15" xfId="54" applyNumberFormat="1" applyFont="1" applyFill="1" applyBorder="1" applyAlignment="1" applyProtection="1">
      <alignment horizontal="right" vertical="center"/>
      <protection/>
    </xf>
    <xf numFmtId="3" fontId="27" fillId="0" borderId="11" xfId="54" applyNumberFormat="1" applyFont="1" applyFill="1" applyBorder="1" applyAlignment="1" applyProtection="1">
      <alignment horizontal="right" vertical="center" wrapText="1"/>
      <protection/>
    </xf>
    <xf numFmtId="180" fontId="30" fillId="0" borderId="11" xfId="6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80" fontId="27" fillId="0" borderId="13" xfId="60" applyNumberFormat="1" applyFont="1" applyFill="1" applyBorder="1" applyAlignment="1" applyProtection="1">
      <alignment horizontal="right" vertical="center"/>
      <protection/>
    </xf>
    <xf numFmtId="189" fontId="27" fillId="0" borderId="13" xfId="85" applyNumberFormat="1" applyFont="1" applyFill="1" applyBorder="1" applyAlignment="1" applyProtection="1">
      <alignment horizontal="right" vertical="center"/>
      <protection/>
    </xf>
    <xf numFmtId="189" fontId="27" fillId="0" borderId="15" xfId="85" applyNumberFormat="1" applyFont="1" applyFill="1" applyBorder="1" applyAlignment="1" applyProtection="1">
      <alignment horizontal="right" vertical="center"/>
      <protection/>
    </xf>
    <xf numFmtId="180" fontId="30" fillId="0" borderId="13" xfId="60" applyNumberFormat="1" applyFont="1" applyFill="1" applyBorder="1" applyAlignment="1" applyProtection="1">
      <alignment horizontal="right" vertical="center"/>
      <protection/>
    </xf>
    <xf numFmtId="180" fontId="30" fillId="0" borderId="13" xfId="60" applyNumberFormat="1" applyFont="1" applyFill="1" applyBorder="1" applyAlignment="1" applyProtection="1">
      <alignment vertical="center" wrapText="1"/>
      <protection/>
    </xf>
    <xf numFmtId="189" fontId="30" fillId="0" borderId="15" xfId="85" applyNumberFormat="1" applyFont="1" applyFill="1" applyBorder="1" applyAlignment="1" applyProtection="1">
      <alignment horizontal="right" vertical="center"/>
      <protection/>
    </xf>
    <xf numFmtId="3" fontId="27" fillId="0" borderId="14" xfId="54" applyNumberFormat="1" applyFont="1" applyFill="1" applyBorder="1" applyAlignment="1" applyProtection="1">
      <alignment horizontal="right" vertical="center"/>
      <protection/>
    </xf>
    <xf numFmtId="3" fontId="27" fillId="0" borderId="14" xfId="54" applyNumberFormat="1" applyFont="1" applyFill="1" applyBorder="1" applyAlignment="1" applyProtection="1">
      <alignment horizontal="right" vertical="center" wrapText="1"/>
      <protection/>
    </xf>
    <xf numFmtId="3" fontId="32" fillId="0" borderId="11" xfId="85" applyNumberFormat="1" applyFont="1" applyFill="1" applyBorder="1" applyAlignment="1" applyProtection="1">
      <alignment vertical="center" wrapText="1"/>
      <protection locked="0"/>
    </xf>
    <xf numFmtId="3" fontId="32" fillId="0" borderId="11" xfId="55" applyNumberFormat="1" applyFont="1" applyFill="1" applyBorder="1" applyAlignment="1" applyProtection="1">
      <alignment vertical="center" wrapText="1"/>
      <protection locked="0"/>
    </xf>
    <xf numFmtId="177" fontId="30" fillId="0" borderId="11" xfId="0" applyNumberFormat="1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vertical="center" wrapText="1"/>
    </xf>
    <xf numFmtId="3" fontId="27" fillId="0" borderId="11" xfId="55" applyNumberFormat="1" applyFont="1" applyFill="1" applyBorder="1" applyAlignment="1" applyProtection="1">
      <alignment horizontal="right" vertical="center"/>
      <protection/>
    </xf>
    <xf numFmtId="180" fontId="30" fillId="0" borderId="11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3" fontId="27" fillId="0" borderId="12" xfId="54" applyNumberFormat="1" applyFont="1" applyFill="1" applyBorder="1" applyAlignment="1" applyProtection="1">
      <alignment horizontal="right" vertical="center"/>
      <protection/>
    </xf>
    <xf numFmtId="3" fontId="27" fillId="0" borderId="11" xfId="54" applyNumberFormat="1" applyFont="1" applyFill="1" applyBorder="1" applyAlignment="1" applyProtection="1">
      <alignment horizontal="right" vertical="center" wrapText="1"/>
      <protection/>
    </xf>
    <xf numFmtId="189" fontId="27" fillId="0" borderId="11" xfId="85" applyNumberFormat="1" applyFont="1" applyFill="1" applyBorder="1" applyAlignment="1">
      <alignment vertical="center"/>
    </xf>
    <xf numFmtId="3" fontId="27" fillId="0" borderId="11" xfId="5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7" fillId="0" borderId="10" xfId="0" applyNumberFormat="1" applyFont="1" applyFill="1" applyBorder="1" applyAlignment="1">
      <alignment horizontal="center" vertical="center"/>
    </xf>
    <xf numFmtId="189" fontId="27" fillId="0" borderId="10" xfId="85" applyNumberFormat="1" applyFont="1" applyFill="1" applyBorder="1" applyAlignment="1">
      <alignment vertical="center"/>
    </xf>
    <xf numFmtId="1" fontId="29" fillId="0" borderId="11" xfId="15" applyNumberFormat="1" applyFont="1" applyFill="1" applyBorder="1" applyAlignment="1">
      <alignment horizontal="center" vertical="center" wrapText="1"/>
      <protection/>
    </xf>
    <xf numFmtId="0" fontId="29" fillId="0" borderId="11" xfId="15" applyFont="1" applyFill="1" applyBorder="1" applyAlignment="1">
      <alignment horizontal="center" vertical="center" wrapText="1"/>
      <protection/>
    </xf>
    <xf numFmtId="0" fontId="29" fillId="0" borderId="11" xfId="15" applyNumberFormat="1" applyFont="1" applyFill="1" applyBorder="1" applyAlignment="1">
      <alignment horizontal="center" vertical="center" wrapText="1"/>
      <protection/>
    </xf>
    <xf numFmtId="3" fontId="30" fillId="0" borderId="11" xfId="0" applyNumberFormat="1" applyFont="1" applyFill="1" applyBorder="1" applyAlignment="1" applyProtection="1">
      <alignment horizontal="right" vertical="center"/>
      <protection/>
    </xf>
    <xf numFmtId="189" fontId="30" fillId="0" borderId="11" xfId="85" applyNumberFormat="1" applyFont="1" applyFill="1" applyBorder="1" applyAlignment="1">
      <alignment vertical="center" wrapText="1"/>
    </xf>
    <xf numFmtId="189" fontId="27" fillId="0" borderId="11" xfId="85" applyNumberFormat="1" applyFont="1" applyFill="1" applyBorder="1" applyAlignment="1">
      <alignment vertical="center"/>
    </xf>
    <xf numFmtId="3" fontId="27" fillId="0" borderId="11" xfId="60" applyNumberFormat="1" applyFont="1" applyFill="1" applyBorder="1" applyAlignment="1" applyProtection="1">
      <alignment vertical="center" wrapText="1"/>
      <protection/>
    </xf>
    <xf numFmtId="3" fontId="27" fillId="0" borderId="12" xfId="0" applyNumberFormat="1" applyFont="1" applyFill="1" applyBorder="1" applyAlignment="1" applyProtection="1">
      <alignment horizontal="right" vertical="center"/>
      <protection/>
    </xf>
    <xf numFmtId="189" fontId="27" fillId="0" borderId="11" xfId="85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horizontal="right" vertical="center"/>
      <protection/>
    </xf>
    <xf numFmtId="177" fontId="27" fillId="0" borderId="11" xfId="0" applyNumberFormat="1" applyFont="1" applyFill="1" applyBorder="1" applyAlignment="1">
      <alignment horizontal="right" vertical="center"/>
    </xf>
    <xf numFmtId="0" fontId="27" fillId="0" borderId="11" xfId="35" applyNumberFormat="1" applyFont="1" applyFill="1" applyBorder="1" applyAlignment="1">
      <alignment vertical="center" wrapText="1"/>
    </xf>
    <xf numFmtId="180" fontId="30" fillId="0" borderId="11" xfId="0" applyNumberFormat="1" applyFont="1" applyFill="1" applyBorder="1" applyAlignment="1">
      <alignment vertical="center"/>
    </xf>
    <xf numFmtId="177" fontId="30" fillId="0" borderId="11" xfId="0" applyNumberFormat="1" applyFont="1" applyFill="1" applyBorder="1" applyAlignment="1">
      <alignment vertical="center"/>
    </xf>
    <xf numFmtId="189" fontId="30" fillId="0" borderId="11" xfId="85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80" fontId="30" fillId="0" borderId="11" xfId="35" applyNumberFormat="1" applyFont="1" applyFill="1" applyBorder="1" applyAlignment="1">
      <alignment vertical="center"/>
    </xf>
    <xf numFmtId="0" fontId="29" fillId="0" borderId="11" xfId="59" applyFont="1" applyFill="1" applyBorder="1">
      <alignment vertical="center"/>
      <protection/>
    </xf>
    <xf numFmtId="0" fontId="28" fillId="0" borderId="11" xfId="59" applyFont="1" applyFill="1" applyBorder="1" applyAlignment="1">
      <alignment horizontal="left" vertical="center"/>
      <protection/>
    </xf>
    <xf numFmtId="0" fontId="28" fillId="0" borderId="11" xfId="59" applyFont="1" applyFill="1" applyBorder="1">
      <alignment vertical="center"/>
      <protection/>
    </xf>
    <xf numFmtId="3" fontId="27" fillId="0" borderId="17" xfId="0" applyNumberFormat="1" applyFont="1" applyFill="1" applyBorder="1" applyAlignment="1" applyProtection="1">
      <alignment horizontal="right" vertical="center"/>
      <protection/>
    </xf>
    <xf numFmtId="180" fontId="27" fillId="0" borderId="0" xfId="0" applyNumberFormat="1" applyFont="1" applyFill="1" applyAlignment="1">
      <alignment vertical="center"/>
    </xf>
    <xf numFmtId="180" fontId="30" fillId="0" borderId="11" xfId="35" applyNumberFormat="1" applyFont="1" applyFill="1" applyBorder="1" applyAlignment="1">
      <alignment vertical="center" wrapText="1"/>
    </xf>
    <xf numFmtId="0" fontId="29" fillId="0" borderId="11" xfId="59" applyFont="1" applyFill="1" applyBorder="1" applyAlignment="1">
      <alignment horizontal="center" vertical="center"/>
      <protection/>
    </xf>
    <xf numFmtId="0" fontId="27" fillId="0" borderId="0" xfId="0" applyNumberFormat="1" applyFont="1" applyFill="1" applyAlignment="1">
      <alignment vertical="center"/>
    </xf>
    <xf numFmtId="189" fontId="27" fillId="0" borderId="0" xfId="85" applyNumberFormat="1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7" fontId="34" fillId="0" borderId="11" xfId="0" applyNumberFormat="1" applyFont="1" applyFill="1" applyBorder="1" applyAlignment="1">
      <alignment vertical="center"/>
    </xf>
    <xf numFmtId="0" fontId="30" fillId="0" borderId="11" xfId="0" applyNumberFormat="1" applyFont="1" applyFill="1" applyBorder="1" applyAlignment="1">
      <alignment vertical="center"/>
    </xf>
    <xf numFmtId="177" fontId="30" fillId="0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18" xfId="0" applyNumberFormat="1" applyFont="1" applyFill="1" applyBorder="1" applyAlignment="1" applyProtection="1">
      <alignment vertical="center"/>
      <protection/>
    </xf>
    <xf numFmtId="0" fontId="30" fillId="0" borderId="18" xfId="0" applyNumberFormat="1" applyFont="1" applyFill="1" applyBorder="1" applyAlignment="1" applyProtection="1">
      <alignment vertical="center"/>
      <protection/>
    </xf>
    <xf numFmtId="0" fontId="27" fillId="0" borderId="16" xfId="0" applyNumberFormat="1" applyFont="1" applyFill="1" applyBorder="1" applyAlignment="1" applyProtection="1">
      <alignment vertical="center"/>
      <protection/>
    </xf>
    <xf numFmtId="0" fontId="27" fillId="0" borderId="14" xfId="0" applyNumberFormat="1" applyFont="1" applyFill="1" applyBorder="1" applyAlignment="1" applyProtection="1">
      <alignment horizontal="left" vertical="center"/>
      <protection/>
    </xf>
    <xf numFmtId="180" fontId="27" fillId="0" borderId="0" xfId="35" applyNumberFormat="1" applyFont="1" applyFill="1" applyAlignment="1">
      <alignment vertical="center"/>
    </xf>
    <xf numFmtId="0" fontId="28" fillId="0" borderId="11" xfId="59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180" fontId="30" fillId="0" borderId="11" xfId="60" applyNumberFormat="1" applyFont="1" applyFill="1" applyBorder="1" applyAlignment="1" applyProtection="1">
      <alignment vertical="center" wrapText="1"/>
      <protection/>
    </xf>
    <xf numFmtId="180" fontId="27" fillId="0" borderId="11" xfId="6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189" fontId="0" fillId="0" borderId="11" xfId="8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9" fontId="0" fillId="0" borderId="0" xfId="85" applyNumberFormat="1" applyFont="1" applyFill="1" applyAlignment="1">
      <alignment vertical="center"/>
    </xf>
    <xf numFmtId="189" fontId="0" fillId="0" borderId="0" xfId="85" applyNumberFormat="1" applyFont="1" applyFill="1" applyAlignment="1">
      <alignment vertical="center"/>
    </xf>
    <xf numFmtId="0" fontId="0" fillId="0" borderId="0" xfId="61" applyFont="1" applyAlignment="1">
      <alignment/>
      <protection/>
    </xf>
    <xf numFmtId="0" fontId="40" fillId="0" borderId="0" xfId="61" applyFont="1" applyAlignment="1">
      <alignment/>
      <protection/>
    </xf>
    <xf numFmtId="0" fontId="36" fillId="0" borderId="0" xfId="61" applyAlignment="1">
      <alignment/>
      <protection/>
    </xf>
    <xf numFmtId="0" fontId="26" fillId="0" borderId="0" xfId="61" applyFont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5" fillId="0" borderId="0" xfId="61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right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vertical="center"/>
      <protection/>
    </xf>
    <xf numFmtId="189" fontId="27" fillId="0" borderId="11" xfId="85" applyNumberFormat="1" applyFont="1" applyBorder="1" applyAlignment="1">
      <alignment vertical="center"/>
    </xf>
    <xf numFmtId="177" fontId="27" fillId="0" borderId="11" xfId="61" applyNumberFormat="1" applyFont="1" applyBorder="1" applyAlignment="1">
      <alignment horizontal="right" vertical="center"/>
      <protection/>
    </xf>
    <xf numFmtId="0" fontId="36" fillId="0" borderId="11" xfId="61" applyBorder="1" applyAlignment="1">
      <alignment horizontal="right"/>
      <protection/>
    </xf>
    <xf numFmtId="177" fontId="27" fillId="0" borderId="11" xfId="61" applyNumberFormat="1" applyFont="1" applyBorder="1" applyAlignment="1">
      <alignment vertical="center"/>
      <protection/>
    </xf>
    <xf numFmtId="180" fontId="27" fillId="0" borderId="11" xfId="35" applyNumberFormat="1" applyFont="1" applyBorder="1" applyAlignment="1">
      <alignment vertical="center"/>
    </xf>
    <xf numFmtId="0" fontId="27" fillId="0" borderId="11" xfId="61" applyFont="1" applyBorder="1" applyAlignment="1">
      <alignment horizontal="right" vertical="center"/>
      <protection/>
    </xf>
    <xf numFmtId="180" fontId="27" fillId="0" borderId="11" xfId="35" applyNumberFormat="1" applyFont="1" applyBorder="1" applyAlignment="1">
      <alignment horizontal="right" vertical="center"/>
    </xf>
    <xf numFmtId="177" fontId="30" fillId="0" borderId="11" xfId="61" applyNumberFormat="1" applyFont="1" applyBorder="1" applyAlignment="1">
      <alignment vertical="center"/>
      <protection/>
    </xf>
    <xf numFmtId="180" fontId="30" fillId="0" borderId="11" xfId="35" applyNumberFormat="1" applyFont="1" applyBorder="1" applyAlignment="1">
      <alignment vertical="center"/>
    </xf>
    <xf numFmtId="177" fontId="30" fillId="0" borderId="11" xfId="61" applyNumberFormat="1" applyFont="1" applyBorder="1" applyAlignment="1">
      <alignment horizontal="right" vertical="center"/>
      <protection/>
    </xf>
    <xf numFmtId="180" fontId="30" fillId="0" borderId="11" xfId="35" applyNumberFormat="1" applyFont="1" applyBorder="1" applyAlignment="1">
      <alignment horizontal="right" vertical="center"/>
    </xf>
    <xf numFmtId="177" fontId="27" fillId="0" borderId="11" xfId="61" applyNumberFormat="1" applyFont="1" applyFill="1" applyBorder="1" applyAlignment="1">
      <alignment vertical="center"/>
      <protection/>
    </xf>
    <xf numFmtId="0" fontId="27" fillId="0" borderId="11" xfId="61" applyFont="1" applyFill="1" applyBorder="1" applyAlignment="1">
      <alignment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177" fontId="27" fillId="0" borderId="11" xfId="61" applyNumberFormat="1" applyFont="1" applyFill="1" applyBorder="1" applyAlignment="1">
      <alignment horizontal="right" vertical="center"/>
      <protection/>
    </xf>
    <xf numFmtId="49" fontId="45" fillId="0" borderId="21" xfId="62" applyNumberFormat="1" applyFont="1" applyFill="1" applyBorder="1" applyAlignment="1" applyProtection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11" xfId="61" applyFont="1" applyBorder="1" applyAlignment="1">
      <alignment/>
      <protection/>
    </xf>
    <xf numFmtId="215" fontId="27" fillId="0" borderId="11" xfId="61" applyNumberFormat="1" applyFont="1" applyBorder="1" applyAlignment="1">
      <alignment vertical="center"/>
      <protection/>
    </xf>
    <xf numFmtId="215" fontId="27" fillId="0" borderId="19" xfId="61" applyNumberFormat="1" applyFont="1" applyBorder="1" applyAlignment="1">
      <alignment vertical="center"/>
      <protection/>
    </xf>
    <xf numFmtId="180" fontId="27" fillId="0" borderId="11" xfId="61" applyNumberFormat="1" applyFont="1" applyBorder="1" applyAlignment="1">
      <alignment vertical="center"/>
      <protection/>
    </xf>
    <xf numFmtId="0" fontId="47" fillId="0" borderId="11" xfId="61" applyFont="1" applyBorder="1" applyAlignment="1">
      <alignment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7" fillId="0" borderId="19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/>
      <protection/>
    </xf>
    <xf numFmtId="0" fontId="48" fillId="0" borderId="11" xfId="61" applyFont="1" applyBorder="1" applyAlignment="1">
      <alignment horizontal="center" vertical="center"/>
      <protection/>
    </xf>
    <xf numFmtId="215" fontId="30" fillId="0" borderId="11" xfId="61" applyNumberFormat="1" applyFont="1" applyBorder="1" applyAlignment="1">
      <alignment horizontal="right" vertical="center"/>
      <protection/>
    </xf>
    <xf numFmtId="215" fontId="30" fillId="0" borderId="19" xfId="61" applyNumberFormat="1" applyFont="1" applyBorder="1" applyAlignment="1">
      <alignment horizontal="right" vertical="center"/>
      <protection/>
    </xf>
    <xf numFmtId="180" fontId="30" fillId="0" borderId="11" xfId="61" applyNumberFormat="1" applyFont="1" applyBorder="1" applyAlignment="1">
      <alignment vertical="center"/>
      <protection/>
    </xf>
    <xf numFmtId="0" fontId="27" fillId="0" borderId="22" xfId="61" applyFont="1" applyFill="1" applyBorder="1" applyAlignment="1">
      <alignment horizontal="left" vertical="center"/>
      <protection/>
    </xf>
    <xf numFmtId="0" fontId="36" fillId="0" borderId="0" xfId="61" applyBorder="1" applyAlignment="1">
      <alignment horizontal="left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 wrapText="1"/>
      <protection/>
    </xf>
    <xf numFmtId="0" fontId="32" fillId="0" borderId="0" xfId="61" applyFont="1" applyAlignment="1">
      <alignment/>
      <protection/>
    </xf>
    <xf numFmtId="177" fontId="24" fillId="0" borderId="11" xfId="61" applyNumberFormat="1" applyFont="1" applyBorder="1" applyAlignment="1">
      <alignment horizontal="right" vertical="center"/>
      <protection/>
    </xf>
    <xf numFmtId="0" fontId="32" fillId="0" borderId="11" xfId="61" applyFont="1" applyBorder="1" applyAlignment="1">
      <alignment horizontal="right" vertical="center"/>
      <protection/>
    </xf>
    <xf numFmtId="187" fontId="27" fillId="0" borderId="11" xfId="61" applyNumberFormat="1" applyFont="1" applyBorder="1" applyAlignment="1">
      <alignment horizontal="right" vertical="center"/>
      <protection/>
    </xf>
    <xf numFmtId="180" fontId="27" fillId="0" borderId="11" xfId="61" applyNumberFormat="1" applyFont="1" applyBorder="1" applyAlignment="1">
      <alignment horizontal="right" vertical="center"/>
      <protection/>
    </xf>
    <xf numFmtId="0" fontId="32" fillId="0" borderId="11" xfId="57" applyFont="1" applyBorder="1" applyAlignment="1">
      <alignment horizontal="center" vertical="center"/>
      <protection/>
    </xf>
    <xf numFmtId="0" fontId="50" fillId="0" borderId="11" xfId="61" applyFont="1" applyBorder="1" applyAlignment="1">
      <alignment vertical="center"/>
      <protection/>
    </xf>
    <xf numFmtId="0" fontId="30" fillId="0" borderId="20" xfId="61" applyFont="1" applyBorder="1" applyAlignment="1">
      <alignment horizontal="center" vertical="center"/>
      <protection/>
    </xf>
    <xf numFmtId="187" fontId="30" fillId="0" borderId="11" xfId="61" applyNumberFormat="1" applyFont="1" applyBorder="1" applyAlignment="1">
      <alignment horizontal="right" vertical="center"/>
      <protection/>
    </xf>
    <xf numFmtId="180" fontId="30" fillId="0" borderId="11" xfId="61" applyNumberFormat="1" applyFont="1" applyBorder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4" fillId="0" borderId="11" xfId="61" applyFont="1" applyBorder="1" applyAlignment="1">
      <alignment vertical="center" shrinkToFit="1"/>
      <protection/>
    </xf>
    <xf numFmtId="0" fontId="27" fillId="0" borderId="11" xfId="61" applyFont="1" applyBorder="1" applyAlignment="1">
      <alignment horizontal="center" vertical="center" shrinkToFit="1"/>
      <protection/>
    </xf>
    <xf numFmtId="0" fontId="50" fillId="0" borderId="11" xfId="61" applyFont="1" applyBorder="1" applyAlignment="1">
      <alignment vertical="center" shrinkToFit="1"/>
      <protection/>
    </xf>
    <xf numFmtId="0" fontId="24" fillId="0" borderId="11" xfId="61" applyFont="1" applyBorder="1" applyAlignment="1">
      <alignment vertical="center"/>
      <protection/>
    </xf>
    <xf numFmtId="187" fontId="30" fillId="0" borderId="11" xfId="61" applyNumberFormat="1" applyFont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left" vertical="center"/>
      <protection/>
    </xf>
    <xf numFmtId="0" fontId="36" fillId="0" borderId="0" xfId="61">
      <alignment vertical="center"/>
      <protection/>
    </xf>
    <xf numFmtId="0" fontId="32" fillId="0" borderId="0" xfId="61" applyFont="1">
      <alignment vertic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right" vertical="center"/>
      <protection/>
    </xf>
    <xf numFmtId="0" fontId="32" fillId="0" borderId="0" xfId="61" applyFont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left" vertical="center"/>
      <protection/>
    </xf>
    <xf numFmtId="0" fontId="35" fillId="0" borderId="11" xfId="57" applyFont="1" applyBorder="1" applyAlignment="1">
      <alignment horizontal="center" vertical="center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32" fillId="0" borderId="19" xfId="57" applyNumberFormat="1" applyFont="1" applyBorder="1" applyAlignment="1">
      <alignment horizontal="center" vertical="center" textRotation="255"/>
      <protection/>
    </xf>
    <xf numFmtId="0" fontId="32" fillId="0" borderId="23" xfId="57" applyFont="1" applyBorder="1">
      <alignment vertical="center"/>
      <protection/>
    </xf>
    <xf numFmtId="0" fontId="35" fillId="0" borderId="19" xfId="57" applyFont="1" applyBorder="1" applyAlignment="1">
      <alignment horizontal="left" vertical="center"/>
      <protection/>
    </xf>
    <xf numFmtId="0" fontId="35" fillId="0" borderId="23" xfId="57" applyFont="1" applyBorder="1">
      <alignment vertical="center"/>
      <protection/>
    </xf>
    <xf numFmtId="177" fontId="32" fillId="0" borderId="11" xfId="57" applyNumberFormat="1" applyFont="1" applyBorder="1" applyAlignment="1">
      <alignment horizontal="center" vertical="center" wrapText="1"/>
      <protection/>
    </xf>
    <xf numFmtId="0" fontId="32" fillId="0" borderId="11" xfId="57" applyFont="1" applyBorder="1" applyAlignment="1">
      <alignment vertical="center" wrapText="1"/>
      <protection/>
    </xf>
    <xf numFmtId="0" fontId="24" fillId="0" borderId="19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vertical="center" wrapText="1"/>
      <protection/>
    </xf>
    <xf numFmtId="0" fontId="32" fillId="0" borderId="19" xfId="57" applyFont="1" applyBorder="1" applyAlignment="1">
      <alignment horizontal="center" vertical="center" textRotation="255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53" fillId="0" borderId="0" xfId="62" applyNumberFormat="1" applyFont="1" applyFill="1" applyBorder="1" applyAlignment="1" applyProtection="1">
      <alignment horizontal="center" vertical="center"/>
      <protection/>
    </xf>
    <xf numFmtId="0" fontId="27" fillId="0" borderId="0" xfId="62">
      <alignment/>
      <protection/>
    </xf>
    <xf numFmtId="0" fontId="54" fillId="24" borderId="0" xfId="62" applyNumberFormat="1" applyFont="1" applyFill="1" applyBorder="1" applyAlignment="1" applyProtection="1">
      <alignment/>
      <protection/>
    </xf>
    <xf numFmtId="0" fontId="54" fillId="0" borderId="0" xfId="62" applyNumberFormat="1" applyFont="1" applyFill="1" applyBorder="1" applyAlignment="1" applyProtection="1">
      <alignment/>
      <protection/>
    </xf>
    <xf numFmtId="0" fontId="45" fillId="24" borderId="0" xfId="62" applyNumberFormat="1" applyFont="1" applyFill="1" applyBorder="1" applyAlignment="1" applyProtection="1">
      <alignment vertical="center"/>
      <protection/>
    </xf>
    <xf numFmtId="216" fontId="45" fillId="0" borderId="21" xfId="62" applyNumberFormat="1" applyFont="1" applyFill="1" applyBorder="1" applyAlignment="1" applyProtection="1">
      <alignment horizontal="center" vertical="center"/>
      <protection/>
    </xf>
    <xf numFmtId="0" fontId="36" fillId="0" borderId="0" xfId="62" applyNumberFormat="1" applyFont="1" applyFill="1" applyBorder="1" applyAlignment="1" applyProtection="1">
      <alignment/>
      <protection/>
    </xf>
    <xf numFmtId="49" fontId="45" fillId="24" borderId="24" xfId="62" applyNumberFormat="1" applyFont="1" applyFill="1" applyBorder="1" applyAlignment="1" applyProtection="1">
      <alignment vertical="center"/>
      <protection/>
    </xf>
    <xf numFmtId="14" fontId="45" fillId="24" borderId="24" xfId="62" applyNumberFormat="1" applyFont="1" applyFill="1" applyBorder="1" applyAlignment="1" applyProtection="1">
      <alignment vertical="center"/>
      <protection/>
    </xf>
    <xf numFmtId="14" fontId="45" fillId="24" borderId="0" xfId="62" applyNumberFormat="1" applyFont="1" applyFill="1" applyBorder="1" applyAlignment="1" applyProtection="1">
      <alignment vertical="center"/>
      <protection/>
    </xf>
    <xf numFmtId="0" fontId="45" fillId="24" borderId="24" xfId="62" applyNumberFormat="1" applyFont="1" applyFill="1" applyBorder="1" applyAlignment="1" applyProtection="1">
      <alignment vertical="center"/>
      <protection/>
    </xf>
    <xf numFmtId="49" fontId="36" fillId="0" borderId="0" xfId="62" applyNumberFormat="1" applyFont="1" applyFill="1" applyBorder="1" applyAlignment="1" applyProtection="1">
      <alignment/>
      <protection/>
    </xf>
    <xf numFmtId="0" fontId="55" fillId="24" borderId="0" xfId="62" applyNumberFormat="1" applyFont="1" applyFill="1" applyBorder="1" applyAlignment="1" applyProtection="1">
      <alignment horizontal="center" vertical="center"/>
      <protection/>
    </xf>
    <xf numFmtId="0" fontId="45" fillId="24" borderId="0" xfId="62" applyNumberFormat="1" applyFont="1" applyFill="1" applyBorder="1" applyAlignment="1" applyProtection="1">
      <alignment/>
      <protection/>
    </xf>
    <xf numFmtId="0" fontId="45" fillId="0" borderId="0" xfId="62" applyNumberFormat="1" applyFont="1" applyFill="1" applyBorder="1" applyAlignment="1" applyProtection="1">
      <alignment/>
      <protection/>
    </xf>
    <xf numFmtId="49" fontId="45" fillId="24" borderId="24" xfId="62" applyNumberFormat="1" applyFont="1" applyFill="1" applyBorder="1" applyAlignment="1" applyProtection="1">
      <alignment horizontal="left"/>
      <protection/>
    </xf>
    <xf numFmtId="49" fontId="45" fillId="0" borderId="24" xfId="62" applyNumberFormat="1" applyFont="1" applyFill="1" applyBorder="1" applyAlignment="1" applyProtection="1">
      <alignment horizontal="left"/>
      <protection/>
    </xf>
    <xf numFmtId="0" fontId="45" fillId="24" borderId="24" xfId="62" applyNumberFormat="1" applyFont="1" applyFill="1" applyBorder="1" applyAlignment="1" applyProtection="1">
      <alignment horizontal="left"/>
      <protection/>
    </xf>
    <xf numFmtId="0" fontId="45" fillId="0" borderId="24" xfId="62" applyNumberFormat="1" applyFont="1" applyFill="1" applyBorder="1" applyAlignment="1" applyProtection="1">
      <alignment horizontal="left"/>
      <protection/>
    </xf>
    <xf numFmtId="0" fontId="54" fillId="0" borderId="24" xfId="62" applyNumberFormat="1" applyFont="1" applyFill="1" applyBorder="1" applyAlignment="1" applyProtection="1">
      <alignment/>
      <protection/>
    </xf>
    <xf numFmtId="0" fontId="57" fillId="24" borderId="0" xfId="62" applyNumberFormat="1" applyFont="1" applyFill="1" applyBorder="1" applyAlignment="1" applyProtection="1">
      <alignment horizontal="center" vertical="center"/>
      <protection/>
    </xf>
    <xf numFmtId="0" fontId="58" fillId="24" borderId="0" xfId="62" applyNumberFormat="1" applyFont="1" applyFill="1" applyBorder="1" applyAlignment="1" applyProtection="1">
      <alignment horizontal="center" vertical="center"/>
      <protection/>
    </xf>
    <xf numFmtId="0" fontId="54" fillId="24" borderId="0" xfId="62" applyNumberFormat="1" applyFont="1" applyFill="1" applyBorder="1" applyAlignment="1" applyProtection="1">
      <alignment vertical="center"/>
      <protection/>
    </xf>
    <xf numFmtId="0" fontId="45" fillId="24" borderId="0" xfId="62" applyNumberFormat="1" applyFont="1" applyFill="1" applyBorder="1" applyAlignment="1" applyProtection="1">
      <alignment horizontal="center" vertical="center"/>
      <protection/>
    </xf>
    <xf numFmtId="0" fontId="59" fillId="24" borderId="0" xfId="62" applyNumberFormat="1" applyFont="1" applyFill="1" applyBorder="1" applyAlignment="1" applyProtection="1">
      <alignment horizontal="center" vertical="center"/>
      <protection/>
    </xf>
    <xf numFmtId="0" fontId="27" fillId="24" borderId="0" xfId="62" applyNumberFormat="1" applyFont="1" applyFill="1" applyBorder="1" applyAlignment="1" applyProtection="1">
      <alignment/>
      <protection/>
    </xf>
    <xf numFmtId="0" fontId="27" fillId="0" borderId="0" xfId="62" applyAlignment="1">
      <alignment horizontal="center" vertical="center"/>
      <protection/>
    </xf>
    <xf numFmtId="0" fontId="27" fillId="0" borderId="0" xfId="62" applyFont="1">
      <alignment/>
      <protection/>
    </xf>
    <xf numFmtId="0" fontId="0" fillId="0" borderId="0" xfId="62" applyFont="1">
      <alignment/>
      <protection/>
    </xf>
    <xf numFmtId="0" fontId="61" fillId="0" borderId="0" xfId="62" applyFont="1">
      <alignment/>
      <protection/>
    </xf>
    <xf numFmtId="0" fontId="62" fillId="0" borderId="0" xfId="62" applyFont="1">
      <alignment/>
      <protection/>
    </xf>
    <xf numFmtId="217" fontId="62" fillId="0" borderId="25" xfId="62" applyNumberFormat="1" applyFont="1" applyFill="1" applyBorder="1" applyAlignment="1" applyProtection="1">
      <alignment vertical="center" wrapText="1"/>
      <protection/>
    </xf>
    <xf numFmtId="217" fontId="62" fillId="0" borderId="26" xfId="62" applyNumberFormat="1" applyFont="1" applyFill="1" applyBorder="1" applyAlignment="1" applyProtection="1">
      <alignment vertical="center" wrapText="1"/>
      <protection/>
    </xf>
    <xf numFmtId="217" fontId="62" fillId="0" borderId="27" xfId="62" applyNumberFormat="1" applyFont="1" applyFill="1" applyBorder="1" applyAlignment="1" applyProtection="1">
      <alignment vertical="center" wrapText="1"/>
      <protection/>
    </xf>
    <xf numFmtId="217" fontId="62" fillId="0" borderId="11" xfId="62" applyNumberFormat="1" applyFont="1" applyFill="1" applyBorder="1" applyAlignment="1" applyProtection="1">
      <alignment vertical="center" wrapText="1"/>
      <protection/>
    </xf>
    <xf numFmtId="217" fontId="62" fillId="0" borderId="28" xfId="62" applyNumberFormat="1" applyFont="1" applyFill="1" applyBorder="1" applyAlignment="1" applyProtection="1">
      <alignment vertical="center" wrapText="1"/>
      <protection/>
    </xf>
    <xf numFmtId="49" fontId="61" fillId="0" borderId="26" xfId="62" applyNumberFormat="1" applyFont="1" applyFill="1" applyBorder="1" applyAlignment="1" applyProtection="1">
      <alignment horizontal="center" vertical="center" wrapText="1"/>
      <protection/>
    </xf>
    <xf numFmtId="49" fontId="61" fillId="0" borderId="27" xfId="62" applyNumberFormat="1" applyFont="1" applyFill="1" applyBorder="1" applyAlignment="1" applyProtection="1">
      <alignment horizontal="center" vertical="center" wrapText="1"/>
      <protection/>
    </xf>
    <xf numFmtId="49" fontId="61" fillId="0" borderId="11" xfId="62" applyNumberFormat="1" applyFont="1" applyFill="1" applyBorder="1" applyAlignment="1" applyProtection="1">
      <alignment horizontal="center" vertical="center" wrapText="1"/>
      <protection/>
    </xf>
    <xf numFmtId="49" fontId="61" fillId="0" borderId="25" xfId="62" applyNumberFormat="1" applyFont="1" applyFill="1" applyBorder="1" applyAlignment="1" applyProtection="1">
      <alignment horizontal="center" vertical="center" wrapText="1"/>
      <protection/>
    </xf>
    <xf numFmtId="49" fontId="61" fillId="0" borderId="28" xfId="62" applyNumberFormat="1" applyFont="1" applyFill="1" applyBorder="1" applyAlignment="1" applyProtection="1">
      <alignment horizontal="center" vertical="center" wrapText="1"/>
      <protection/>
    </xf>
    <xf numFmtId="217" fontId="45" fillId="0" borderId="29" xfId="62" applyNumberFormat="1" applyFont="1" applyFill="1" applyBorder="1" applyAlignment="1" applyProtection="1">
      <alignment vertical="center"/>
      <protection/>
    </xf>
    <xf numFmtId="217" fontId="45" fillId="0" borderId="28" xfId="62" applyNumberFormat="1" applyFont="1" applyFill="1" applyBorder="1" applyAlignment="1" applyProtection="1">
      <alignment vertical="center"/>
      <protection/>
    </xf>
    <xf numFmtId="217" fontId="45" fillId="0" borderId="30" xfId="62" applyNumberFormat="1" applyFont="1" applyFill="1" applyBorder="1" applyAlignment="1" applyProtection="1">
      <alignment horizontal="right" vertical="center"/>
      <protection/>
    </xf>
    <xf numFmtId="217" fontId="45" fillId="0" borderId="31" xfId="62" applyNumberFormat="1" applyFont="1" applyFill="1" applyBorder="1" applyAlignment="1" applyProtection="1">
      <alignment horizontal="right" vertical="center"/>
      <protection/>
    </xf>
    <xf numFmtId="217" fontId="45" fillId="0" borderId="26" xfId="62" applyNumberFormat="1" applyFont="1" applyFill="1" applyBorder="1" applyAlignment="1" applyProtection="1">
      <alignment horizontal="right" vertical="center"/>
      <protection/>
    </xf>
    <xf numFmtId="217" fontId="45" fillId="0" borderId="28" xfId="62" applyNumberFormat="1" applyFont="1" applyFill="1" applyBorder="1" applyAlignment="1" applyProtection="1">
      <alignment horizontal="right" vertical="center"/>
      <protection/>
    </xf>
    <xf numFmtId="217" fontId="45" fillId="0" borderId="32" xfId="62" applyNumberFormat="1" applyFont="1" applyFill="1" applyBorder="1" applyAlignment="1" applyProtection="1">
      <alignment horizontal="right" vertical="center"/>
      <protection/>
    </xf>
    <xf numFmtId="217" fontId="66" fillId="0" borderId="30" xfId="62" applyNumberFormat="1" applyFont="1" applyFill="1" applyBorder="1" applyAlignment="1" applyProtection="1">
      <alignment vertical="center" wrapText="1"/>
      <protection/>
    </xf>
    <xf numFmtId="217" fontId="66" fillId="0" borderId="31" xfId="62" applyNumberFormat="1" applyFont="1" applyFill="1" applyBorder="1" applyAlignment="1" applyProtection="1">
      <alignment vertical="center" wrapText="1"/>
      <protection/>
    </xf>
    <xf numFmtId="0" fontId="65" fillId="0" borderId="33" xfId="62" applyNumberFormat="1" applyFont="1" applyFill="1" applyBorder="1" applyAlignment="1" applyProtection="1">
      <alignment vertical="center"/>
      <protection/>
    </xf>
    <xf numFmtId="217" fontId="66" fillId="0" borderId="26" xfId="62" applyNumberFormat="1" applyFont="1" applyFill="1" applyBorder="1" applyAlignment="1" applyProtection="1">
      <alignment vertical="center" wrapText="1"/>
      <protection/>
    </xf>
    <xf numFmtId="217" fontId="66" fillId="0" borderId="28" xfId="62" applyNumberFormat="1" applyFont="1" applyFill="1" applyBorder="1" applyAlignment="1" applyProtection="1">
      <alignment vertical="center" wrapText="1"/>
      <protection/>
    </xf>
    <xf numFmtId="0" fontId="65" fillId="0" borderId="34" xfId="62" applyNumberFormat="1" applyFont="1" applyFill="1" applyBorder="1" applyAlignment="1" applyProtection="1">
      <alignment vertical="center"/>
      <protection/>
    </xf>
    <xf numFmtId="217" fontId="62" fillId="0" borderId="31" xfId="62" applyNumberFormat="1" applyFont="1" applyFill="1" applyBorder="1" applyAlignment="1" applyProtection="1">
      <alignment vertical="center" wrapText="1"/>
      <protection/>
    </xf>
    <xf numFmtId="0" fontId="65" fillId="0" borderId="34" xfId="62" applyNumberFormat="1" applyFont="1" applyFill="1" applyBorder="1" applyAlignment="1" applyProtection="1">
      <alignment horizontal="center" vertical="center"/>
      <protection/>
    </xf>
    <xf numFmtId="0" fontId="64" fillId="0" borderId="34" xfId="62" applyNumberFormat="1" applyFont="1" applyFill="1" applyBorder="1" applyAlignment="1" applyProtection="1">
      <alignment horizontal="center" vertical="center"/>
      <protection/>
    </xf>
    <xf numFmtId="184" fontId="64" fillId="0" borderId="26" xfId="62" applyNumberFormat="1" applyFont="1" applyFill="1" applyBorder="1" applyAlignment="1" applyProtection="1">
      <alignment horizontal="center" vertical="center" wrapText="1"/>
      <protection/>
    </xf>
    <xf numFmtId="184" fontId="64" fillId="0" borderId="28" xfId="62" applyNumberFormat="1" applyFont="1" applyFill="1" applyBorder="1" applyAlignment="1" applyProtection="1">
      <alignment horizontal="center" vertical="center" wrapText="1"/>
      <protection/>
    </xf>
    <xf numFmtId="184" fontId="66" fillId="0" borderId="26" xfId="62" applyNumberFormat="1" applyFont="1" applyFill="1" applyBorder="1" applyAlignment="1" applyProtection="1">
      <alignment horizontal="center" vertical="center" wrapText="1"/>
      <protection/>
    </xf>
    <xf numFmtId="184" fontId="66" fillId="0" borderId="28" xfId="62" applyNumberFormat="1" applyFont="1" applyFill="1" applyBorder="1" applyAlignment="1" applyProtection="1">
      <alignment horizontal="center" vertical="center" wrapText="1"/>
      <protection/>
    </xf>
    <xf numFmtId="217" fontId="66" fillId="0" borderId="32" xfId="62" applyNumberFormat="1" applyFont="1" applyFill="1" applyBorder="1" applyAlignment="1" applyProtection="1">
      <alignment vertical="center" wrapText="1"/>
      <protection/>
    </xf>
    <xf numFmtId="217" fontId="66" fillId="0" borderId="35" xfId="62" applyNumberFormat="1" applyFont="1" applyFill="1" applyBorder="1" applyAlignment="1" applyProtection="1">
      <alignment vertical="center" wrapText="1"/>
      <protection/>
    </xf>
    <xf numFmtId="0" fontId="65" fillId="0" borderId="36" xfId="62" applyNumberFormat="1" applyFont="1" applyFill="1" applyBorder="1" applyAlignment="1" applyProtection="1">
      <alignment vertical="center"/>
      <protection/>
    </xf>
    <xf numFmtId="0" fontId="45" fillId="0" borderId="37" xfId="62" applyNumberFormat="1" applyFont="1" applyFill="1" applyBorder="1" applyAlignment="1" applyProtection="1">
      <alignment horizontal="center" vertical="center"/>
      <protection/>
    </xf>
    <xf numFmtId="217" fontId="45" fillId="0" borderId="29" xfId="62" applyNumberFormat="1" applyFont="1" applyFill="1" applyBorder="1" applyAlignment="1" applyProtection="1">
      <alignment horizontal="right" vertical="center"/>
      <protection/>
    </xf>
    <xf numFmtId="217" fontId="45" fillId="0" borderId="38" xfId="62" applyNumberFormat="1" applyFont="1" applyFill="1" applyBorder="1" applyAlignment="1" applyProtection="1">
      <alignment horizontal="right" vertical="center"/>
      <protection/>
    </xf>
    <xf numFmtId="0" fontId="45" fillId="0" borderId="39" xfId="62" applyNumberFormat="1" applyFont="1" applyFill="1" applyBorder="1" applyAlignment="1" applyProtection="1">
      <alignment vertical="center"/>
      <protection/>
    </xf>
    <xf numFmtId="217" fontId="45" fillId="0" borderId="40" xfId="62" applyNumberFormat="1" applyFont="1" applyFill="1" applyBorder="1" applyAlignment="1" applyProtection="1">
      <alignment horizontal="right" vertical="center"/>
      <protection/>
    </xf>
    <xf numFmtId="0" fontId="45" fillId="0" borderId="34" xfId="62" applyNumberFormat="1" applyFont="1" applyFill="1" applyBorder="1" applyAlignment="1" applyProtection="1">
      <alignment vertical="center"/>
      <protection/>
    </xf>
    <xf numFmtId="0" fontId="45" fillId="0" borderId="28" xfId="62" applyNumberFormat="1" applyFont="1" applyFill="1" applyBorder="1" applyAlignment="1" applyProtection="1">
      <alignment horizontal="center" vertical="center"/>
      <protection/>
    </xf>
    <xf numFmtId="217" fontId="45" fillId="0" borderId="41" xfId="62" applyNumberFormat="1" applyFont="1" applyFill="1" applyBorder="1" applyAlignment="1" applyProtection="1">
      <alignment horizontal="right" vertical="center"/>
      <protection/>
    </xf>
    <xf numFmtId="0" fontId="45" fillId="0" borderId="42" xfId="62" applyNumberFormat="1" applyFont="1" applyFill="1" applyBorder="1" applyAlignment="1" applyProtection="1">
      <alignment vertical="center"/>
      <protection/>
    </xf>
    <xf numFmtId="0" fontId="45" fillId="0" borderId="43" xfId="62" applyNumberFormat="1" applyFont="1" applyFill="1" applyBorder="1" applyAlignment="1" applyProtection="1">
      <alignment horizontal="center" vertical="center"/>
      <protection/>
    </xf>
    <xf numFmtId="0" fontId="45" fillId="0" borderId="38" xfId="62" applyNumberFormat="1" applyFont="1" applyFill="1" applyBorder="1" applyAlignment="1" applyProtection="1">
      <alignment horizontal="center" vertical="center"/>
      <protection/>
    </xf>
    <xf numFmtId="0" fontId="45" fillId="0" borderId="25" xfId="62" applyNumberFormat="1" applyFont="1" applyFill="1" applyBorder="1" applyAlignment="1" applyProtection="1">
      <alignment vertical="center"/>
      <protection/>
    </xf>
    <xf numFmtId="218" fontId="45" fillId="0" borderId="28" xfId="62" applyNumberFormat="1" applyFont="1" applyFill="1" applyBorder="1" applyAlignment="1" applyProtection="1">
      <alignment horizontal="center" vertical="center"/>
      <protection/>
    </xf>
    <xf numFmtId="217" fontId="45" fillId="0" borderId="41" xfId="62" applyNumberFormat="1" applyFont="1" applyFill="1" applyBorder="1" applyAlignment="1" applyProtection="1">
      <alignment vertical="center"/>
      <protection/>
    </xf>
    <xf numFmtId="0" fontId="45" fillId="0" borderId="44" xfId="62" applyNumberFormat="1" applyFont="1" applyFill="1" applyBorder="1" applyAlignment="1" applyProtection="1">
      <alignment vertical="center"/>
      <protection/>
    </xf>
    <xf numFmtId="217" fontId="0" fillId="0" borderId="41" xfId="62" applyNumberFormat="1" applyFont="1" applyFill="1" applyBorder="1" applyAlignment="1" applyProtection="1">
      <alignment vertical="center"/>
      <protection/>
    </xf>
    <xf numFmtId="0" fontId="45" fillId="0" borderId="45" xfId="62" applyNumberFormat="1" applyFont="1" applyFill="1" applyBorder="1" applyAlignment="1" applyProtection="1">
      <alignment horizontal="center" vertical="center"/>
      <protection/>
    </xf>
    <xf numFmtId="0" fontId="45" fillId="0" borderId="46" xfId="62" applyNumberFormat="1" applyFont="1" applyFill="1" applyBorder="1" applyAlignment="1" applyProtection="1">
      <alignment vertical="center"/>
      <protection/>
    </xf>
    <xf numFmtId="184" fontId="45" fillId="0" borderId="28" xfId="62" applyNumberFormat="1" applyFont="1" applyFill="1" applyBorder="1" applyAlignment="1" applyProtection="1">
      <alignment vertical="center"/>
      <protection/>
    </xf>
    <xf numFmtId="184" fontId="45" fillId="0" borderId="28" xfId="62" applyNumberFormat="1" applyFont="1" applyFill="1" applyBorder="1" applyAlignment="1" applyProtection="1">
      <alignment horizontal="center" vertical="center"/>
      <protection/>
    </xf>
    <xf numFmtId="217" fontId="45" fillId="0" borderId="47" xfId="62" applyNumberFormat="1" applyFont="1" applyFill="1" applyBorder="1" applyAlignment="1" applyProtection="1">
      <alignment vertical="center"/>
      <protection/>
    </xf>
    <xf numFmtId="217" fontId="45" fillId="0" borderId="35" xfId="62" applyNumberFormat="1" applyFont="1" applyFill="1" applyBorder="1" applyAlignment="1" applyProtection="1">
      <alignment vertical="center"/>
      <protection/>
    </xf>
    <xf numFmtId="217" fontId="66" fillId="0" borderId="25" xfId="62" applyNumberFormat="1" applyFont="1" applyFill="1" applyBorder="1" applyAlignment="1" applyProtection="1">
      <alignment horizontal="right" vertical="center" wrapText="1"/>
      <protection/>
    </xf>
    <xf numFmtId="217" fontId="66" fillId="0" borderId="26" xfId="62" applyNumberFormat="1" applyFont="1" applyFill="1" applyBorder="1" applyAlignment="1" applyProtection="1">
      <alignment horizontal="right" vertical="center" wrapText="1"/>
      <protection/>
    </xf>
    <xf numFmtId="217" fontId="62" fillId="0" borderId="26" xfId="62" applyNumberFormat="1" applyFont="1" applyFill="1" applyBorder="1" applyAlignment="1" applyProtection="1">
      <alignment horizontal="right" vertical="center" wrapText="1"/>
      <protection/>
    </xf>
    <xf numFmtId="217" fontId="66" fillId="0" borderId="28" xfId="62" applyNumberFormat="1" applyFont="1" applyFill="1" applyBorder="1" applyAlignment="1" applyProtection="1">
      <alignment horizontal="right" vertical="center" wrapText="1"/>
      <protection/>
    </xf>
    <xf numFmtId="0" fontId="69" fillId="0" borderId="0" xfId="62" applyFont="1">
      <alignment/>
      <protection/>
    </xf>
    <xf numFmtId="217" fontId="66" fillId="0" borderId="48" xfId="62" applyNumberFormat="1" applyFont="1" applyFill="1" applyBorder="1" applyAlignment="1" applyProtection="1">
      <alignment vertical="center" wrapText="1"/>
      <protection/>
    </xf>
    <xf numFmtId="217" fontId="66" fillId="0" borderId="25" xfId="62" applyNumberFormat="1" applyFont="1" applyFill="1" applyBorder="1" applyAlignment="1" applyProtection="1">
      <alignment vertical="center" wrapText="1"/>
      <protection/>
    </xf>
    <xf numFmtId="0" fontId="64" fillId="0" borderId="26" xfId="62" applyNumberFormat="1" applyFont="1" applyFill="1" applyBorder="1" applyAlignment="1" applyProtection="1">
      <alignment horizontal="center" vertical="center" wrapText="1"/>
      <protection/>
    </xf>
    <xf numFmtId="217" fontId="70" fillId="0" borderId="25" xfId="62" applyNumberFormat="1" applyFont="1" applyFill="1" applyBorder="1" applyAlignment="1" applyProtection="1">
      <alignment vertical="center" wrapText="1"/>
      <protection/>
    </xf>
    <xf numFmtId="217" fontId="70" fillId="0" borderId="26" xfId="62" applyNumberFormat="1" applyFont="1" applyFill="1" applyBorder="1" applyAlignment="1" applyProtection="1">
      <alignment vertical="center" wrapText="1"/>
      <protection/>
    </xf>
    <xf numFmtId="217" fontId="70" fillId="0" borderId="28" xfId="62" applyNumberFormat="1" applyFont="1" applyFill="1" applyBorder="1" applyAlignment="1" applyProtection="1">
      <alignment vertical="center" wrapText="1"/>
      <protection/>
    </xf>
    <xf numFmtId="219" fontId="65" fillId="0" borderId="28" xfId="62" applyNumberFormat="1" applyFont="1" applyFill="1" applyBorder="1" applyAlignment="1" applyProtection="1">
      <alignment horizontal="right" vertical="center" wrapText="1"/>
      <protection/>
    </xf>
    <xf numFmtId="217" fontId="65" fillId="0" borderId="28" xfId="62" applyNumberFormat="1" applyFont="1" applyFill="1" applyBorder="1" applyAlignment="1" applyProtection="1">
      <alignment horizontal="right" vertical="center" wrapText="1"/>
      <protection/>
    </xf>
    <xf numFmtId="219" fontId="27" fillId="0" borderId="28" xfId="62" applyNumberFormat="1" applyFont="1" applyFill="1" applyBorder="1" applyAlignment="1" applyProtection="1">
      <alignment horizontal="right" vertical="center" wrapText="1"/>
      <protection/>
    </xf>
    <xf numFmtId="0" fontId="65" fillId="0" borderId="28" xfId="62" applyNumberFormat="1" applyFont="1" applyFill="1" applyBorder="1" applyAlignment="1" applyProtection="1">
      <alignment horizontal="center" vertical="center"/>
      <protection/>
    </xf>
    <xf numFmtId="177" fontId="65" fillId="0" borderId="28" xfId="62" applyNumberFormat="1" applyFont="1" applyFill="1" applyBorder="1" applyAlignment="1" applyProtection="1">
      <alignment horizontal="right" vertical="center" wrapText="1"/>
      <protection/>
    </xf>
    <xf numFmtId="218" fontId="65" fillId="0" borderId="28" xfId="62" applyNumberFormat="1" applyFont="1" applyFill="1" applyBorder="1" applyAlignment="1" applyProtection="1">
      <alignment horizontal="center" vertical="center"/>
      <protection/>
    </xf>
    <xf numFmtId="217" fontId="65" fillId="0" borderId="38" xfId="62" applyNumberFormat="1" applyFont="1" applyFill="1" applyBorder="1" applyAlignment="1" applyProtection="1">
      <alignment horizontal="right" vertical="center" wrapText="1"/>
      <protection/>
    </xf>
    <xf numFmtId="218" fontId="65" fillId="0" borderId="49" xfId="62" applyNumberFormat="1" applyFont="1" applyFill="1" applyBorder="1" applyAlignment="1" applyProtection="1">
      <alignment horizontal="center" vertical="center"/>
      <protection/>
    </xf>
    <xf numFmtId="217" fontId="65" fillId="0" borderId="49" xfId="62" applyNumberFormat="1" applyFont="1" applyFill="1" applyBorder="1" applyAlignment="1" applyProtection="1">
      <alignment horizontal="right" vertical="center" wrapText="1"/>
      <protection/>
    </xf>
    <xf numFmtId="217" fontId="65" fillId="0" borderId="35" xfId="62" applyNumberFormat="1" applyFont="1" applyFill="1" applyBorder="1" applyAlignment="1" applyProtection="1">
      <alignment horizontal="right" vertical="center" wrapText="1"/>
      <protection/>
    </xf>
    <xf numFmtId="177" fontId="65" fillId="0" borderId="40" xfId="62" applyNumberFormat="1" applyFont="1" applyFill="1" applyBorder="1" applyAlignment="1" applyProtection="1">
      <alignment horizontal="right" vertical="center" wrapText="1"/>
      <protection/>
    </xf>
    <xf numFmtId="219" fontId="45" fillId="0" borderId="31" xfId="62" applyNumberFormat="1" applyFont="1" applyFill="1" applyBorder="1" applyAlignment="1" applyProtection="1">
      <alignment horizontal="right" vertical="center"/>
      <protection/>
    </xf>
    <xf numFmtId="219" fontId="45" fillId="0" borderId="28" xfId="62" applyNumberFormat="1" applyFont="1" applyFill="1" applyBorder="1" applyAlignment="1" applyProtection="1">
      <alignment horizontal="right" vertical="center"/>
      <protection/>
    </xf>
    <xf numFmtId="187" fontId="45" fillId="0" borderId="31" xfId="62" applyNumberFormat="1" applyFont="1" applyFill="1" applyBorder="1" applyAlignment="1" applyProtection="1">
      <alignment horizontal="right" vertical="center"/>
      <protection/>
    </xf>
    <xf numFmtId="187" fontId="45" fillId="0" borderId="50" xfId="62" applyNumberFormat="1" applyFont="1" applyFill="1" applyBorder="1" applyAlignment="1" applyProtection="1">
      <alignment vertical="center"/>
      <protection/>
    </xf>
    <xf numFmtId="217" fontId="73" fillId="0" borderId="28" xfId="62" applyNumberFormat="1" applyFont="1" applyFill="1" applyBorder="1" applyAlignment="1" applyProtection="1">
      <alignment horizontal="right" vertical="center"/>
      <protection/>
    </xf>
    <xf numFmtId="219" fontId="45" fillId="0" borderId="41" xfId="62" applyNumberFormat="1" applyFont="1" applyFill="1" applyBorder="1" applyAlignment="1" applyProtection="1">
      <alignment horizontal="right" vertical="center"/>
      <protection/>
    </xf>
    <xf numFmtId="221" fontId="45" fillId="0" borderId="29" xfId="62" applyNumberFormat="1" applyFont="1" applyFill="1" applyBorder="1" applyAlignment="1" applyProtection="1">
      <alignment vertical="center"/>
      <protection/>
    </xf>
    <xf numFmtId="221" fontId="45" fillId="0" borderId="38" xfId="62" applyNumberFormat="1" applyFont="1" applyFill="1" applyBorder="1" applyAlignment="1" applyProtection="1">
      <alignment vertical="center"/>
      <protection/>
    </xf>
    <xf numFmtId="184" fontId="45" fillId="0" borderId="38" xfId="62" applyNumberFormat="1" applyFont="1" applyFill="1" applyBorder="1" applyAlignment="1" applyProtection="1">
      <alignment vertical="center"/>
      <protection/>
    </xf>
    <xf numFmtId="217" fontId="45" fillId="0" borderId="25" xfId="62" applyNumberFormat="1" applyFont="1" applyFill="1" applyBorder="1" applyAlignment="1" applyProtection="1">
      <alignment horizontal="right" vertical="center"/>
      <protection/>
    </xf>
    <xf numFmtId="219" fontId="45" fillId="0" borderId="25" xfId="62" applyNumberFormat="1" applyFont="1" applyFill="1" applyBorder="1" applyAlignment="1" applyProtection="1">
      <alignment horizontal="right" vertical="center"/>
      <protection/>
    </xf>
    <xf numFmtId="219" fontId="45" fillId="0" borderId="44" xfId="62" applyNumberFormat="1" applyFont="1" applyFill="1" applyBorder="1" applyAlignment="1" applyProtection="1">
      <alignment horizontal="right" vertical="center"/>
      <protection/>
    </xf>
    <xf numFmtId="219" fontId="45" fillId="0" borderId="51" xfId="62" applyNumberFormat="1" applyFont="1" applyFill="1" applyBorder="1" applyAlignment="1" applyProtection="1">
      <alignment horizontal="right" vertical="center"/>
      <protection/>
    </xf>
    <xf numFmtId="0" fontId="45" fillId="0" borderId="26" xfId="62" applyNumberFormat="1" applyFont="1" applyFill="1" applyBorder="1" applyAlignment="1" applyProtection="1">
      <alignment horizontal="center" vertical="center" wrapText="1"/>
      <protection/>
    </xf>
    <xf numFmtId="0" fontId="36" fillId="0" borderId="0" xfId="62" applyFont="1" applyFill="1" applyBorder="1">
      <alignment/>
      <protection/>
    </xf>
    <xf numFmtId="217" fontId="45" fillId="0" borderId="52" xfId="62" applyNumberFormat="1" applyFont="1" applyFill="1" applyBorder="1" applyAlignment="1" applyProtection="1">
      <alignment horizontal="right" vertical="center"/>
      <protection/>
    </xf>
    <xf numFmtId="217" fontId="45" fillId="0" borderId="34" xfId="62" applyNumberFormat="1" applyFont="1" applyFill="1" applyBorder="1" applyAlignment="1" applyProtection="1">
      <alignment horizontal="right" vertical="center"/>
      <protection/>
    </xf>
    <xf numFmtId="217" fontId="45" fillId="0" borderId="53" xfId="62" applyNumberFormat="1" applyFont="1" applyFill="1" applyBorder="1" applyAlignment="1" applyProtection="1">
      <alignment horizontal="right" vertical="center"/>
      <protection/>
    </xf>
    <xf numFmtId="0" fontId="45" fillId="0" borderId="54" xfId="62" applyNumberFormat="1" applyFont="1" applyFill="1" applyBorder="1" applyAlignment="1" applyProtection="1">
      <alignment vertical="center"/>
      <protection/>
    </xf>
    <xf numFmtId="0" fontId="45" fillId="0" borderId="34" xfId="62" applyNumberFormat="1" applyFont="1" applyFill="1" applyBorder="1" applyAlignment="1" applyProtection="1">
      <alignment horizontal="center" vertical="center"/>
      <protection/>
    </xf>
    <xf numFmtId="217" fontId="45" fillId="0" borderId="42" xfId="62" applyNumberFormat="1" applyFont="1" applyFill="1" applyBorder="1" applyAlignment="1" applyProtection="1">
      <alignment horizontal="right" vertical="center"/>
      <protection/>
    </xf>
    <xf numFmtId="0" fontId="45" fillId="0" borderId="55" xfId="62" applyNumberFormat="1" applyFont="1" applyFill="1" applyBorder="1" applyAlignment="1" applyProtection="1">
      <alignment vertical="center"/>
      <protection/>
    </xf>
    <xf numFmtId="0" fontId="45" fillId="0" borderId="56" xfId="62" applyNumberFormat="1" applyFont="1" applyFill="1" applyBorder="1" applyAlignment="1" applyProtection="1">
      <alignment horizontal="center" vertical="center"/>
      <protection/>
    </xf>
    <xf numFmtId="219" fontId="45" fillId="0" borderId="40" xfId="62" applyNumberFormat="1" applyFont="1" applyFill="1" applyBorder="1" applyAlignment="1" applyProtection="1">
      <alignment horizontal="right" vertical="center"/>
      <protection/>
    </xf>
    <xf numFmtId="177" fontId="45" fillId="0" borderId="40" xfId="62" applyNumberFormat="1" applyFont="1" applyFill="1" applyBorder="1" applyAlignment="1" applyProtection="1">
      <alignment horizontal="right" vertical="center"/>
      <protection/>
    </xf>
    <xf numFmtId="0" fontId="45" fillId="0" borderId="40" xfId="62" applyNumberFormat="1" applyFont="1" applyFill="1" applyBorder="1" applyAlignment="1" applyProtection="1">
      <alignment horizontal="center" vertical="center"/>
      <protection/>
    </xf>
    <xf numFmtId="187" fontId="45" fillId="0" borderId="40" xfId="62" applyNumberFormat="1" applyFont="1" applyFill="1" applyBorder="1" applyAlignment="1" applyProtection="1">
      <alignment horizontal="right" vertical="center"/>
      <protection/>
    </xf>
    <xf numFmtId="187" fontId="45" fillId="0" borderId="50" xfId="62" applyNumberFormat="1" applyFont="1" applyFill="1" applyBorder="1" applyAlignment="1" applyProtection="1">
      <alignment horizontal="right" vertical="center"/>
      <protection/>
    </xf>
    <xf numFmtId="0" fontId="27" fillId="0" borderId="0" xfId="62" applyFill="1">
      <alignment/>
      <protection/>
    </xf>
    <xf numFmtId="0" fontId="45" fillId="0" borderId="0" xfId="62" applyNumberFormat="1" applyFont="1" applyFill="1" applyBorder="1" applyAlignment="1" applyProtection="1">
      <alignment vertical="center"/>
      <protection/>
    </xf>
    <xf numFmtId="0" fontId="45" fillId="0" borderId="0" xfId="62" applyNumberFormat="1" applyFont="1" applyFill="1" applyBorder="1" applyAlignment="1" applyProtection="1">
      <alignment horizontal="left" vertical="center"/>
      <protection/>
    </xf>
    <xf numFmtId="0" fontId="45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62" applyNumberFormat="1" applyFont="1" applyFill="1" applyBorder="1" applyAlignment="1" applyProtection="1">
      <alignment vertical="center"/>
      <protection/>
    </xf>
    <xf numFmtId="0" fontId="45" fillId="0" borderId="0" xfId="62" applyNumberFormat="1" applyFont="1" applyFill="1" applyBorder="1" applyAlignment="1" applyProtection="1">
      <alignment horizontal="center" vertical="center"/>
      <protection/>
    </xf>
    <xf numFmtId="0" fontId="45" fillId="0" borderId="57" xfId="62" applyNumberFormat="1" applyFont="1" applyFill="1" applyBorder="1" applyAlignment="1" applyProtection="1">
      <alignment horizontal="center" vertical="center"/>
      <protection/>
    </xf>
    <xf numFmtId="0" fontId="45" fillId="0" borderId="52" xfId="62" applyNumberFormat="1" applyFont="1" applyFill="1" applyBorder="1" applyAlignment="1" applyProtection="1">
      <alignment vertical="center"/>
      <protection/>
    </xf>
    <xf numFmtId="0" fontId="45" fillId="0" borderId="25" xfId="62" applyNumberFormat="1" applyFont="1" applyFill="1" applyBorder="1" applyAlignment="1" applyProtection="1">
      <alignment horizontal="center" vertical="center"/>
      <protection/>
    </xf>
    <xf numFmtId="217" fontId="45" fillId="0" borderId="28" xfId="62" applyNumberFormat="1" applyFont="1" applyFill="1" applyBorder="1" applyAlignment="1" applyProtection="1">
      <alignment vertical="center"/>
      <protection/>
    </xf>
    <xf numFmtId="0" fontId="45" fillId="0" borderId="34" xfId="62" applyNumberFormat="1" applyFont="1" applyFill="1" applyBorder="1" applyAlignment="1" applyProtection="1">
      <alignment horizontal="center" vertical="center"/>
      <protection/>
    </xf>
    <xf numFmtId="0" fontId="45" fillId="0" borderId="36" xfId="62" applyNumberFormat="1" applyFont="1" applyFill="1" applyBorder="1" applyAlignment="1" applyProtection="1">
      <alignment vertical="center"/>
      <protection/>
    </xf>
    <xf numFmtId="0" fontId="45" fillId="0" borderId="58" xfId="62" applyNumberFormat="1" applyFont="1" applyFill="1" applyBorder="1" applyAlignment="1" applyProtection="1">
      <alignment vertical="center"/>
      <protection/>
    </xf>
    <xf numFmtId="217" fontId="45" fillId="0" borderId="35" xfId="62" applyNumberFormat="1" applyFont="1" applyFill="1" applyBorder="1" applyAlignment="1" applyProtection="1">
      <alignment vertical="center"/>
      <protection/>
    </xf>
    <xf numFmtId="217" fontId="45" fillId="0" borderId="57" xfId="62" applyNumberFormat="1" applyFont="1" applyFill="1" applyBorder="1" applyAlignment="1" applyProtection="1">
      <alignment vertical="center"/>
      <protection/>
    </xf>
    <xf numFmtId="0" fontId="63" fillId="0" borderId="0" xfId="62" applyNumberFormat="1" applyFont="1" applyFill="1" applyBorder="1" applyAlignment="1" applyProtection="1">
      <alignment horizontal="center" vertical="center"/>
      <protection/>
    </xf>
    <xf numFmtId="0" fontId="45" fillId="0" borderId="33" xfId="62" applyNumberFormat="1" applyFont="1" applyFill="1" applyBorder="1" applyAlignment="1" applyProtection="1">
      <alignment vertical="center"/>
      <protection/>
    </xf>
    <xf numFmtId="217" fontId="45" fillId="0" borderId="26" xfId="62" applyNumberFormat="1" applyFont="1" applyFill="1" applyBorder="1" applyAlignment="1" applyProtection="1">
      <alignment horizontal="right" vertical="center"/>
      <protection/>
    </xf>
    <xf numFmtId="0" fontId="45" fillId="0" borderId="34" xfId="62" applyNumberFormat="1" applyFont="1" applyFill="1" applyBorder="1" applyAlignment="1" applyProtection="1">
      <alignment horizontal="left" vertical="center"/>
      <protection/>
    </xf>
    <xf numFmtId="217" fontId="45" fillId="0" borderId="28" xfId="62" applyNumberFormat="1" applyFont="1" applyFill="1" applyBorder="1" applyAlignment="1" applyProtection="1">
      <alignment horizontal="right" vertical="center"/>
      <protection/>
    </xf>
    <xf numFmtId="218" fontId="45" fillId="0" borderId="26" xfId="62" applyNumberFormat="1" applyFont="1" applyFill="1" applyBorder="1" applyAlignment="1" applyProtection="1">
      <alignment horizontal="center" vertical="center"/>
      <protection/>
    </xf>
    <xf numFmtId="184" fontId="45" fillId="0" borderId="28" xfId="62" applyNumberFormat="1" applyFont="1" applyFill="1" applyBorder="1" applyAlignment="1" applyProtection="1">
      <alignment horizontal="right" vertical="center"/>
      <protection/>
    </xf>
    <xf numFmtId="217" fontId="45" fillId="0" borderId="35" xfId="62" applyNumberFormat="1" applyFont="1" applyFill="1" applyBorder="1" applyAlignment="1" applyProtection="1">
      <alignment horizontal="right" vertical="center"/>
      <protection/>
    </xf>
    <xf numFmtId="217" fontId="45" fillId="0" borderId="43" xfId="62" applyNumberFormat="1" applyFont="1" applyFill="1" applyBorder="1" applyAlignment="1" applyProtection="1">
      <alignment horizontal="right" vertical="center"/>
      <protection/>
    </xf>
    <xf numFmtId="217" fontId="45" fillId="0" borderId="57" xfId="62" applyNumberFormat="1" applyFont="1" applyFill="1" applyBorder="1" applyAlignment="1" applyProtection="1">
      <alignment horizontal="right" vertical="center"/>
      <protection/>
    </xf>
    <xf numFmtId="0" fontId="64" fillId="0" borderId="0" xfId="62" applyNumberFormat="1" applyFont="1" applyFill="1" applyBorder="1" applyAlignment="1" applyProtection="1">
      <alignment vertical="center"/>
      <protection/>
    </xf>
    <xf numFmtId="0" fontId="64" fillId="0" borderId="0" xfId="62" applyNumberFormat="1" applyFont="1" applyFill="1" applyBorder="1" applyAlignment="1" applyProtection="1">
      <alignment horizontal="center" vertical="center"/>
      <protection/>
    </xf>
    <xf numFmtId="0" fontId="64" fillId="0" borderId="0" xfId="62" applyNumberFormat="1" applyFont="1" applyFill="1" applyBorder="1" applyAlignment="1" applyProtection="1">
      <alignment horizontal="right" vertical="center"/>
      <protection/>
    </xf>
    <xf numFmtId="0" fontId="62" fillId="0" borderId="0" xfId="62" applyFont="1" applyFill="1">
      <alignment/>
      <protection/>
    </xf>
    <xf numFmtId="0" fontId="45" fillId="0" borderId="59" xfId="62" applyNumberFormat="1" applyFont="1" applyFill="1" applyBorder="1" applyAlignment="1" applyProtection="1">
      <alignment horizontal="center" vertical="center" wrapText="1"/>
      <protection/>
    </xf>
    <xf numFmtId="0" fontId="64" fillId="0" borderId="59" xfId="62" applyNumberFormat="1" applyFont="1" applyFill="1" applyBorder="1" applyAlignment="1" applyProtection="1">
      <alignment horizontal="center" vertical="center" wrapText="1"/>
      <protection/>
    </xf>
    <xf numFmtId="0" fontId="45" fillId="0" borderId="60" xfId="62" applyNumberFormat="1" applyFont="1" applyFill="1" applyBorder="1" applyAlignment="1" applyProtection="1">
      <alignment horizontal="center" vertical="center" wrapText="1"/>
      <protection/>
    </xf>
    <xf numFmtId="217" fontId="66" fillId="0" borderId="30" xfId="62" applyNumberFormat="1" applyFont="1" applyFill="1" applyBorder="1" applyAlignment="1" applyProtection="1">
      <alignment vertical="center" wrapText="1"/>
      <protection/>
    </xf>
    <xf numFmtId="217" fontId="62" fillId="0" borderId="30" xfId="62" applyNumberFormat="1" applyFont="1" applyFill="1" applyBorder="1" applyAlignment="1" applyProtection="1">
      <alignment vertical="center" wrapText="1"/>
      <protection/>
    </xf>
    <xf numFmtId="217" fontId="62" fillId="0" borderId="31" xfId="62" applyNumberFormat="1" applyFont="1" applyFill="1" applyBorder="1" applyAlignment="1" applyProtection="1">
      <alignment vertical="center" wrapText="1"/>
      <protection/>
    </xf>
    <xf numFmtId="217" fontId="66" fillId="0" borderId="26" xfId="62" applyNumberFormat="1" applyFont="1" applyFill="1" applyBorder="1" applyAlignment="1" applyProtection="1">
      <alignment vertical="center" wrapText="1"/>
      <protection/>
    </xf>
    <xf numFmtId="0" fontId="67" fillId="0" borderId="34" xfId="62" applyNumberFormat="1" applyFont="1" applyFill="1" applyBorder="1" applyAlignment="1" applyProtection="1">
      <alignment vertical="center"/>
      <protection/>
    </xf>
    <xf numFmtId="217" fontId="66" fillId="0" borderId="28" xfId="62" applyNumberFormat="1" applyFont="1" applyFill="1" applyBorder="1" applyAlignment="1" applyProtection="1">
      <alignment vertical="center" wrapText="1"/>
      <protection/>
    </xf>
    <xf numFmtId="217" fontId="66" fillId="0" borderId="32" xfId="62" applyNumberFormat="1" applyFont="1" applyFill="1" applyBorder="1" applyAlignment="1" applyProtection="1">
      <alignment vertical="center" wrapText="1"/>
      <protection/>
    </xf>
    <xf numFmtId="217" fontId="66" fillId="0" borderId="35" xfId="62" applyNumberFormat="1" applyFont="1" applyFill="1" applyBorder="1" applyAlignment="1" applyProtection="1">
      <alignment vertical="center" wrapText="1"/>
      <protection/>
    </xf>
    <xf numFmtId="217" fontId="66" fillId="0" borderId="43" xfId="62" applyNumberFormat="1" applyFont="1" applyFill="1" applyBorder="1" applyAlignment="1" applyProtection="1">
      <alignment vertical="center" wrapText="1"/>
      <protection/>
    </xf>
    <xf numFmtId="217" fontId="66" fillId="0" borderId="57" xfId="62" applyNumberFormat="1" applyFont="1" applyFill="1" applyBorder="1" applyAlignment="1" applyProtection="1">
      <alignment vertical="center" wrapText="1"/>
      <protection/>
    </xf>
    <xf numFmtId="0" fontId="45" fillId="0" borderId="0" xfId="62" applyNumberFormat="1" applyFont="1" applyFill="1" applyBorder="1" applyAlignment="1" applyProtection="1">
      <alignment horizontal="right" vertical="center" wrapText="1"/>
      <protection/>
    </xf>
    <xf numFmtId="0" fontId="45" fillId="0" borderId="61" xfId="62" applyNumberFormat="1" applyFont="1" applyFill="1" applyBorder="1" applyAlignment="1" applyProtection="1">
      <alignment horizontal="center" vertical="center" wrapText="1"/>
      <protection/>
    </xf>
    <xf numFmtId="0" fontId="45" fillId="0" borderId="57" xfId="62" applyNumberFormat="1" applyFont="1" applyFill="1" applyBorder="1" applyAlignment="1" applyProtection="1">
      <alignment horizontal="center" vertical="center" wrapText="1"/>
      <protection/>
    </xf>
    <xf numFmtId="217" fontId="45" fillId="0" borderId="29" xfId="62" applyNumberFormat="1" applyFont="1" applyFill="1" applyBorder="1" applyAlignment="1" applyProtection="1">
      <alignment horizontal="right" vertical="center"/>
      <protection/>
    </xf>
    <xf numFmtId="217" fontId="45" fillId="0" borderId="40" xfId="62" applyNumberFormat="1" applyFont="1" applyFill="1" applyBorder="1" applyAlignment="1" applyProtection="1">
      <alignment horizontal="right" vertical="center"/>
      <protection/>
    </xf>
    <xf numFmtId="217" fontId="45" fillId="0" borderId="49" xfId="62" applyNumberFormat="1" applyFont="1" applyFill="1" applyBorder="1" applyAlignment="1" applyProtection="1">
      <alignment horizontal="right" vertical="center"/>
      <protection/>
    </xf>
    <xf numFmtId="217" fontId="45" fillId="0" borderId="41" xfId="62" applyNumberFormat="1" applyFont="1" applyFill="1" applyBorder="1" applyAlignment="1" applyProtection="1">
      <alignment horizontal="right" vertical="center"/>
      <protection/>
    </xf>
    <xf numFmtId="0" fontId="45" fillId="0" borderId="25" xfId="62" applyNumberFormat="1" applyFont="1" applyFill="1" applyBorder="1" applyAlignment="1" applyProtection="1">
      <alignment horizontal="left" vertical="center"/>
      <protection/>
    </xf>
    <xf numFmtId="217" fontId="0" fillId="0" borderId="40" xfId="62" applyNumberFormat="1" applyFont="1" applyFill="1" applyBorder="1" applyAlignment="1" applyProtection="1">
      <alignment horizontal="right" vertical="center"/>
      <protection/>
    </xf>
    <xf numFmtId="0" fontId="45" fillId="0" borderId="37" xfId="62" applyNumberFormat="1" applyFont="1" applyFill="1" applyBorder="1" applyAlignment="1" applyProtection="1">
      <alignment horizontal="center" vertical="center" wrapText="1"/>
      <protection/>
    </xf>
    <xf numFmtId="0" fontId="45" fillId="0" borderId="45" xfId="62" applyNumberFormat="1" applyFont="1" applyFill="1" applyBorder="1" applyAlignment="1" applyProtection="1">
      <alignment horizontal="center" vertical="center" wrapText="1"/>
      <protection/>
    </xf>
    <xf numFmtId="185" fontId="27" fillId="0" borderId="0" xfId="62" applyNumberFormat="1" applyFill="1">
      <alignment/>
      <protection/>
    </xf>
    <xf numFmtId="217" fontId="45" fillId="0" borderId="41" xfId="62" applyNumberFormat="1" applyFont="1" applyFill="1" applyBorder="1" applyAlignment="1" applyProtection="1">
      <alignment vertical="center"/>
      <protection/>
    </xf>
    <xf numFmtId="0" fontId="68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62" applyFont="1" applyFill="1">
      <alignment/>
      <protection/>
    </xf>
    <xf numFmtId="217" fontId="45" fillId="0" borderId="47" xfId="62" applyNumberFormat="1" applyFont="1" applyFill="1" applyBorder="1" applyAlignment="1" applyProtection="1">
      <alignment vertical="center"/>
      <protection/>
    </xf>
    <xf numFmtId="217" fontId="45" fillId="0" borderId="62" xfId="62" applyNumberFormat="1" applyFont="1" applyFill="1" applyBorder="1" applyAlignment="1" applyProtection="1">
      <alignment vertical="center"/>
      <protection/>
    </xf>
    <xf numFmtId="217" fontId="45" fillId="0" borderId="63" xfId="62" applyNumberFormat="1" applyFont="1" applyFill="1" applyBorder="1" applyAlignment="1" applyProtection="1">
      <alignment vertical="center"/>
      <protection/>
    </xf>
    <xf numFmtId="0" fontId="54" fillId="0" borderId="64" xfId="62" applyNumberFormat="1" applyFont="1" applyFill="1" applyBorder="1" applyAlignment="1" applyProtection="1">
      <alignment horizontal="center" vertical="center"/>
      <protection/>
    </xf>
    <xf numFmtId="0" fontId="54" fillId="0" borderId="45" xfId="62" applyNumberFormat="1" applyFont="1" applyFill="1" applyBorder="1" applyAlignment="1" applyProtection="1">
      <alignment horizontal="center" vertical="center" wrapText="1"/>
      <protection/>
    </xf>
    <xf numFmtId="0" fontId="54" fillId="0" borderId="43" xfId="62" applyNumberFormat="1" applyFont="1" applyFill="1" applyBorder="1" applyAlignment="1" applyProtection="1">
      <alignment horizontal="center" vertical="center" wrapText="1"/>
      <protection/>
    </xf>
    <xf numFmtId="0" fontId="54" fillId="0" borderId="43" xfId="62" applyNumberFormat="1" applyFont="1" applyFill="1" applyBorder="1" applyAlignment="1" applyProtection="1">
      <alignment horizontal="center" vertical="center"/>
      <protection/>
    </xf>
    <xf numFmtId="0" fontId="24" fillId="0" borderId="43" xfId="62" applyNumberFormat="1" applyFont="1" applyFill="1" applyBorder="1" applyAlignment="1" applyProtection="1">
      <alignment horizontal="center" vertical="center" wrapText="1"/>
      <protection/>
    </xf>
    <xf numFmtId="0" fontId="24" fillId="0" borderId="57" xfId="62" applyNumberFormat="1" applyFont="1" applyFill="1" applyBorder="1" applyAlignment="1" applyProtection="1">
      <alignment horizontal="center" vertical="center" wrapText="1"/>
      <protection/>
    </xf>
    <xf numFmtId="0" fontId="54" fillId="0" borderId="65" xfId="62" applyNumberFormat="1" applyFont="1" applyFill="1" applyBorder="1" applyAlignment="1" applyProtection="1">
      <alignment vertical="center"/>
      <protection/>
    </xf>
    <xf numFmtId="218" fontId="64" fillId="0" borderId="65" xfId="62" applyNumberFormat="1" applyFont="1" applyFill="1" applyBorder="1" applyAlignment="1" applyProtection="1">
      <alignment horizontal="center" vertical="center" wrapText="1"/>
      <protection/>
    </xf>
    <xf numFmtId="218" fontId="64" fillId="0" borderId="46" xfId="62" applyNumberFormat="1" applyFont="1" applyFill="1" applyBorder="1" applyAlignment="1" applyProtection="1">
      <alignment horizontal="center" vertical="center" wrapText="1"/>
      <protection/>
    </xf>
    <xf numFmtId="218" fontId="64" fillId="0" borderId="59" xfId="62" applyNumberFormat="1" applyFont="1" applyFill="1" applyBorder="1" applyAlignment="1" applyProtection="1">
      <alignment horizontal="center" vertical="center" wrapText="1"/>
      <protection/>
    </xf>
    <xf numFmtId="218" fontId="64" fillId="0" borderId="29" xfId="62" applyNumberFormat="1" applyFont="1" applyFill="1" applyBorder="1" applyAlignment="1" applyProtection="1">
      <alignment horizontal="center" vertical="center" wrapText="1"/>
      <protection/>
    </xf>
    <xf numFmtId="0" fontId="66" fillId="0" borderId="53" xfId="62" applyNumberFormat="1" applyFont="1" applyFill="1" applyBorder="1" applyAlignment="1" applyProtection="1">
      <alignment vertical="center"/>
      <protection/>
    </xf>
    <xf numFmtId="217" fontId="66" fillId="0" borderId="53" xfId="62" applyNumberFormat="1" applyFont="1" applyFill="1" applyBorder="1" applyAlignment="1" applyProtection="1">
      <alignment horizontal="right" vertical="center" wrapText="1"/>
      <protection/>
    </xf>
    <xf numFmtId="217" fontId="66" fillId="0" borderId="25" xfId="62" applyNumberFormat="1" applyFont="1" applyFill="1" applyBorder="1" applyAlignment="1" applyProtection="1">
      <alignment horizontal="right" vertical="center" wrapText="1"/>
      <protection/>
    </xf>
    <xf numFmtId="217" fontId="66" fillId="0" borderId="26" xfId="62" applyNumberFormat="1" applyFont="1" applyFill="1" applyBorder="1" applyAlignment="1" applyProtection="1">
      <alignment horizontal="right" vertical="center" wrapText="1"/>
      <protection/>
    </xf>
    <xf numFmtId="217" fontId="66" fillId="0" borderId="28" xfId="62" applyNumberFormat="1" applyFont="1" applyFill="1" applyBorder="1" applyAlignment="1" applyProtection="1">
      <alignment horizontal="right" vertical="center" wrapText="1"/>
      <protection/>
    </xf>
    <xf numFmtId="0" fontId="66" fillId="0" borderId="66" xfId="62" applyNumberFormat="1" applyFont="1" applyFill="1" applyBorder="1" applyAlignment="1" applyProtection="1">
      <alignment vertical="center"/>
      <protection/>
    </xf>
    <xf numFmtId="217" fontId="66" fillId="0" borderId="66" xfId="62" applyNumberFormat="1" applyFont="1" applyFill="1" applyBorder="1" applyAlignment="1" applyProtection="1">
      <alignment horizontal="right" vertical="center" wrapText="1"/>
      <protection/>
    </xf>
    <xf numFmtId="217" fontId="66" fillId="0" borderId="44" xfId="62" applyNumberFormat="1" applyFont="1" applyFill="1" applyBorder="1" applyAlignment="1" applyProtection="1">
      <alignment horizontal="right" vertical="center" wrapText="1"/>
      <protection/>
    </xf>
    <xf numFmtId="217" fontId="66" fillId="0" borderId="60" xfId="62" applyNumberFormat="1" applyFont="1" applyFill="1" applyBorder="1" applyAlignment="1" applyProtection="1">
      <alignment horizontal="right" vertical="center" wrapText="1"/>
      <protection/>
    </xf>
    <xf numFmtId="217" fontId="66" fillId="0" borderId="41" xfId="62" applyNumberFormat="1" applyFont="1" applyFill="1" applyBorder="1" applyAlignment="1" applyProtection="1">
      <alignment horizontal="right" vertical="center" wrapText="1"/>
      <protection/>
    </xf>
    <xf numFmtId="0" fontId="54" fillId="0" borderId="67" xfId="62" applyNumberFormat="1" applyFont="1" applyFill="1" applyBorder="1" applyAlignment="1" applyProtection="1">
      <alignment vertical="center"/>
      <protection/>
    </xf>
    <xf numFmtId="218" fontId="64" fillId="0" borderId="67" xfId="62" applyNumberFormat="1" applyFont="1" applyFill="1" applyBorder="1" applyAlignment="1" applyProtection="1">
      <alignment horizontal="center" vertical="center" wrapText="1"/>
      <protection/>
    </xf>
    <xf numFmtId="218" fontId="64" fillId="0" borderId="48" xfId="62" applyNumberFormat="1" applyFont="1" applyFill="1" applyBorder="1" applyAlignment="1" applyProtection="1">
      <alignment horizontal="center" vertical="center" wrapText="1"/>
      <protection/>
    </xf>
    <xf numFmtId="218" fontId="64" fillId="0" borderId="30" xfId="62" applyNumberFormat="1" applyFont="1" applyFill="1" applyBorder="1" applyAlignment="1" applyProtection="1">
      <alignment horizontal="center" vertical="center" wrapText="1"/>
      <protection/>
    </xf>
    <xf numFmtId="218" fontId="64" fillId="0" borderId="31" xfId="62" applyNumberFormat="1" applyFont="1" applyFill="1" applyBorder="1" applyAlignment="1" applyProtection="1">
      <alignment horizontal="center" vertical="center" wrapText="1"/>
      <protection/>
    </xf>
    <xf numFmtId="0" fontId="54" fillId="0" borderId="68" xfId="62" applyNumberFormat="1" applyFont="1" applyFill="1" applyBorder="1" applyAlignment="1" applyProtection="1">
      <alignment horizontal="center" vertical="center"/>
      <protection/>
    </xf>
    <xf numFmtId="0" fontId="54" fillId="0" borderId="69" xfId="62" applyNumberFormat="1" applyFont="1" applyFill="1" applyBorder="1" applyAlignment="1" applyProtection="1">
      <alignment vertical="center"/>
      <protection/>
    </xf>
    <xf numFmtId="217" fontId="66" fillId="0" borderId="67" xfId="62" applyNumberFormat="1" applyFont="1" applyFill="1" applyBorder="1" applyAlignment="1" applyProtection="1">
      <alignment vertical="center" wrapText="1"/>
      <protection/>
    </xf>
    <xf numFmtId="0" fontId="54" fillId="0" borderId="54" xfId="62" applyNumberFormat="1" applyFont="1" applyFill="1" applyBorder="1" applyAlignment="1" applyProtection="1">
      <alignment vertical="center"/>
      <protection/>
    </xf>
    <xf numFmtId="217" fontId="66" fillId="0" borderId="53" xfId="62" applyNumberFormat="1" applyFont="1" applyFill="1" applyBorder="1" applyAlignment="1" applyProtection="1">
      <alignment vertical="center" wrapText="1"/>
      <protection/>
    </xf>
    <xf numFmtId="0" fontId="66" fillId="0" borderId="54" xfId="62" applyNumberFormat="1" applyFont="1" applyFill="1" applyBorder="1" applyAlignment="1" applyProtection="1">
      <alignment vertical="center"/>
      <protection/>
    </xf>
    <xf numFmtId="217" fontId="66" fillId="0" borderId="25" xfId="62" applyNumberFormat="1" applyFont="1" applyFill="1" applyBorder="1" applyAlignment="1" applyProtection="1">
      <alignment vertical="center" wrapText="1"/>
      <protection/>
    </xf>
    <xf numFmtId="0" fontId="54" fillId="0" borderId="55" xfId="62" applyNumberFormat="1" applyFont="1" applyFill="1" applyBorder="1" applyAlignment="1" applyProtection="1">
      <alignment vertical="center"/>
      <protection/>
    </xf>
    <xf numFmtId="217" fontId="66" fillId="0" borderId="66" xfId="62" applyNumberFormat="1" applyFont="1" applyFill="1" applyBorder="1" applyAlignment="1" applyProtection="1">
      <alignment vertical="center" wrapText="1"/>
      <protection/>
    </xf>
    <xf numFmtId="217" fontId="66" fillId="0" borderId="44" xfId="62" applyNumberFormat="1" applyFont="1" applyFill="1" applyBorder="1" applyAlignment="1" applyProtection="1">
      <alignment vertical="center" wrapText="1"/>
      <protection/>
    </xf>
    <xf numFmtId="217" fontId="66" fillId="0" borderId="60" xfId="62" applyNumberFormat="1" applyFont="1" applyFill="1" applyBorder="1" applyAlignment="1" applyProtection="1">
      <alignment vertical="center" wrapText="1"/>
      <protection/>
    </xf>
    <xf numFmtId="217" fontId="66" fillId="0" borderId="41" xfId="62" applyNumberFormat="1" applyFont="1" applyFill="1" applyBorder="1" applyAlignment="1" applyProtection="1">
      <alignment vertical="center" wrapText="1"/>
      <protection/>
    </xf>
    <xf numFmtId="0" fontId="36" fillId="0" borderId="68" xfId="62" applyNumberFormat="1" applyFont="1" applyFill="1" applyBorder="1" applyAlignment="1" applyProtection="1">
      <alignment horizontal="center" vertical="center" wrapText="1"/>
      <protection/>
    </xf>
    <xf numFmtId="0" fontId="36" fillId="0" borderId="64" xfId="62" applyNumberFormat="1" applyFont="1" applyFill="1" applyBorder="1" applyAlignment="1" applyProtection="1">
      <alignment horizontal="center" vertical="center" wrapText="1"/>
      <protection/>
    </xf>
    <xf numFmtId="0" fontId="36" fillId="0" borderId="45" xfId="62" applyNumberFormat="1" applyFont="1" applyFill="1" applyBorder="1" applyAlignment="1" applyProtection="1">
      <alignment horizontal="center" vertical="center" wrapText="1"/>
      <protection/>
    </xf>
    <xf numFmtId="0" fontId="36" fillId="0" borderId="43" xfId="62" applyNumberFormat="1" applyFont="1" applyFill="1" applyBorder="1" applyAlignment="1" applyProtection="1">
      <alignment horizontal="center" vertical="center" wrapText="1"/>
      <protection/>
    </xf>
    <xf numFmtId="0" fontId="36" fillId="0" borderId="57" xfId="62" applyNumberFormat="1" applyFont="1" applyFill="1" applyBorder="1" applyAlignment="1" applyProtection="1">
      <alignment horizontal="center" vertical="center" wrapText="1"/>
      <protection/>
    </xf>
    <xf numFmtId="0" fontId="36" fillId="0" borderId="70" xfId="62" applyNumberFormat="1" applyFont="1" applyFill="1" applyBorder="1" applyAlignment="1" applyProtection="1">
      <alignment horizontal="center" vertical="center"/>
      <protection/>
    </xf>
    <xf numFmtId="217" fontId="70" fillId="0" borderId="65" xfId="62" applyNumberFormat="1" applyFont="1" applyFill="1" applyBorder="1" applyAlignment="1" applyProtection="1">
      <alignment vertical="center" wrapText="1"/>
      <protection/>
    </xf>
    <xf numFmtId="217" fontId="70" fillId="0" borderId="46" xfId="62" applyNumberFormat="1" applyFont="1" applyFill="1" applyBorder="1" applyAlignment="1" applyProtection="1">
      <alignment vertical="center" wrapText="1"/>
      <protection/>
    </xf>
    <xf numFmtId="217" fontId="70" fillId="0" borderId="59" xfId="62" applyNumberFormat="1" applyFont="1" applyFill="1" applyBorder="1" applyAlignment="1" applyProtection="1">
      <alignment vertical="center" wrapText="1"/>
      <protection/>
    </xf>
    <xf numFmtId="217" fontId="70" fillId="0" borderId="29" xfId="62" applyNumberFormat="1" applyFont="1" applyFill="1" applyBorder="1" applyAlignment="1" applyProtection="1">
      <alignment vertical="center" wrapText="1"/>
      <protection/>
    </xf>
    <xf numFmtId="0" fontId="36" fillId="0" borderId="54" xfId="62" applyNumberFormat="1" applyFont="1" applyFill="1" applyBorder="1" applyAlignment="1" applyProtection="1">
      <alignment vertical="center"/>
      <protection/>
    </xf>
    <xf numFmtId="217" fontId="70" fillId="0" borderId="53" xfId="62" applyNumberFormat="1" applyFont="1" applyFill="1" applyBorder="1" applyAlignment="1" applyProtection="1">
      <alignment vertical="center" wrapText="1"/>
      <protection/>
    </xf>
    <xf numFmtId="217" fontId="70" fillId="0" borderId="25" xfId="62" applyNumberFormat="1" applyFont="1" applyFill="1" applyBorder="1" applyAlignment="1" applyProtection="1">
      <alignment vertical="center" wrapText="1"/>
      <protection/>
    </xf>
    <xf numFmtId="217" fontId="70" fillId="0" borderId="26" xfId="62" applyNumberFormat="1" applyFont="1" applyFill="1" applyBorder="1" applyAlignment="1" applyProtection="1">
      <alignment vertical="center" wrapText="1"/>
      <protection/>
    </xf>
    <xf numFmtId="217" fontId="70" fillId="0" borderId="28" xfId="62" applyNumberFormat="1" applyFont="1" applyFill="1" applyBorder="1" applyAlignment="1" applyProtection="1">
      <alignment vertical="center" wrapText="1"/>
      <protection/>
    </xf>
    <xf numFmtId="217" fontId="71" fillId="0" borderId="53" xfId="62" applyNumberFormat="1" applyFont="1" applyFill="1" applyBorder="1" applyAlignment="1" applyProtection="1">
      <alignment vertical="center" wrapText="1"/>
      <protection/>
    </xf>
    <xf numFmtId="0" fontId="36" fillId="0" borderId="55" xfId="62" applyNumberFormat="1" applyFont="1" applyFill="1" applyBorder="1" applyAlignment="1" applyProtection="1">
      <alignment vertical="center"/>
      <protection/>
    </xf>
    <xf numFmtId="217" fontId="70" fillId="0" borderId="66" xfId="62" applyNumberFormat="1" applyFont="1" applyFill="1" applyBorder="1" applyAlignment="1" applyProtection="1">
      <alignment vertical="center" wrapText="1"/>
      <protection/>
    </xf>
    <xf numFmtId="217" fontId="70" fillId="0" borderId="44" xfId="62" applyNumberFormat="1" applyFont="1" applyFill="1" applyBorder="1" applyAlignment="1" applyProtection="1">
      <alignment vertical="center" wrapText="1"/>
      <protection/>
    </xf>
    <xf numFmtId="217" fontId="70" fillId="0" borderId="60" xfId="62" applyNumberFormat="1" applyFont="1" applyFill="1" applyBorder="1" applyAlignment="1" applyProtection="1">
      <alignment vertical="center" wrapText="1"/>
      <protection/>
    </xf>
    <xf numFmtId="217" fontId="70" fillId="0" borderId="41" xfId="62" applyNumberFormat="1" applyFont="1" applyFill="1" applyBorder="1" applyAlignment="1" applyProtection="1">
      <alignment vertical="center" wrapText="1"/>
      <protection/>
    </xf>
    <xf numFmtId="0" fontId="45" fillId="0" borderId="0" xfId="62" applyNumberFormat="1" applyFont="1" applyFill="1" applyBorder="1" applyAlignment="1" applyProtection="1">
      <alignment horizontal="center" vertical="center" wrapText="1"/>
      <protection/>
    </xf>
    <xf numFmtId="0" fontId="45" fillId="0" borderId="0" xfId="62" applyNumberFormat="1" applyFont="1" applyFill="1" applyBorder="1" applyAlignment="1" applyProtection="1">
      <alignment vertical="center" wrapText="1"/>
      <protection/>
    </xf>
    <xf numFmtId="0" fontId="45" fillId="0" borderId="43" xfId="62" applyNumberFormat="1" applyFont="1" applyFill="1" applyBorder="1" applyAlignment="1" applyProtection="1">
      <alignment horizontal="center" vertical="center" wrapText="1"/>
      <protection/>
    </xf>
    <xf numFmtId="0" fontId="65" fillId="0" borderId="52" xfId="62" applyNumberFormat="1" applyFont="1" applyFill="1" applyBorder="1" applyAlignment="1" applyProtection="1">
      <alignment horizontal="left" vertical="center" wrapText="1"/>
      <protection/>
    </xf>
    <xf numFmtId="0" fontId="65" fillId="0" borderId="59" xfId="62" applyNumberFormat="1" applyFont="1" applyFill="1" applyBorder="1" applyAlignment="1" applyProtection="1">
      <alignment horizontal="center" vertical="center" wrapText="1"/>
      <protection/>
    </xf>
    <xf numFmtId="219" fontId="65" fillId="0" borderId="29" xfId="62" applyNumberFormat="1" applyFont="1" applyFill="1" applyBorder="1" applyAlignment="1" applyProtection="1">
      <alignment horizontal="right" vertical="center" wrapText="1"/>
      <protection/>
    </xf>
    <xf numFmtId="0" fontId="65" fillId="0" borderId="46" xfId="62" applyNumberFormat="1" applyFont="1" applyFill="1" applyBorder="1" applyAlignment="1" applyProtection="1">
      <alignment horizontal="left" vertical="center"/>
      <protection/>
    </xf>
    <xf numFmtId="0" fontId="65" fillId="0" borderId="59" xfId="62" applyNumberFormat="1" applyFont="1" applyFill="1" applyBorder="1" applyAlignment="1" applyProtection="1">
      <alignment horizontal="center" vertical="center"/>
      <protection/>
    </xf>
    <xf numFmtId="0" fontId="65" fillId="0" borderId="29" xfId="62" applyNumberFormat="1" applyFont="1" applyFill="1" applyBorder="1" applyAlignment="1" applyProtection="1">
      <alignment horizontal="center" vertical="center"/>
      <protection/>
    </xf>
    <xf numFmtId="0" fontId="65" fillId="0" borderId="34" xfId="62" applyNumberFormat="1" applyFont="1" applyFill="1" applyBorder="1" applyAlignment="1" applyProtection="1">
      <alignment horizontal="left" vertical="center" wrapText="1"/>
      <protection/>
    </xf>
    <xf numFmtId="0" fontId="65" fillId="0" borderId="26" xfId="62" applyNumberFormat="1" applyFont="1" applyFill="1" applyBorder="1" applyAlignment="1" applyProtection="1">
      <alignment horizontal="center" vertical="center" wrapText="1"/>
      <protection/>
    </xf>
    <xf numFmtId="0" fontId="65" fillId="0" borderId="25" xfId="62" applyNumberFormat="1" applyFont="1" applyFill="1" applyBorder="1" applyAlignment="1" applyProtection="1">
      <alignment horizontal="left" vertical="center"/>
      <protection/>
    </xf>
    <xf numFmtId="219" fontId="65" fillId="0" borderId="28" xfId="62" applyNumberFormat="1" applyFont="1" applyFill="1" applyBorder="1" applyAlignment="1" applyProtection="1">
      <alignment horizontal="right" vertical="center" wrapText="1"/>
      <protection/>
    </xf>
    <xf numFmtId="0" fontId="65" fillId="0" borderId="25" xfId="62" applyNumberFormat="1" applyFont="1" applyFill="1" applyBorder="1" applyAlignment="1" applyProtection="1">
      <alignment horizontal="left" vertical="center" wrapText="1"/>
      <protection/>
    </xf>
    <xf numFmtId="0" fontId="65" fillId="0" borderId="26" xfId="62" applyNumberFormat="1" applyFont="1" applyFill="1" applyBorder="1" applyAlignment="1" applyProtection="1">
      <alignment horizontal="center" vertical="center"/>
      <protection/>
    </xf>
    <xf numFmtId="0" fontId="65" fillId="0" borderId="34" xfId="62" applyNumberFormat="1" applyFont="1" applyFill="1" applyBorder="1" applyAlignment="1" applyProtection="1">
      <alignment vertical="center" wrapText="1"/>
      <protection/>
    </xf>
    <xf numFmtId="0" fontId="65" fillId="0" borderId="25" xfId="62" applyNumberFormat="1" applyFont="1" applyFill="1" applyBorder="1" applyAlignment="1" applyProtection="1">
      <alignment vertical="center"/>
      <protection/>
    </xf>
    <xf numFmtId="217" fontId="65" fillId="0" borderId="28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2" applyFont="1" applyFill="1" applyAlignment="1">
      <alignment wrapText="1"/>
      <protection/>
    </xf>
    <xf numFmtId="0" fontId="65" fillId="0" borderId="71" xfId="62" applyNumberFormat="1" applyFont="1" applyFill="1" applyBorder="1" applyAlignment="1" applyProtection="1">
      <alignment horizontal="left" vertical="center" wrapText="1"/>
      <protection/>
    </xf>
    <xf numFmtId="0" fontId="65" fillId="0" borderId="72" xfId="62" applyNumberFormat="1" applyFont="1" applyFill="1" applyBorder="1" applyAlignment="1" applyProtection="1">
      <alignment horizontal="center" vertical="center" wrapText="1"/>
      <protection/>
    </xf>
    <xf numFmtId="217" fontId="65" fillId="0" borderId="38" xfId="62" applyNumberFormat="1" applyFont="1" applyFill="1" applyBorder="1" applyAlignment="1" applyProtection="1">
      <alignment horizontal="right" vertical="center" wrapText="1"/>
      <protection/>
    </xf>
    <xf numFmtId="0" fontId="65" fillId="0" borderId="73" xfId="62" applyNumberFormat="1" applyFont="1" applyFill="1" applyBorder="1" applyAlignment="1" applyProtection="1">
      <alignment horizontal="left" vertical="center" wrapText="1"/>
      <protection/>
    </xf>
    <xf numFmtId="0" fontId="65" fillId="0" borderId="74" xfId="62" applyNumberFormat="1" applyFont="1" applyFill="1" applyBorder="1" applyAlignment="1" applyProtection="1">
      <alignment horizontal="center" vertical="center" wrapText="1"/>
      <protection/>
    </xf>
    <xf numFmtId="217" fontId="65" fillId="0" borderId="75" xfId="62" applyNumberFormat="1" applyFont="1" applyFill="1" applyBorder="1" applyAlignment="1" applyProtection="1">
      <alignment horizontal="right" vertical="center" wrapText="1"/>
      <protection/>
    </xf>
    <xf numFmtId="0" fontId="65" fillId="0" borderId="76" xfId="62" applyNumberFormat="1" applyFont="1" applyFill="1" applyBorder="1" applyAlignment="1" applyProtection="1">
      <alignment horizontal="left" vertical="center" wrapText="1"/>
      <protection/>
    </xf>
    <xf numFmtId="217" fontId="65" fillId="0" borderId="49" xfId="62" applyNumberFormat="1" applyFont="1" applyFill="1" applyBorder="1" applyAlignment="1" applyProtection="1">
      <alignment horizontal="right" vertical="center" wrapText="1"/>
      <protection/>
    </xf>
    <xf numFmtId="0" fontId="65" fillId="0" borderId="77" xfId="62" applyNumberFormat="1" applyFont="1" applyFill="1" applyBorder="1" applyAlignment="1" applyProtection="1">
      <alignment vertical="center" wrapText="1"/>
      <protection/>
    </xf>
    <xf numFmtId="0" fontId="65" fillId="0" borderId="74" xfId="62" applyNumberFormat="1" applyFont="1" applyFill="1" applyBorder="1" applyAlignment="1" applyProtection="1">
      <alignment horizontal="center" vertical="center"/>
      <protection/>
    </xf>
    <xf numFmtId="0" fontId="65" fillId="0" borderId="58" xfId="62" applyNumberFormat="1" applyFont="1" applyFill="1" applyBorder="1" applyAlignment="1" applyProtection="1">
      <alignment vertical="center" wrapText="1"/>
      <protection/>
    </xf>
    <xf numFmtId="0" fontId="65" fillId="0" borderId="32" xfId="62" applyNumberFormat="1" applyFont="1" applyFill="1" applyBorder="1" applyAlignment="1" applyProtection="1">
      <alignment horizontal="center" vertical="center" wrapText="1"/>
      <protection/>
    </xf>
    <xf numFmtId="0" fontId="65" fillId="0" borderId="78" xfId="62" applyNumberFormat="1" applyFont="1" applyFill="1" applyBorder="1" applyAlignment="1" applyProtection="1">
      <alignment vertical="center" wrapText="1"/>
      <protection/>
    </xf>
    <xf numFmtId="0" fontId="65" fillId="0" borderId="23" xfId="62" applyNumberFormat="1" applyFont="1" applyFill="1" applyBorder="1" applyAlignment="1" applyProtection="1">
      <alignment vertical="center" wrapText="1"/>
      <protection/>
    </xf>
    <xf numFmtId="0" fontId="65" fillId="0" borderId="11" xfId="62" applyNumberFormat="1" applyFont="1" applyFill="1" applyBorder="1" applyAlignment="1" applyProtection="1">
      <alignment horizontal="center" vertical="center" wrapText="1"/>
      <protection/>
    </xf>
    <xf numFmtId="217" fontId="65" fillId="0" borderId="40" xfId="62" applyNumberFormat="1" applyFont="1" applyFill="1" applyBorder="1" applyAlignment="1" applyProtection="1">
      <alignment horizontal="right" vertical="center" wrapText="1"/>
      <protection/>
    </xf>
    <xf numFmtId="0" fontId="65" fillId="0" borderId="79" xfId="62" applyNumberFormat="1" applyFont="1" applyFill="1" applyBorder="1" applyAlignment="1" applyProtection="1">
      <alignment horizontal="left" vertical="center" wrapText="1"/>
      <protection/>
    </xf>
    <xf numFmtId="217" fontId="65" fillId="0" borderId="40" xfId="62" applyNumberFormat="1" applyFont="1" applyFill="1" applyBorder="1" applyAlignment="1" applyProtection="1">
      <alignment horizontal="right" vertical="center" wrapText="1"/>
      <protection/>
    </xf>
    <xf numFmtId="0" fontId="65" fillId="0" borderId="80" xfId="62" applyNumberFormat="1" applyFont="1" applyFill="1" applyBorder="1" applyAlignment="1" applyProtection="1">
      <alignment horizontal="center" vertical="center" wrapText="1"/>
      <protection/>
    </xf>
    <xf numFmtId="0" fontId="65" fillId="0" borderId="81" xfId="62" applyNumberFormat="1" applyFont="1" applyFill="1" applyBorder="1" applyAlignment="1" applyProtection="1">
      <alignment horizontal="left" vertical="center" wrapText="1"/>
      <protection/>
    </xf>
    <xf numFmtId="0" fontId="65" fillId="0" borderId="82" xfId="62" applyNumberFormat="1" applyFont="1" applyFill="1" applyBorder="1" applyAlignment="1" applyProtection="1">
      <alignment horizontal="center" vertical="center" wrapText="1"/>
      <protection/>
    </xf>
    <xf numFmtId="184" fontId="65" fillId="0" borderId="83" xfId="62" applyNumberFormat="1" applyFont="1" applyFill="1" applyBorder="1" applyAlignment="1" applyProtection="1">
      <alignment horizontal="right" vertical="center" wrapText="1"/>
      <protection/>
    </xf>
    <xf numFmtId="0" fontId="65" fillId="0" borderId="84" xfId="62" applyNumberFormat="1" applyFont="1" applyFill="1" applyBorder="1" applyAlignment="1" applyProtection="1">
      <alignment horizontal="left" vertical="center" wrapText="1"/>
      <protection/>
    </xf>
    <xf numFmtId="0" fontId="65" fillId="0" borderId="83" xfId="62" applyNumberFormat="1" applyFont="1" applyFill="1" applyBorder="1" applyAlignment="1" applyProtection="1">
      <alignment horizontal="center" vertical="center" wrapText="1"/>
      <protection/>
    </xf>
    <xf numFmtId="0" fontId="45" fillId="0" borderId="33" xfId="62" applyNumberFormat="1" applyFont="1" applyFill="1" applyBorder="1" applyAlignment="1" applyProtection="1">
      <alignment horizontal="left" vertical="center" wrapText="1"/>
      <protection/>
    </xf>
    <xf numFmtId="0" fontId="45" fillId="0" borderId="30" xfId="62" applyNumberFormat="1" applyFont="1" applyFill="1" applyBorder="1" applyAlignment="1" applyProtection="1">
      <alignment horizontal="center" vertical="center"/>
      <protection/>
    </xf>
    <xf numFmtId="0" fontId="45" fillId="0" borderId="31" xfId="62" applyNumberFormat="1" applyFont="1" applyFill="1" applyBorder="1" applyAlignment="1" applyProtection="1">
      <alignment horizontal="center" vertical="center"/>
      <protection/>
    </xf>
    <xf numFmtId="0" fontId="45" fillId="0" borderId="30" xfId="62" applyNumberFormat="1" applyFont="1" applyFill="1" applyBorder="1" applyAlignment="1" applyProtection="1">
      <alignment horizontal="center" vertical="center" wrapText="1"/>
      <protection/>
    </xf>
    <xf numFmtId="0" fontId="45" fillId="0" borderId="26" xfId="62" applyNumberFormat="1" applyFont="1" applyFill="1" applyBorder="1" applyAlignment="1" applyProtection="1">
      <alignment horizontal="center" vertical="center"/>
      <protection/>
    </xf>
    <xf numFmtId="219" fontId="45" fillId="0" borderId="28" xfId="62" applyNumberFormat="1" applyFont="1" applyFill="1" applyBorder="1" applyAlignment="1" applyProtection="1">
      <alignment horizontal="right" vertical="center"/>
      <protection/>
    </xf>
    <xf numFmtId="0" fontId="45" fillId="0" borderId="34" xfId="62" applyNumberFormat="1" applyFont="1" applyFill="1" applyBorder="1" applyAlignment="1" applyProtection="1">
      <alignment horizontal="left" vertical="center" wrapText="1"/>
      <protection/>
    </xf>
    <xf numFmtId="187" fontId="45" fillId="0" borderId="28" xfId="62" applyNumberFormat="1" applyFont="1" applyFill="1" applyBorder="1" applyAlignment="1" applyProtection="1">
      <alignment horizontal="right" vertical="center"/>
      <protection/>
    </xf>
    <xf numFmtId="0" fontId="45" fillId="0" borderId="34" xfId="62" applyNumberFormat="1" applyFont="1" applyFill="1" applyBorder="1" applyAlignment="1" applyProtection="1">
      <alignment vertical="center" wrapText="1"/>
      <protection/>
    </xf>
    <xf numFmtId="220" fontId="45" fillId="0" borderId="26" xfId="62" applyNumberFormat="1" applyFont="1" applyFill="1" applyBorder="1" applyAlignment="1" applyProtection="1">
      <alignment horizontal="center" vertical="center"/>
      <protection/>
    </xf>
    <xf numFmtId="0" fontId="45" fillId="0" borderId="36" xfId="62" applyNumberFormat="1" applyFont="1" applyFill="1" applyBorder="1" applyAlignment="1" applyProtection="1">
      <alignment vertical="center" wrapText="1"/>
      <protection/>
    </xf>
    <xf numFmtId="217" fontId="45" fillId="0" borderId="31" xfId="62" applyNumberFormat="1" applyFont="1" applyFill="1" applyBorder="1" applyAlignment="1" applyProtection="1">
      <alignment horizontal="right" vertical="center"/>
      <protection/>
    </xf>
    <xf numFmtId="0" fontId="45" fillId="0" borderId="32" xfId="62" applyNumberFormat="1" applyFont="1" applyFill="1" applyBorder="1" applyAlignment="1" applyProtection="1">
      <alignment horizontal="center" vertical="center" wrapText="1"/>
      <protection/>
    </xf>
    <xf numFmtId="187" fontId="45" fillId="0" borderId="35" xfId="62" applyNumberFormat="1" applyFont="1" applyFill="1" applyBorder="1" applyAlignment="1" applyProtection="1">
      <alignment vertical="center"/>
      <protection/>
    </xf>
    <xf numFmtId="0" fontId="45" fillId="0" borderId="76" xfId="62" applyNumberFormat="1" applyFont="1" applyFill="1" applyBorder="1" applyAlignment="1" applyProtection="1">
      <alignment vertical="center"/>
      <protection/>
    </xf>
    <xf numFmtId="0" fontId="45" fillId="0" borderId="72" xfId="62" applyNumberFormat="1" applyFont="1" applyFill="1" applyBorder="1" applyAlignment="1" applyProtection="1">
      <alignment horizontal="center" vertical="center"/>
      <protection/>
    </xf>
    <xf numFmtId="187" fontId="45" fillId="0" borderId="38" xfId="62" applyNumberFormat="1" applyFont="1" applyFill="1" applyBorder="1" applyAlignment="1" applyProtection="1">
      <alignment vertical="center"/>
      <protection/>
    </xf>
    <xf numFmtId="0" fontId="45" fillId="0" borderId="85" xfId="62" applyNumberFormat="1" applyFont="1" applyFill="1" applyBorder="1" applyAlignment="1" applyProtection="1">
      <alignment horizontal="left" vertical="center" wrapText="1"/>
      <protection/>
    </xf>
    <xf numFmtId="0" fontId="45" fillId="0" borderId="86" xfId="62" applyNumberFormat="1" applyFont="1" applyFill="1" applyBorder="1" applyAlignment="1" applyProtection="1">
      <alignment horizontal="center" vertical="center" wrapText="1"/>
      <protection/>
    </xf>
    <xf numFmtId="0" fontId="45" fillId="0" borderId="60" xfId="62" applyNumberFormat="1" applyFont="1" applyFill="1" applyBorder="1" applyAlignment="1" applyProtection="1">
      <alignment horizontal="center" vertical="center"/>
      <protection/>
    </xf>
    <xf numFmtId="0" fontId="45" fillId="0" borderId="42" xfId="62" applyNumberFormat="1" applyFont="1" applyFill="1" applyBorder="1" applyAlignment="1" applyProtection="1">
      <alignment vertical="center" wrapText="1"/>
      <protection/>
    </xf>
    <xf numFmtId="0" fontId="45" fillId="0" borderId="81" xfId="62" applyNumberFormat="1" applyFont="1" applyFill="1" applyBorder="1" applyAlignment="1" applyProtection="1">
      <alignment horizontal="left" vertical="center"/>
      <protection/>
    </xf>
    <xf numFmtId="0" fontId="45" fillId="0" borderId="87" xfId="62" applyNumberFormat="1" applyFont="1" applyFill="1" applyBorder="1" applyAlignment="1" applyProtection="1">
      <alignment horizontal="center" vertical="center" wrapText="1"/>
      <protection/>
    </xf>
    <xf numFmtId="0" fontId="45" fillId="0" borderId="88" xfId="62" applyNumberFormat="1" applyFont="1" applyFill="1" applyBorder="1" applyAlignment="1" applyProtection="1">
      <alignment horizontal="center" vertical="center" wrapText="1"/>
      <protection/>
    </xf>
    <xf numFmtId="0" fontId="45" fillId="0" borderId="89" xfId="62" applyNumberFormat="1" applyFont="1" applyFill="1" applyBorder="1" applyAlignment="1" applyProtection="1">
      <alignment horizontal="center" vertical="center" wrapText="1"/>
      <protection/>
    </xf>
    <xf numFmtId="0" fontId="45" fillId="0" borderId="59" xfId="62" applyNumberFormat="1" applyFont="1" applyFill="1" applyBorder="1" applyAlignment="1" applyProtection="1">
      <alignment horizontal="center" vertical="center"/>
      <protection/>
    </xf>
    <xf numFmtId="0" fontId="45" fillId="0" borderId="52" xfId="62" applyNumberFormat="1" applyFont="1" applyFill="1" applyBorder="1" applyAlignment="1" applyProtection="1">
      <alignment horizontal="left" vertical="center" wrapText="1"/>
      <protection/>
    </xf>
    <xf numFmtId="0" fontId="45" fillId="0" borderId="76" xfId="62" applyNumberFormat="1" applyFont="1" applyFill="1" applyBorder="1" applyAlignment="1" applyProtection="1">
      <alignment horizontal="left" vertical="center" wrapText="1"/>
      <protection/>
    </xf>
    <xf numFmtId="0" fontId="45" fillId="0" borderId="72" xfId="62" applyNumberFormat="1" applyFont="1" applyFill="1" applyBorder="1" applyAlignment="1" applyProtection="1">
      <alignment horizontal="center" vertical="center" wrapText="1"/>
      <protection/>
    </xf>
    <xf numFmtId="217" fontId="45" fillId="0" borderId="38" xfId="62" applyNumberFormat="1" applyFont="1" applyFill="1" applyBorder="1" applyAlignment="1" applyProtection="1">
      <alignment vertical="center"/>
      <protection/>
    </xf>
    <xf numFmtId="0" fontId="45" fillId="0" borderId="78" xfId="62" applyNumberFormat="1" applyFont="1" applyFill="1" applyBorder="1" applyAlignment="1" applyProtection="1">
      <alignment vertical="center"/>
      <protection/>
    </xf>
    <xf numFmtId="0" fontId="45" fillId="0" borderId="74" xfId="62" applyNumberFormat="1" applyFont="1" applyFill="1" applyBorder="1" applyAlignment="1" applyProtection="1">
      <alignment horizontal="center" vertical="center" wrapText="1"/>
      <protection/>
    </xf>
    <xf numFmtId="0" fontId="45" fillId="0" borderId="78" xfId="62" applyNumberFormat="1" applyFont="1" applyFill="1" applyBorder="1" applyAlignment="1" applyProtection="1">
      <alignment horizontal="left" vertical="center" wrapText="1"/>
      <protection/>
    </xf>
    <xf numFmtId="217" fontId="45" fillId="0" borderId="49" xfId="62" applyNumberFormat="1" applyFont="1" applyFill="1" applyBorder="1" applyAlignment="1" applyProtection="1">
      <alignment vertical="center"/>
      <protection/>
    </xf>
    <xf numFmtId="0" fontId="45" fillId="0" borderId="90" xfId="62" applyNumberFormat="1" applyFont="1" applyFill="1" applyBorder="1" applyAlignment="1" applyProtection="1">
      <alignment horizontal="left" vertical="center" wrapText="1"/>
      <protection/>
    </xf>
    <xf numFmtId="0" fontId="45" fillId="0" borderId="91" xfId="62" applyNumberFormat="1" applyFont="1" applyFill="1" applyBorder="1" applyAlignment="1" applyProtection="1">
      <alignment horizontal="center" vertical="center" wrapText="1"/>
      <protection/>
    </xf>
    <xf numFmtId="217" fontId="45" fillId="0" borderId="92" xfId="62" applyNumberFormat="1" applyFont="1" applyFill="1" applyBorder="1" applyAlignment="1" applyProtection="1">
      <alignment vertical="center"/>
      <protection/>
    </xf>
    <xf numFmtId="0" fontId="45" fillId="0" borderId="90" xfId="62" applyNumberFormat="1" applyFont="1" applyFill="1" applyBorder="1" applyAlignment="1" applyProtection="1">
      <alignment vertical="center" wrapText="1"/>
      <protection/>
    </xf>
    <xf numFmtId="218" fontId="45" fillId="0" borderId="48" xfId="62" applyNumberFormat="1" applyFont="1" applyFill="1" applyBorder="1" applyAlignment="1" applyProtection="1">
      <alignment horizontal="center" vertical="center"/>
      <protection/>
    </xf>
    <xf numFmtId="218" fontId="45" fillId="0" borderId="30" xfId="62" applyNumberFormat="1" applyFont="1" applyFill="1" applyBorder="1" applyAlignment="1" applyProtection="1">
      <alignment horizontal="center" vertical="center"/>
      <protection/>
    </xf>
    <xf numFmtId="218" fontId="45" fillId="0" borderId="31" xfId="62" applyNumberFormat="1" applyFont="1" applyFill="1" applyBorder="1" applyAlignment="1" applyProtection="1">
      <alignment horizontal="center" vertical="center"/>
      <protection/>
    </xf>
    <xf numFmtId="0" fontId="45" fillId="0" borderId="28" xfId="62" applyNumberFormat="1" applyFont="1" applyFill="1" applyBorder="1" applyAlignment="1" applyProtection="1">
      <alignment horizontal="center" vertical="center" wrapText="1"/>
      <protection/>
    </xf>
    <xf numFmtId="184" fontId="45" fillId="0" borderId="25" xfId="62" applyNumberFormat="1" applyFont="1" applyFill="1" applyBorder="1" applyAlignment="1" applyProtection="1">
      <alignment vertical="center"/>
      <protection/>
    </xf>
    <xf numFmtId="217" fontId="45" fillId="0" borderId="25" xfId="62" applyNumberFormat="1" applyFont="1" applyFill="1" applyBorder="1" applyAlignment="1" applyProtection="1">
      <alignment horizontal="right" vertical="center"/>
      <protection/>
    </xf>
    <xf numFmtId="0" fontId="45" fillId="0" borderId="41" xfId="62" applyNumberFormat="1" applyFont="1" applyFill="1" applyBorder="1" applyAlignment="1" applyProtection="1">
      <alignment horizontal="center" vertical="center"/>
      <protection/>
    </xf>
    <xf numFmtId="217" fontId="45" fillId="0" borderId="92" xfId="62" applyNumberFormat="1" applyFont="1" applyFill="1" applyBorder="1" applyAlignment="1" applyProtection="1">
      <alignment horizontal="right" vertical="center"/>
      <protection/>
    </xf>
    <xf numFmtId="0" fontId="45" fillId="0" borderId="42" xfId="62" applyNumberFormat="1" applyFont="1" applyFill="1" applyBorder="1" applyAlignment="1" applyProtection="1">
      <alignment horizontal="center" vertical="center"/>
      <protection/>
    </xf>
    <xf numFmtId="0" fontId="36" fillId="0" borderId="0" xfId="62" applyNumberFormat="1" applyFont="1" applyFill="1" applyBorder="1" applyAlignment="1" applyProtection="1">
      <alignment/>
      <protection/>
    </xf>
    <xf numFmtId="0" fontId="45" fillId="0" borderId="0" xfId="62" applyNumberFormat="1" applyFont="1" applyFill="1" applyBorder="1" applyAlignment="1" applyProtection="1">
      <alignment vertical="center"/>
      <protection/>
    </xf>
    <xf numFmtId="0" fontId="45" fillId="0" borderId="0" xfId="62" applyNumberFormat="1" applyFont="1" applyFill="1" applyBorder="1" applyAlignment="1" applyProtection="1">
      <alignment horizontal="right" vertical="center"/>
      <protection/>
    </xf>
    <xf numFmtId="0" fontId="27" fillId="0" borderId="0" xfId="62" applyFont="1" applyFill="1">
      <alignment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61" fillId="0" borderId="0" xfId="62" applyNumberFormat="1" applyFont="1" applyFill="1" applyBorder="1" applyAlignment="1" applyProtection="1">
      <alignment horizontal="center" vertical="center"/>
      <protection/>
    </xf>
    <xf numFmtId="0" fontId="61" fillId="0" borderId="0" xfId="62" applyNumberFormat="1" applyFont="1" applyFill="1" applyBorder="1" applyAlignment="1" applyProtection="1">
      <alignment vertical="center"/>
      <protection/>
    </xf>
    <xf numFmtId="0" fontId="61" fillId="0" borderId="0" xfId="62" applyNumberFormat="1" applyFont="1" applyFill="1" applyBorder="1" applyAlignment="1" applyProtection="1">
      <alignment horizontal="right" vertical="center"/>
      <protection/>
    </xf>
    <xf numFmtId="0" fontId="61" fillId="0" borderId="0" xfId="62" applyFont="1" applyFill="1">
      <alignment/>
      <protection/>
    </xf>
    <xf numFmtId="0" fontId="0" fillId="0" borderId="44" xfId="62" applyNumberFormat="1" applyFont="1" applyFill="1" applyBorder="1" applyAlignment="1" applyProtection="1">
      <alignment horizontal="center" vertical="center"/>
      <protection/>
    </xf>
    <xf numFmtId="0" fontId="0" fillId="0" borderId="41" xfId="62" applyNumberFormat="1" applyFont="1" applyFill="1" applyBorder="1" applyAlignment="1" applyProtection="1">
      <alignment horizontal="center" vertical="center"/>
      <protection/>
    </xf>
    <xf numFmtId="0" fontId="0" fillId="0" borderId="60" xfId="62" applyNumberFormat="1" applyFont="1" applyFill="1" applyBorder="1" applyAlignment="1" applyProtection="1">
      <alignment horizontal="center" vertical="center"/>
      <protection/>
    </xf>
    <xf numFmtId="0" fontId="0" fillId="0" borderId="67" xfId="62" applyNumberFormat="1" applyFont="1" applyFill="1" applyBorder="1" applyAlignment="1" applyProtection="1">
      <alignment vertical="center"/>
      <protection/>
    </xf>
    <xf numFmtId="217" fontId="62" fillId="0" borderId="48" xfId="62" applyNumberFormat="1" applyFont="1" applyFill="1" applyBorder="1" applyAlignment="1" applyProtection="1">
      <alignment vertical="center" wrapText="1"/>
      <protection/>
    </xf>
    <xf numFmtId="0" fontId="61" fillId="0" borderId="53" xfId="62" applyNumberFormat="1" applyFont="1" applyFill="1" applyBorder="1" applyAlignment="1" applyProtection="1">
      <alignment vertical="center"/>
      <protection/>
    </xf>
    <xf numFmtId="217" fontId="62" fillId="0" borderId="25" xfId="62" applyNumberFormat="1" applyFont="1" applyFill="1" applyBorder="1" applyAlignment="1" applyProtection="1">
      <alignment vertical="center" wrapText="1"/>
      <protection/>
    </xf>
    <xf numFmtId="217" fontId="62" fillId="0" borderId="28" xfId="62" applyNumberFormat="1" applyFont="1" applyFill="1" applyBorder="1" applyAlignment="1" applyProtection="1">
      <alignment vertical="center" wrapText="1"/>
      <protection/>
    </xf>
    <xf numFmtId="0" fontId="0" fillId="0" borderId="53" xfId="62" applyNumberFormat="1" applyFont="1" applyFill="1" applyBorder="1" applyAlignment="1" applyProtection="1">
      <alignment vertical="center"/>
      <protection/>
    </xf>
    <xf numFmtId="217" fontId="62" fillId="0" borderId="26" xfId="62" applyNumberFormat="1" applyFont="1" applyFill="1" applyBorder="1" applyAlignment="1" applyProtection="1">
      <alignment vertical="center" wrapText="1"/>
      <protection/>
    </xf>
    <xf numFmtId="0" fontId="0" fillId="0" borderId="66" xfId="62" applyNumberFormat="1" applyFont="1" applyFill="1" applyBorder="1" applyAlignment="1" applyProtection="1">
      <alignment vertical="center"/>
      <protection/>
    </xf>
    <xf numFmtId="217" fontId="62" fillId="0" borderId="44" xfId="62" applyNumberFormat="1" applyFont="1" applyFill="1" applyBorder="1" applyAlignment="1" applyProtection="1">
      <alignment vertical="center" wrapText="1"/>
      <protection/>
    </xf>
    <xf numFmtId="217" fontId="62" fillId="0" borderId="41" xfId="62" applyNumberFormat="1" applyFont="1" applyFill="1" applyBorder="1" applyAlignment="1" applyProtection="1">
      <alignment vertical="center" wrapText="1"/>
      <protection/>
    </xf>
    <xf numFmtId="217" fontId="62" fillId="0" borderId="60" xfId="62" applyNumberFormat="1" applyFont="1" applyFill="1" applyBorder="1" applyAlignment="1" applyProtection="1">
      <alignment vertical="center" wrapText="1"/>
      <protection/>
    </xf>
    <xf numFmtId="184" fontId="45" fillId="0" borderId="28" xfId="62" applyNumberFormat="1" applyFont="1" applyFill="1" applyBorder="1" applyAlignment="1" applyProtection="1">
      <alignment vertical="center"/>
      <protection/>
    </xf>
    <xf numFmtId="0" fontId="63" fillId="0" borderId="0" xfId="62" applyNumberFormat="1" applyFont="1" applyFill="1" applyBorder="1" applyAlignment="1" applyProtection="1">
      <alignment horizontal="center" vertical="center"/>
      <protection/>
    </xf>
    <xf numFmtId="0" fontId="63" fillId="0" borderId="0" xfId="62" applyNumberFormat="1" applyFont="1" applyFill="1" applyBorder="1" applyAlignment="1" applyProtection="1">
      <alignment vertical="center"/>
      <protection/>
    </xf>
    <xf numFmtId="0" fontId="45" fillId="0" borderId="93" xfId="62" applyNumberFormat="1" applyFont="1" applyFill="1" applyBorder="1" applyAlignment="1" applyProtection="1">
      <alignment horizontal="center" vertical="center"/>
      <protection/>
    </xf>
    <xf numFmtId="0" fontId="45" fillId="0" borderId="87" xfId="62" applyNumberFormat="1" applyFont="1" applyFill="1" applyBorder="1" applyAlignment="1" applyProtection="1">
      <alignment horizontal="center" vertical="center"/>
      <protection/>
    </xf>
    <xf numFmtId="0" fontId="45" fillId="0" borderId="94" xfId="62" applyNumberFormat="1" applyFont="1" applyFill="1" applyBorder="1" applyAlignment="1" applyProtection="1">
      <alignment horizontal="center" vertical="center"/>
      <protection/>
    </xf>
    <xf numFmtId="0" fontId="45" fillId="0" borderId="70" xfId="62" applyNumberFormat="1" applyFont="1" applyFill="1" applyBorder="1" applyAlignment="1" applyProtection="1">
      <alignment vertical="center"/>
      <protection/>
    </xf>
    <xf numFmtId="217" fontId="0" fillId="0" borderId="65" xfId="62" applyNumberFormat="1" applyFont="1" applyFill="1" applyBorder="1" applyAlignment="1" applyProtection="1">
      <alignment horizontal="right" vertical="center"/>
      <protection/>
    </xf>
    <xf numFmtId="0" fontId="45" fillId="0" borderId="54" xfId="62" applyNumberFormat="1" applyFont="1" applyFill="1" applyBorder="1" applyAlignment="1" applyProtection="1">
      <alignment horizontal="left" vertical="center"/>
      <protection/>
    </xf>
    <xf numFmtId="217" fontId="45" fillId="0" borderId="54" xfId="62" applyNumberFormat="1" applyFont="1" applyFill="1" applyBorder="1" applyAlignment="1" applyProtection="1">
      <alignment horizontal="right" vertical="center"/>
      <protection/>
    </xf>
    <xf numFmtId="0" fontId="45" fillId="0" borderId="54" xfId="62" applyNumberFormat="1" applyFont="1" applyFill="1" applyBorder="1" applyAlignment="1" applyProtection="1">
      <alignment horizontal="center" vertical="center"/>
      <protection/>
    </xf>
    <xf numFmtId="217" fontId="45" fillId="0" borderId="66" xfId="62" applyNumberFormat="1" applyFont="1" applyFill="1" applyBorder="1" applyAlignment="1" applyProtection="1">
      <alignment horizontal="right" vertical="center"/>
      <protection/>
    </xf>
    <xf numFmtId="217" fontId="45" fillId="0" borderId="90" xfId="62" applyNumberFormat="1" applyFont="1" applyFill="1" applyBorder="1" applyAlignment="1" applyProtection="1">
      <alignment horizontal="right" vertical="center"/>
      <protection/>
    </xf>
    <xf numFmtId="217" fontId="45" fillId="0" borderId="95" xfId="62" applyNumberFormat="1" applyFont="1" applyFill="1" applyBorder="1" applyAlignment="1" applyProtection="1">
      <alignment horizontal="right" vertical="center"/>
      <protection/>
    </xf>
    <xf numFmtId="0" fontId="45" fillId="0" borderId="0" xfId="62" applyNumberFormat="1" applyFont="1" applyFill="1" applyBorder="1" applyAlignment="1" applyProtection="1">
      <alignment horizontal="center" vertical="center" wrapText="1"/>
      <protection/>
    </xf>
    <xf numFmtId="0" fontId="45" fillId="0" borderId="0" xfId="62" applyNumberFormat="1" applyFont="1" applyFill="1" applyBorder="1" applyAlignment="1" applyProtection="1">
      <alignment vertical="center" wrapText="1"/>
      <protection/>
    </xf>
    <xf numFmtId="0" fontId="45" fillId="0" borderId="96" xfId="62" applyNumberFormat="1" applyFont="1" applyFill="1" applyBorder="1" applyAlignment="1" applyProtection="1">
      <alignment horizontal="center" vertical="center" wrapText="1"/>
      <protection/>
    </xf>
    <xf numFmtId="0" fontId="45" fillId="0" borderId="97" xfId="62" applyNumberFormat="1" applyFont="1" applyFill="1" applyBorder="1" applyAlignment="1" applyProtection="1">
      <alignment horizontal="center" vertical="center" wrapText="1"/>
      <protection/>
    </xf>
    <xf numFmtId="0" fontId="45" fillId="0" borderId="97" xfId="62" applyNumberFormat="1" applyFont="1" applyFill="1" applyBorder="1" applyAlignment="1" applyProtection="1">
      <alignment horizontal="center" vertical="center"/>
      <protection/>
    </xf>
    <xf numFmtId="0" fontId="45" fillId="0" borderId="96" xfId="62" applyNumberFormat="1" applyFont="1" applyFill="1" applyBorder="1" applyAlignment="1" applyProtection="1">
      <alignment horizontal="center" vertical="center"/>
      <protection/>
    </xf>
    <xf numFmtId="0" fontId="45" fillId="0" borderId="98" xfId="62" applyNumberFormat="1" applyFont="1" applyFill="1" applyBorder="1" applyAlignment="1" applyProtection="1">
      <alignment horizontal="left" vertical="center" wrapText="1"/>
      <protection/>
    </xf>
    <xf numFmtId="0" fontId="45" fillId="0" borderId="99" xfId="62" applyNumberFormat="1" applyFont="1" applyFill="1" applyBorder="1" applyAlignment="1" applyProtection="1">
      <alignment horizontal="center" vertical="center"/>
      <protection/>
    </xf>
    <xf numFmtId="0" fontId="45" fillId="0" borderId="99" xfId="62" applyNumberFormat="1" applyFont="1" applyFill="1" applyBorder="1" applyAlignment="1" applyProtection="1">
      <alignment horizontal="center" vertical="center" wrapText="1"/>
      <protection/>
    </xf>
    <xf numFmtId="0" fontId="45" fillId="0" borderId="79" xfId="62" applyNumberFormat="1" applyFont="1" applyFill="1" applyBorder="1" applyAlignment="1" applyProtection="1">
      <alignment horizontal="left" vertical="center" wrapText="1"/>
      <protection/>
    </xf>
    <xf numFmtId="0" fontId="45" fillId="0" borderId="40" xfId="62" applyNumberFormat="1" applyFont="1" applyFill="1" applyBorder="1" applyAlignment="1" applyProtection="1">
      <alignment horizontal="center" vertical="center" wrapText="1"/>
      <protection/>
    </xf>
    <xf numFmtId="0" fontId="45" fillId="0" borderId="79" xfId="62" applyNumberFormat="1" applyFont="1" applyFill="1" applyBorder="1" applyAlignment="1" applyProtection="1">
      <alignment vertical="center"/>
      <protection/>
    </xf>
    <xf numFmtId="0" fontId="45" fillId="0" borderId="79" xfId="62" applyNumberFormat="1" applyFont="1" applyFill="1" applyBorder="1" applyAlignment="1" applyProtection="1">
      <alignment horizontal="left" vertical="center"/>
      <protection/>
    </xf>
    <xf numFmtId="0" fontId="45" fillId="0" borderId="85" xfId="62" applyNumberFormat="1" applyFont="1" applyFill="1" applyBorder="1" applyAlignment="1" applyProtection="1">
      <alignment horizontal="left" vertical="center" wrapText="1"/>
      <protection/>
    </xf>
    <xf numFmtId="0" fontId="45" fillId="0" borderId="50" xfId="62" applyNumberFormat="1" applyFont="1" applyFill="1" applyBorder="1" applyAlignment="1" applyProtection="1">
      <alignment horizontal="center" vertical="center" wrapText="1"/>
      <protection/>
    </xf>
    <xf numFmtId="0" fontId="45" fillId="0" borderId="85" xfId="62" applyNumberFormat="1" applyFont="1" applyFill="1" applyBorder="1" applyAlignment="1" applyProtection="1">
      <alignment horizontal="center" vertical="center"/>
      <protection/>
    </xf>
    <xf numFmtId="0" fontId="45" fillId="0" borderId="50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100" xfId="62" applyNumberFormat="1" applyFont="1" applyFill="1" applyBorder="1" applyAlignment="1" applyProtection="1">
      <alignment horizontal="center" vertical="center"/>
      <protection/>
    </xf>
    <xf numFmtId="0" fontId="0" fillId="0" borderId="86" xfId="62" applyNumberFormat="1" applyFont="1" applyFill="1" applyBorder="1" applyAlignment="1" applyProtection="1">
      <alignment horizontal="center" vertical="center"/>
      <protection/>
    </xf>
    <xf numFmtId="217" fontId="62" fillId="0" borderId="101" xfId="62" applyNumberFormat="1" applyFont="1" applyFill="1" applyBorder="1" applyAlignment="1" applyProtection="1">
      <alignment vertical="center" wrapText="1"/>
      <protection/>
    </xf>
    <xf numFmtId="217" fontId="62" fillId="0" borderId="20" xfId="62" applyNumberFormat="1" applyFont="1" applyFill="1" applyBorder="1" applyAlignment="1" applyProtection="1">
      <alignment vertical="center" wrapText="1"/>
      <protection/>
    </xf>
    <xf numFmtId="217" fontId="62" fillId="0" borderId="27" xfId="62" applyNumberFormat="1" applyFont="1" applyFill="1" applyBorder="1" applyAlignment="1" applyProtection="1">
      <alignment vertical="center" wrapText="1"/>
      <protection/>
    </xf>
    <xf numFmtId="217" fontId="62" fillId="0" borderId="11" xfId="62" applyNumberFormat="1" applyFont="1" applyFill="1" applyBorder="1" applyAlignment="1" applyProtection="1">
      <alignment vertical="center" wrapText="1"/>
      <protection/>
    </xf>
    <xf numFmtId="217" fontId="62" fillId="0" borderId="100" xfId="62" applyNumberFormat="1" applyFont="1" applyFill="1" applyBorder="1" applyAlignment="1" applyProtection="1">
      <alignment vertical="center" wrapText="1"/>
      <protection/>
    </xf>
    <xf numFmtId="217" fontId="62" fillId="0" borderId="86" xfId="62" applyNumberFormat="1" applyFont="1" applyFill="1" applyBorder="1" applyAlignment="1" applyProtection="1">
      <alignment vertical="center" wrapText="1"/>
      <protection/>
    </xf>
    <xf numFmtId="0" fontId="32" fillId="0" borderId="102" xfId="61" applyFont="1" applyBorder="1" applyAlignment="1">
      <alignment horizontal="left" vertical="center"/>
      <protection/>
    </xf>
    <xf numFmtId="0" fontId="32" fillId="0" borderId="11" xfId="57" applyFont="1" applyBorder="1" applyAlignment="1">
      <alignment horizontal="center" vertical="center"/>
      <protection/>
    </xf>
    <xf numFmtId="0" fontId="52" fillId="24" borderId="0" xfId="62" applyNumberFormat="1" applyFont="1" applyFill="1" applyBorder="1" applyAlignment="1" applyProtection="1">
      <alignment horizontal="center" vertical="center"/>
      <protection/>
    </xf>
    <xf numFmtId="0" fontId="52" fillId="24" borderId="0" xfId="62" applyNumberFormat="1" applyFont="1" applyFill="1" applyBorder="1" applyAlignment="1" applyProtection="1">
      <alignment/>
      <protection/>
    </xf>
    <xf numFmtId="0" fontId="45" fillId="24" borderId="0" xfId="62" applyNumberFormat="1" applyFont="1" applyFill="1" applyBorder="1" applyAlignment="1" applyProtection="1">
      <alignment horizontal="right" vertical="center"/>
      <protection/>
    </xf>
    <xf numFmtId="0" fontId="24" fillId="0" borderId="103" xfId="61" applyFont="1" applyBorder="1" applyAlignment="1">
      <alignment horizontal="center" vertical="center" wrapText="1"/>
      <protection/>
    </xf>
    <xf numFmtId="0" fontId="24" fillId="0" borderId="10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103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36" fillId="0" borderId="104" xfId="61" applyBorder="1" applyAlignment="1">
      <alignment horizontal="center" vertical="center"/>
      <protection/>
    </xf>
    <xf numFmtId="0" fontId="51" fillId="0" borderId="0" xfId="57" applyFont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0" fontId="44" fillId="0" borderId="0" xfId="61" applyFont="1" applyAlignment="1">
      <alignment horizontal="center"/>
      <protection/>
    </xf>
    <xf numFmtId="0" fontId="40" fillId="0" borderId="0" xfId="61" applyFont="1" applyAlignment="1">
      <alignment horizontal="center"/>
      <protection/>
    </xf>
    <xf numFmtId="0" fontId="41" fillId="0" borderId="0" xfId="61" applyFont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27" fillId="0" borderId="11" xfId="61" applyFont="1" applyBorder="1" applyAlignment="1">
      <alignment horizontal="center" vertical="center" wrapText="1"/>
      <protection/>
    </xf>
    <xf numFmtId="0" fontId="27" fillId="0" borderId="103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05" xfId="61" applyFont="1" applyBorder="1" applyAlignment="1">
      <alignment horizontal="center" vertical="center"/>
      <protection/>
    </xf>
    <xf numFmtId="0" fontId="27" fillId="0" borderId="23" xfId="61" applyFont="1" applyBorder="1" applyAlignment="1">
      <alignment horizontal="center" vertical="center"/>
      <protection/>
    </xf>
    <xf numFmtId="0" fontId="46" fillId="0" borderId="0" xfId="61" applyFont="1" applyAlignment="1">
      <alignment horizontal="center"/>
      <protection/>
    </xf>
    <xf numFmtId="0" fontId="27" fillId="0" borderId="11" xfId="61" applyFont="1" applyBorder="1" applyAlignment="1">
      <alignment horizontal="center" vertical="center"/>
      <protection/>
    </xf>
    <xf numFmtId="0" fontId="36" fillId="0" borderId="20" xfId="61" applyBorder="1" applyAlignment="1">
      <alignment horizontal="center" vertical="center"/>
      <protection/>
    </xf>
    <xf numFmtId="0" fontId="27" fillId="0" borderId="0" xfId="61" applyFont="1" applyAlignment="1">
      <alignment horizontal="right"/>
      <protection/>
    </xf>
    <xf numFmtId="0" fontId="27" fillId="0" borderId="102" xfId="61" applyFont="1" applyBorder="1" applyAlignment="1">
      <alignment horizontal="left"/>
      <protection/>
    </xf>
    <xf numFmtId="0" fontId="36" fillId="0" borderId="102" xfId="61" applyBorder="1" applyAlignment="1">
      <alignment horizontal="left"/>
      <protection/>
    </xf>
    <xf numFmtId="0" fontId="27" fillId="0" borderId="102" xfId="61" applyFont="1" applyBorder="1" applyAlignment="1">
      <alignment horizontal="right"/>
      <protection/>
    </xf>
    <xf numFmtId="0" fontId="24" fillId="0" borderId="11" xfId="61" applyFont="1" applyBorder="1" applyAlignment="1">
      <alignment horizontal="center" vertical="center"/>
      <protection/>
    </xf>
    <xf numFmtId="0" fontId="27" fillId="0" borderId="104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 wrapText="1"/>
      <protection/>
    </xf>
    <xf numFmtId="49" fontId="45" fillId="0" borderId="21" xfId="62" applyNumberFormat="1" applyFont="1" applyFill="1" applyBorder="1" applyAlignment="1" applyProtection="1">
      <alignment vertical="center"/>
      <protection/>
    </xf>
    <xf numFmtId="0" fontId="45" fillId="24" borderId="21" xfId="62" applyNumberFormat="1" applyFont="1" applyFill="1" applyBorder="1" applyAlignment="1" applyProtection="1">
      <alignment vertical="center"/>
      <protection/>
    </xf>
    <xf numFmtId="0" fontId="45" fillId="24" borderId="0" xfId="62" applyNumberFormat="1" applyFont="1" applyFill="1" applyBorder="1" applyAlignment="1" applyProtection="1">
      <alignment vertical="center"/>
      <protection/>
    </xf>
    <xf numFmtId="49" fontId="45" fillId="0" borderId="21" xfId="62" applyNumberFormat="1" applyFont="1" applyFill="1" applyBorder="1" applyAlignment="1" applyProtection="1">
      <alignment horizontal="left"/>
      <protection/>
    </xf>
    <xf numFmtId="0" fontId="45" fillId="0" borderId="21" xfId="62" applyNumberFormat="1" applyFont="1" applyFill="1" applyBorder="1" applyAlignment="1" applyProtection="1">
      <alignment horizontal="left"/>
      <protection/>
    </xf>
    <xf numFmtId="14" fontId="45" fillId="0" borderId="21" xfId="62" applyNumberFormat="1" applyFont="1" applyFill="1" applyBorder="1" applyAlignment="1" applyProtection="1">
      <alignment horizontal="left"/>
      <protection/>
    </xf>
    <xf numFmtId="0" fontId="55" fillId="24" borderId="0" xfId="62" applyNumberFormat="1" applyFont="1" applyFill="1" applyBorder="1" applyAlignment="1" applyProtection="1">
      <alignment horizontal="center" vertical="center"/>
      <protection/>
    </xf>
    <xf numFmtId="0" fontId="55" fillId="0" borderId="0" xfId="62" applyNumberFormat="1" applyFont="1" applyFill="1" applyBorder="1" applyAlignment="1" applyProtection="1">
      <alignment horizontal="center" vertical="center"/>
      <protection/>
    </xf>
    <xf numFmtId="0" fontId="56" fillId="24" borderId="0" xfId="62" applyNumberFormat="1" applyFont="1" applyFill="1" applyBorder="1" applyAlignment="1" applyProtection="1">
      <alignment horizontal="center" vertical="center"/>
      <protection/>
    </xf>
    <xf numFmtId="0" fontId="56" fillId="0" borderId="0" xfId="62" applyNumberFormat="1" applyFont="1" applyFill="1" applyBorder="1" applyAlignment="1" applyProtection="1">
      <alignment horizontal="center" vertical="center"/>
      <protection/>
    </xf>
    <xf numFmtId="0" fontId="6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65" xfId="62" applyNumberFormat="1" applyFont="1" applyFill="1" applyBorder="1" applyAlignment="1" applyProtection="1">
      <alignment horizontal="center" vertical="center"/>
      <protection/>
    </xf>
    <xf numFmtId="0" fontId="61" fillId="0" borderId="66" xfId="62" applyNumberFormat="1" applyFont="1" applyFill="1" applyBorder="1" applyAlignment="1" applyProtection="1">
      <alignment horizontal="center" vertical="center"/>
      <protection/>
    </xf>
    <xf numFmtId="0" fontId="0" fillId="0" borderId="46" xfId="62" applyNumberFormat="1" applyFont="1" applyFill="1" applyBorder="1" applyAlignment="1" applyProtection="1">
      <alignment horizontal="center" vertical="center"/>
      <protection/>
    </xf>
    <xf numFmtId="0" fontId="61" fillId="0" borderId="29" xfId="62" applyNumberFormat="1" applyFont="1" applyFill="1" applyBorder="1" applyAlignment="1" applyProtection="1">
      <alignment horizontal="center" vertical="center"/>
      <protection/>
    </xf>
    <xf numFmtId="0" fontId="0" fillId="0" borderId="46" xfId="62" applyNumberFormat="1" applyFont="1" applyFill="1" applyBorder="1" applyAlignment="1" applyProtection="1">
      <alignment horizontal="center" vertical="center" wrapText="1"/>
      <protection/>
    </xf>
    <xf numFmtId="0" fontId="61" fillId="0" borderId="59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right" vertical="center"/>
      <protection/>
    </xf>
    <xf numFmtId="0" fontId="45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59" xfId="62" applyNumberFormat="1" applyFont="1" applyFill="1" applyBorder="1" applyAlignment="1" applyProtection="1">
      <alignment horizontal="center" vertical="center"/>
      <protection/>
    </xf>
    <xf numFmtId="0" fontId="0" fillId="0" borderId="59" xfId="62" applyNumberFormat="1" applyFont="1" applyFill="1" applyBorder="1" applyAlignment="1" applyProtection="1">
      <alignment horizontal="center" vertical="center" wrapText="1"/>
      <protection/>
    </xf>
    <xf numFmtId="0" fontId="61" fillId="0" borderId="106" xfId="62" applyNumberFormat="1" applyFont="1" applyFill="1" applyBorder="1" applyAlignment="1" applyProtection="1">
      <alignment horizontal="center" vertical="center"/>
      <protection/>
    </xf>
    <xf numFmtId="0" fontId="0" fillId="0" borderId="107" xfId="62" applyNumberFormat="1" applyFont="1" applyFill="1" applyBorder="1" applyAlignment="1" applyProtection="1">
      <alignment horizontal="center" vertical="center" wrapText="1"/>
      <protection/>
    </xf>
    <xf numFmtId="0" fontId="61" fillId="0" borderId="107" xfId="62" applyNumberFormat="1" applyFont="1" applyFill="1" applyBorder="1" applyAlignment="1" applyProtection="1">
      <alignment horizontal="center" vertical="center"/>
      <protection/>
    </xf>
    <xf numFmtId="0" fontId="53" fillId="0" borderId="0" xfId="62" applyNumberFormat="1" applyFont="1" applyFill="1" applyBorder="1" applyAlignment="1" applyProtection="1">
      <alignment horizontal="center" vertical="center"/>
      <protection/>
    </xf>
    <xf numFmtId="0" fontId="45" fillId="0" borderId="52" xfId="62" applyNumberFormat="1" applyFont="1" applyFill="1" applyBorder="1" applyAlignment="1" applyProtection="1">
      <alignment horizontal="center" vertical="center"/>
      <protection/>
    </xf>
    <xf numFmtId="0" fontId="64" fillId="0" borderId="42" xfId="62" applyNumberFormat="1" applyFont="1" applyFill="1" applyBorder="1" applyAlignment="1" applyProtection="1">
      <alignment horizontal="center" vertical="center"/>
      <protection/>
    </xf>
    <xf numFmtId="0" fontId="45" fillId="0" borderId="59" xfId="62" applyNumberFormat="1" applyFont="1" applyFill="1" applyBorder="1" applyAlignment="1" applyProtection="1">
      <alignment horizontal="center" vertical="center" wrapText="1"/>
      <protection/>
    </xf>
    <xf numFmtId="0" fontId="64" fillId="0" borderId="60" xfId="62" applyNumberFormat="1" applyFont="1" applyFill="1" applyBorder="1" applyAlignment="1" applyProtection="1">
      <alignment horizontal="center" vertical="center" wrapText="1"/>
      <protection/>
    </xf>
    <xf numFmtId="0" fontId="64" fillId="0" borderId="59" xfId="62" applyNumberFormat="1" applyFont="1" applyFill="1" applyBorder="1" applyAlignment="1" applyProtection="1">
      <alignment horizontal="center" vertical="center" wrapText="1"/>
      <protection/>
    </xf>
    <xf numFmtId="0" fontId="45" fillId="0" borderId="29" xfId="62" applyNumberFormat="1" applyFont="1" applyFill="1" applyBorder="1" applyAlignment="1" applyProtection="1">
      <alignment horizontal="center" vertical="center" wrapText="1"/>
      <protection/>
    </xf>
    <xf numFmtId="0" fontId="64" fillId="0" borderId="41" xfId="62" applyNumberFormat="1" applyFont="1" applyFill="1" applyBorder="1" applyAlignment="1" applyProtection="1">
      <alignment horizontal="center" vertical="center" wrapText="1"/>
      <protection/>
    </xf>
    <xf numFmtId="0" fontId="68" fillId="0" borderId="0" xfId="62" applyNumberFormat="1" applyFont="1" applyFill="1" applyBorder="1" applyAlignment="1" applyProtection="1">
      <alignment horizontal="center" vertical="center"/>
      <protection/>
    </xf>
    <xf numFmtId="0" fontId="53" fillId="0" borderId="0" xfId="62" applyNumberFormat="1" applyFont="1" applyFill="1" applyBorder="1" applyAlignment="1" applyProtection="1">
      <alignment horizontal="center" vertical="center" wrapText="1"/>
      <protection/>
    </xf>
    <xf numFmtId="0" fontId="72" fillId="0" borderId="0" xfId="62" applyNumberFormat="1" applyFont="1" applyFill="1" applyBorder="1" applyAlignment="1" applyProtection="1">
      <alignment horizontal="center" vertical="center"/>
      <protection/>
    </xf>
    <xf numFmtId="0" fontId="74" fillId="0" borderId="0" xfId="62" applyNumberFormat="1" applyFont="1" applyFill="1" applyBorder="1" applyAlignment="1" applyProtection="1">
      <alignment horizontal="center" vertical="center"/>
      <protection/>
    </xf>
    <xf numFmtId="0" fontId="53" fillId="0" borderId="0" xfId="62" applyNumberFormat="1" applyFont="1" applyFill="1" applyBorder="1" applyAlignment="1" applyProtection="1">
      <alignment horizontal="center" vertical="center"/>
      <protection/>
    </xf>
    <xf numFmtId="0" fontId="53" fillId="0" borderId="0" xfId="62" applyNumberFormat="1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_Xl0000078" xfId="41"/>
    <cellStyle name="差" xfId="42"/>
    <cellStyle name="差_Sheet1" xfId="43"/>
    <cellStyle name="差_Sheet1_（大鹏新区）2014年收支决算（草案）" xfId="44"/>
    <cellStyle name="差_Sheet1_（龙华新区）2014年收支决算（草案）" xfId="45"/>
    <cellStyle name="差_Sheet1_国库：2014年新区收支决算（草案）-1" xfId="46"/>
    <cellStyle name="差_StartUp" xfId="47"/>
    <cellStyle name="差_Xl0000078" xfId="48"/>
    <cellStyle name="差_Xl0000079" xfId="49"/>
    <cellStyle name="差_附件1：经济分类科目2" xfId="50"/>
    <cellStyle name="差_附件1：经济分类科目2_（大鹏新区）2014年收支决算（草案）" xfId="51"/>
    <cellStyle name="差_附件1：经济分类科目2_（龙华新区）2014年收支决算（草案）" xfId="52"/>
    <cellStyle name="差_附件1：经济分类科目2_国库：2014年新区收支决算（草案）-1" xfId="53"/>
    <cellStyle name="常规 2" xfId="54"/>
    <cellStyle name="常规 2 2" xfId="55"/>
    <cellStyle name="常规 2_（光明新区）2014年收支决算（草案）" xfId="56"/>
    <cellStyle name="常规 2_Xl0000078" xfId="57"/>
    <cellStyle name="常规 30" xfId="58"/>
    <cellStyle name="常规_2010年财政一般预算收支预算（草案）20100315" xfId="59"/>
    <cellStyle name="常规_Sheet1" xfId="60"/>
    <cellStyle name="常规_Xl0000078" xfId="61"/>
    <cellStyle name="常规_Xl0000079" xfId="62"/>
    <cellStyle name="常规_附件：2011年本级财政预算（草案）" xfId="63"/>
    <cellStyle name="Hyperlink" xfId="64"/>
    <cellStyle name="好" xfId="65"/>
    <cellStyle name="好_Sheet1" xfId="66"/>
    <cellStyle name="好_Sheet1_（大鹏新区）2014年收支决算（草案）" xfId="67"/>
    <cellStyle name="好_Sheet1_（龙华新区）2014年收支决算（草案）" xfId="68"/>
    <cellStyle name="好_Sheet1_国库：2014年新区收支决算（草案）-1" xfId="69"/>
    <cellStyle name="好_StartUp" xfId="70"/>
    <cellStyle name="好_Xl0000078" xfId="71"/>
    <cellStyle name="好_Xl0000079" xfId="72"/>
    <cellStyle name="好_附件1：经济分类科目2" xfId="73"/>
    <cellStyle name="好_附件1：经济分类科目2_（大鹏新区）2014年收支决算（草案）" xfId="74"/>
    <cellStyle name="好_附件1：经济分类科目2_（龙华新区）2014年收支决算（草案）" xfId="75"/>
    <cellStyle name="好_附件1：经济分类科目2_国库：2014年新区收支决算（草案）-1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7zO47.tmp\11-&#28145;&#22323;&#24066;&#26412;&#32423;2014&#24180;&#36130;&#25919;&#24635;&#20915;&#31639;&#25253;&#34920;&#65288;&#24405;&#20837;&#34920;&#65292;&#25209;&#22797;&#210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L16"/>
      <sheetName val="sheet5"/>
      <sheetName val="L17"/>
      <sheetName val="L18"/>
      <sheetName val="L19"/>
      <sheetName val="L20"/>
      <sheetName val="L21"/>
      <sheetName val="L22"/>
      <sheetName val="L23"/>
      <sheetName val="L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zoomScale="115" zoomScaleNormal="115" workbookViewId="0" topLeftCell="A1">
      <pane ySplit="3" topLeftCell="BM133" activePane="bottomLeft" state="frozen"/>
      <selection pane="topLeft" activeCell="A209" sqref="A209"/>
      <selection pane="bottomLeft" activeCell="D173" sqref="D173"/>
    </sheetView>
  </sheetViews>
  <sheetFormatPr defaultColWidth="9.00390625" defaultRowHeight="14.25"/>
  <cols>
    <col min="1" max="1" width="28.125" style="126" customWidth="1"/>
    <col min="2" max="2" width="13.75390625" style="16" bestFit="1" customWidth="1"/>
    <col min="3" max="3" width="12.625" style="16" bestFit="1" customWidth="1"/>
    <col min="4" max="4" width="12.75390625" style="3" bestFit="1" customWidth="1"/>
    <col min="5" max="5" width="10.625" style="152" customWidth="1"/>
    <col min="6" max="6" width="13.75390625" style="155" hidden="1" customWidth="1"/>
    <col min="7" max="7" width="10.625" style="152" customWidth="1"/>
    <col min="8" max="8" width="10.625" style="152" hidden="1" customWidth="1"/>
    <col min="9" max="9" width="26.50390625" style="126" customWidth="1"/>
    <col min="10" max="10" width="12.625" style="3" bestFit="1" customWidth="1"/>
    <col min="11" max="11" width="13.00390625" style="3" bestFit="1" customWidth="1"/>
    <col min="12" max="12" width="13.50390625" style="3" customWidth="1"/>
    <col min="13" max="13" width="10.625" style="152" customWidth="1"/>
    <col min="14" max="14" width="14.25390625" style="156" hidden="1" customWidth="1"/>
    <col min="15" max="15" width="10.625" style="152" customWidth="1"/>
    <col min="16" max="16" width="9.00390625" style="126" customWidth="1"/>
    <col min="17" max="17" width="30.75390625" style="126" bestFit="1" customWidth="1"/>
    <col min="18" max="16384" width="9.00390625" style="126" customWidth="1"/>
  </cols>
  <sheetData>
    <row r="1" spans="1:15" ht="42" customHeight="1">
      <c r="A1" s="690" t="s">
        <v>1913</v>
      </c>
      <c r="B1" s="691"/>
      <c r="C1" s="691"/>
      <c r="D1" s="691"/>
      <c r="E1" s="690"/>
      <c r="F1" s="690"/>
      <c r="G1" s="690"/>
      <c r="H1" s="690"/>
      <c r="I1" s="690"/>
      <c r="J1" s="691"/>
      <c r="K1" s="691"/>
      <c r="L1" s="691"/>
      <c r="M1" s="690"/>
      <c r="N1" s="690"/>
      <c r="O1" s="690"/>
    </row>
    <row r="2" spans="1:15" ht="14.25" customHeight="1">
      <c r="A2" s="17"/>
      <c r="B2" s="1"/>
      <c r="C2" s="1"/>
      <c r="D2" s="2"/>
      <c r="E2" s="18"/>
      <c r="F2" s="127"/>
      <c r="G2" s="18"/>
      <c r="H2" s="18"/>
      <c r="I2" s="17"/>
      <c r="L2" s="4"/>
      <c r="M2" s="19"/>
      <c r="N2" s="128"/>
      <c r="O2" s="4" t="s">
        <v>913</v>
      </c>
    </row>
    <row r="3" spans="1:15" ht="37.5" customHeight="1">
      <c r="A3" s="129" t="s">
        <v>149</v>
      </c>
      <c r="B3" s="130" t="s">
        <v>150</v>
      </c>
      <c r="C3" s="130" t="s">
        <v>151</v>
      </c>
      <c r="D3" s="130" t="s">
        <v>152</v>
      </c>
      <c r="E3" s="130" t="s">
        <v>153</v>
      </c>
      <c r="F3" s="131" t="s">
        <v>154</v>
      </c>
      <c r="G3" s="130" t="s">
        <v>155</v>
      </c>
      <c r="H3" s="130" t="s">
        <v>156</v>
      </c>
      <c r="I3" s="129" t="s">
        <v>157</v>
      </c>
      <c r="J3" s="130" t="s">
        <v>150</v>
      </c>
      <c r="K3" s="130" t="s">
        <v>151</v>
      </c>
      <c r="L3" s="130" t="s">
        <v>152</v>
      </c>
      <c r="M3" s="130" t="s">
        <v>158</v>
      </c>
      <c r="N3" s="65" t="s">
        <v>154</v>
      </c>
      <c r="O3" s="130" t="s">
        <v>155</v>
      </c>
    </row>
    <row r="4" spans="1:15" ht="14.25">
      <c r="A4" s="5" t="s">
        <v>159</v>
      </c>
      <c r="B4" s="78">
        <v>16867625.631291397</v>
      </c>
      <c r="C4" s="132">
        <v>17183244.084799998</v>
      </c>
      <c r="D4" s="78">
        <v>17548398</v>
      </c>
      <c r="E4" s="76">
        <f aca="true" t="shared" si="0" ref="E4:E22">+D4/C4</f>
        <v>1.0212505807051306</v>
      </c>
      <c r="F4" s="133">
        <v>14989200</v>
      </c>
      <c r="G4" s="76">
        <f aca="true" t="shared" si="1" ref="G4:G22">+D4/F4-1</f>
        <v>0.17073613001360988</v>
      </c>
      <c r="H4" s="21">
        <v>201</v>
      </c>
      <c r="I4" s="30" t="s">
        <v>937</v>
      </c>
      <c r="J4" s="59">
        <v>1423267</v>
      </c>
      <c r="K4" s="59">
        <v>1534567</v>
      </c>
      <c r="L4" s="132">
        <v>1514366</v>
      </c>
      <c r="M4" s="143">
        <v>0.9868360260581649</v>
      </c>
      <c r="N4" s="145">
        <v>1399869</v>
      </c>
      <c r="O4" s="143">
        <v>0.08179122475031586</v>
      </c>
    </row>
    <row r="5" spans="1:15" ht="14.25">
      <c r="A5" s="9" t="s">
        <v>160</v>
      </c>
      <c r="B5" s="38">
        <v>3090153</v>
      </c>
      <c r="C5" s="38">
        <v>3068135.4</v>
      </c>
      <c r="D5" s="38">
        <v>3156076</v>
      </c>
      <c r="E5" s="20">
        <f t="shared" si="0"/>
        <v>1.028662555114093</v>
      </c>
      <c r="F5" s="60">
        <v>2740958</v>
      </c>
      <c r="G5" s="20">
        <f t="shared" si="1"/>
        <v>0.15144996749311734</v>
      </c>
      <c r="H5" s="21">
        <v>20101</v>
      </c>
      <c r="I5" s="21" t="s">
        <v>938</v>
      </c>
      <c r="J5" s="6">
        <v>16321</v>
      </c>
      <c r="K5" s="6">
        <v>12873</v>
      </c>
      <c r="L5" s="61">
        <v>12729</v>
      </c>
      <c r="M5" s="22">
        <v>0.9888137963178746</v>
      </c>
      <c r="N5" s="134">
        <v>13824</v>
      </c>
      <c r="O5" s="22">
        <v>-0.07921006944444442</v>
      </c>
    </row>
    <row r="6" spans="1:15" ht="14.25">
      <c r="A6" s="9" t="s">
        <v>161</v>
      </c>
      <c r="B6" s="38">
        <v>4623106</v>
      </c>
      <c r="C6" s="38">
        <v>4621498.6848</v>
      </c>
      <c r="D6" s="38">
        <v>4798432</v>
      </c>
      <c r="E6" s="20">
        <f t="shared" si="0"/>
        <v>1.0382848351297664</v>
      </c>
      <c r="F6" s="60">
        <v>4232223</v>
      </c>
      <c r="G6" s="20">
        <f t="shared" si="1"/>
        <v>0.13378524713844242</v>
      </c>
      <c r="H6" s="21">
        <v>2010101</v>
      </c>
      <c r="I6" s="21" t="s">
        <v>950</v>
      </c>
      <c r="J6" s="135">
        <v>12089</v>
      </c>
      <c r="K6" s="38">
        <v>8922</v>
      </c>
      <c r="L6" s="38">
        <v>8868</v>
      </c>
      <c r="M6" s="22">
        <v>0.9939475453934096</v>
      </c>
      <c r="N6" s="134">
        <v>12554</v>
      </c>
      <c r="O6" s="22">
        <v>-0.2936115978970846</v>
      </c>
    </row>
    <row r="7" spans="1:15" ht="14.25">
      <c r="A7" s="9" t="s">
        <v>162</v>
      </c>
      <c r="B7" s="38">
        <v>3272310.5888</v>
      </c>
      <c r="C7" s="38">
        <v>3394750</v>
      </c>
      <c r="D7" s="38">
        <v>3450200</v>
      </c>
      <c r="E7" s="20">
        <f t="shared" si="0"/>
        <v>1.016334045216879</v>
      </c>
      <c r="F7" s="60">
        <v>2884159</v>
      </c>
      <c r="G7" s="20">
        <f t="shared" si="1"/>
        <v>0.19625859739355556</v>
      </c>
      <c r="H7" s="21">
        <v>2010102</v>
      </c>
      <c r="I7" s="21" t="s">
        <v>955</v>
      </c>
      <c r="J7" s="6">
        <v>176855</v>
      </c>
      <c r="K7" s="38">
        <v>176765</v>
      </c>
      <c r="L7" s="38">
        <v>175804</v>
      </c>
      <c r="M7" s="22">
        <v>0.9945634033886799</v>
      </c>
      <c r="N7" s="134">
        <v>159892</v>
      </c>
      <c r="O7" s="22">
        <v>0.09951717409251248</v>
      </c>
    </row>
    <row r="8" spans="1:15" ht="14.25">
      <c r="A8" s="9" t="s">
        <v>163</v>
      </c>
      <c r="B8" s="38">
        <v>1522434.436</v>
      </c>
      <c r="C8" s="38">
        <v>1571728</v>
      </c>
      <c r="D8" s="38">
        <v>1684918</v>
      </c>
      <c r="E8" s="20">
        <f t="shared" si="0"/>
        <v>1.0720162776256452</v>
      </c>
      <c r="F8" s="60">
        <v>1384659</v>
      </c>
      <c r="G8" s="20">
        <f t="shared" si="1"/>
        <v>0.21684689154513848</v>
      </c>
      <c r="H8" s="21">
        <v>2010103</v>
      </c>
      <c r="I8" s="21" t="s">
        <v>963</v>
      </c>
      <c r="J8" s="6">
        <v>22649</v>
      </c>
      <c r="K8" s="38">
        <v>21603</v>
      </c>
      <c r="L8" s="38">
        <v>21165</v>
      </c>
      <c r="M8" s="22">
        <v>0.9797250381891404</v>
      </c>
      <c r="N8" s="134">
        <v>19466</v>
      </c>
      <c r="O8" s="22">
        <v>0.08728038631459989</v>
      </c>
    </row>
    <row r="9" spans="1:15" ht="14.25">
      <c r="A9" s="9" t="s">
        <v>164</v>
      </c>
      <c r="B9" s="38">
        <v>1144285</v>
      </c>
      <c r="C9" s="38">
        <v>1073084</v>
      </c>
      <c r="D9" s="38">
        <v>1077683</v>
      </c>
      <c r="E9" s="20">
        <f t="shared" si="0"/>
        <v>1.0042857781869825</v>
      </c>
      <c r="F9" s="60">
        <v>997286</v>
      </c>
      <c r="G9" s="20">
        <f t="shared" si="1"/>
        <v>0.08061579125747276</v>
      </c>
      <c r="H9" s="21">
        <v>2010104</v>
      </c>
      <c r="I9" s="21" t="s">
        <v>970</v>
      </c>
      <c r="J9" s="6">
        <v>23467</v>
      </c>
      <c r="K9" s="38">
        <v>23579</v>
      </c>
      <c r="L9" s="38">
        <v>22559</v>
      </c>
      <c r="M9" s="22">
        <v>0.9567411679884643</v>
      </c>
      <c r="N9" s="134">
        <v>21563</v>
      </c>
      <c r="O9" s="22">
        <v>0.046190233269953085</v>
      </c>
    </row>
    <row r="10" spans="1:15" ht="14.25">
      <c r="A10" s="9" t="s">
        <v>165</v>
      </c>
      <c r="B10" s="38">
        <v>543940.6568114</v>
      </c>
      <c r="C10" s="38">
        <v>543648</v>
      </c>
      <c r="D10" s="38">
        <v>421652</v>
      </c>
      <c r="E10" s="20">
        <f t="shared" si="0"/>
        <v>0.7755974454058508</v>
      </c>
      <c r="F10" s="60">
        <v>384501</v>
      </c>
      <c r="G10" s="20">
        <f t="shared" si="1"/>
        <v>0.09662133518508398</v>
      </c>
      <c r="H10" s="21">
        <v>2010105</v>
      </c>
      <c r="I10" s="21" t="s">
        <v>977</v>
      </c>
      <c r="J10" s="6">
        <v>32258</v>
      </c>
      <c r="K10" s="38">
        <v>37939</v>
      </c>
      <c r="L10" s="38">
        <v>36108</v>
      </c>
      <c r="M10" s="22">
        <v>0.9517383167716598</v>
      </c>
      <c r="N10" s="134">
        <v>32584</v>
      </c>
      <c r="O10" s="22">
        <v>0.10815123987232989</v>
      </c>
    </row>
    <row r="11" spans="1:15" ht="14.25">
      <c r="A11" s="9" t="s">
        <v>166</v>
      </c>
      <c r="B11" s="7">
        <v>291414.46</v>
      </c>
      <c r="C11" s="38">
        <v>310437</v>
      </c>
      <c r="D11" s="38">
        <v>374457</v>
      </c>
      <c r="E11" s="20">
        <f t="shared" si="0"/>
        <v>1.2062254177176046</v>
      </c>
      <c r="F11" s="60">
        <v>281012</v>
      </c>
      <c r="G11" s="20">
        <f t="shared" si="1"/>
        <v>0.3325302834042674</v>
      </c>
      <c r="H11" s="21">
        <v>2010106</v>
      </c>
      <c r="I11" s="21" t="s">
        <v>984</v>
      </c>
      <c r="J11" s="6">
        <v>189520</v>
      </c>
      <c r="K11" s="38">
        <v>216321</v>
      </c>
      <c r="L11" s="38">
        <v>215734</v>
      </c>
      <c r="M11" s="22">
        <v>0.9972864400589864</v>
      </c>
      <c r="N11" s="134">
        <v>200183</v>
      </c>
      <c r="O11" s="22">
        <v>0.07768391921391937</v>
      </c>
    </row>
    <row r="12" spans="1:15" ht="14.25">
      <c r="A12" s="9" t="s">
        <v>167</v>
      </c>
      <c r="B12" s="38">
        <v>107706.25</v>
      </c>
      <c r="C12" s="38">
        <v>105779</v>
      </c>
      <c r="D12" s="38">
        <v>92396</v>
      </c>
      <c r="E12" s="20">
        <f t="shared" si="0"/>
        <v>0.8734815038901862</v>
      </c>
      <c r="F12" s="60">
        <v>89577</v>
      </c>
      <c r="G12" s="20">
        <f t="shared" si="1"/>
        <v>0.03147013184187908</v>
      </c>
      <c r="H12" s="21">
        <v>2010107</v>
      </c>
      <c r="I12" s="21" t="s">
        <v>991</v>
      </c>
      <c r="J12" s="6">
        <v>16626</v>
      </c>
      <c r="K12" s="38">
        <v>16972</v>
      </c>
      <c r="L12" s="38">
        <v>16477</v>
      </c>
      <c r="M12" s="22">
        <v>0.9708343153429178</v>
      </c>
      <c r="N12" s="134">
        <v>16265</v>
      </c>
      <c r="O12" s="22">
        <v>0.01303412234860124</v>
      </c>
    </row>
    <row r="13" spans="1:15" ht="14.25">
      <c r="A13" s="9" t="s">
        <v>168</v>
      </c>
      <c r="B13" s="38">
        <v>1298370.29</v>
      </c>
      <c r="C13" s="38">
        <v>1311808</v>
      </c>
      <c r="D13" s="136">
        <v>1235524</v>
      </c>
      <c r="E13" s="20">
        <f t="shared" si="0"/>
        <v>0.9418481972971654</v>
      </c>
      <c r="F13" s="71">
        <v>1070604</v>
      </c>
      <c r="G13" s="20">
        <f t="shared" si="1"/>
        <v>0.15404388550762005</v>
      </c>
      <c r="H13" s="21">
        <v>2010108</v>
      </c>
      <c r="I13" s="21" t="s">
        <v>995</v>
      </c>
      <c r="J13" s="6">
        <v>87</v>
      </c>
      <c r="K13" s="38">
        <v>16815</v>
      </c>
      <c r="L13" s="38">
        <v>16771</v>
      </c>
      <c r="M13" s="22">
        <v>0.9973832887303004</v>
      </c>
      <c r="N13" s="134">
        <v>18073</v>
      </c>
      <c r="O13" s="22">
        <v>-0.07204116638078906</v>
      </c>
    </row>
    <row r="14" spans="1:15" ht="14.25">
      <c r="A14" s="9" t="s">
        <v>169</v>
      </c>
      <c r="B14" s="38">
        <v>180000</v>
      </c>
      <c r="C14" s="38">
        <v>180000</v>
      </c>
      <c r="D14" s="38">
        <v>147068</v>
      </c>
      <c r="E14" s="20">
        <f t="shared" si="0"/>
        <v>0.8170444444444445</v>
      </c>
      <c r="F14" s="60">
        <v>116163</v>
      </c>
      <c r="G14" s="20">
        <f t="shared" si="1"/>
        <v>0.26604856968225676</v>
      </c>
      <c r="H14" s="21">
        <v>2010109</v>
      </c>
      <c r="I14" s="21" t="s">
        <v>1000</v>
      </c>
      <c r="J14" s="6">
        <v>76477</v>
      </c>
      <c r="K14" s="38">
        <v>54674</v>
      </c>
      <c r="L14" s="38">
        <v>53457</v>
      </c>
      <c r="M14" s="22">
        <v>0.9777407908695175</v>
      </c>
      <c r="N14" s="134">
        <v>43042</v>
      </c>
      <c r="O14" s="22">
        <v>0.24197295664699592</v>
      </c>
    </row>
    <row r="15" spans="1:15" ht="14.25">
      <c r="A15" s="9" t="s">
        <v>170</v>
      </c>
      <c r="B15" s="38">
        <v>793905.034</v>
      </c>
      <c r="C15" s="38">
        <v>1002376</v>
      </c>
      <c r="D15" s="38">
        <v>1109992</v>
      </c>
      <c r="E15" s="20">
        <f t="shared" si="0"/>
        <v>1.1073609104767073</v>
      </c>
      <c r="F15" s="60">
        <v>808058</v>
      </c>
      <c r="G15" s="20">
        <f t="shared" si="1"/>
        <v>0.37365387138051975</v>
      </c>
      <c r="H15" s="21">
        <v>2010150</v>
      </c>
      <c r="I15" s="21" t="s">
        <v>1011</v>
      </c>
      <c r="J15" s="6">
        <v>28650</v>
      </c>
      <c r="K15" s="38">
        <v>26747</v>
      </c>
      <c r="L15" s="38">
        <v>26574</v>
      </c>
      <c r="M15" s="22">
        <v>0.9935319848955023</v>
      </c>
      <c r="N15" s="134">
        <v>24442</v>
      </c>
      <c r="O15" s="22">
        <v>0.08722690450863269</v>
      </c>
    </row>
    <row r="16" spans="1:15" ht="14.25">
      <c r="A16" s="5" t="s">
        <v>171</v>
      </c>
      <c r="B16" s="132">
        <v>2314300</v>
      </c>
      <c r="C16" s="132">
        <v>2811999.88</v>
      </c>
      <c r="D16" s="132">
        <v>3278928</v>
      </c>
      <c r="E16" s="76">
        <f t="shared" si="0"/>
        <v>1.1660484139138727</v>
      </c>
      <c r="F16" s="133">
        <v>2323418</v>
      </c>
      <c r="G16" s="76">
        <f t="shared" si="1"/>
        <v>0.4112518711656705</v>
      </c>
      <c r="H16" s="21">
        <v>2010199</v>
      </c>
      <c r="I16" s="21" t="s">
        <v>1016</v>
      </c>
      <c r="J16" s="6">
        <v>46224</v>
      </c>
      <c r="K16" s="38">
        <v>64964</v>
      </c>
      <c r="L16" s="38">
        <v>63826</v>
      </c>
      <c r="M16" s="22">
        <v>0.9824826057508774</v>
      </c>
      <c r="N16" s="134">
        <v>52021</v>
      </c>
      <c r="O16" s="22">
        <v>0.22692758693604498</v>
      </c>
    </row>
    <row r="17" spans="1:15" ht="14.25">
      <c r="A17" s="9" t="s">
        <v>172</v>
      </c>
      <c r="B17" s="38">
        <v>434916</v>
      </c>
      <c r="C17" s="38">
        <v>481022</v>
      </c>
      <c r="D17" s="38">
        <v>487301</v>
      </c>
      <c r="E17" s="20">
        <f t="shared" si="0"/>
        <v>1.01305345701444</v>
      </c>
      <c r="F17" s="38">
        <v>444215</v>
      </c>
      <c r="G17" s="20">
        <f t="shared" si="1"/>
        <v>0.09699357293202615</v>
      </c>
      <c r="H17" s="21">
        <v>20102</v>
      </c>
      <c r="I17" s="21" t="s">
        <v>1023</v>
      </c>
      <c r="J17" s="6">
        <v>25503</v>
      </c>
      <c r="K17" s="38">
        <v>29467</v>
      </c>
      <c r="L17" s="38">
        <v>29450</v>
      </c>
      <c r="M17" s="22">
        <v>0.9994230834492822</v>
      </c>
      <c r="N17" s="134">
        <v>22011</v>
      </c>
      <c r="O17" s="22">
        <v>0.3379673799463905</v>
      </c>
    </row>
    <row r="18" spans="1:15" ht="14.25">
      <c r="A18" s="9" t="s">
        <v>173</v>
      </c>
      <c r="B18" s="38">
        <v>575577</v>
      </c>
      <c r="C18" s="38">
        <v>811464.14</v>
      </c>
      <c r="D18" s="38">
        <v>910550</v>
      </c>
      <c r="E18" s="20">
        <f t="shared" si="0"/>
        <v>1.1221075031115977</v>
      </c>
      <c r="F18" s="137">
        <v>546072</v>
      </c>
      <c r="G18" s="20">
        <f t="shared" si="1"/>
        <v>0.6674541086157137</v>
      </c>
      <c r="H18" s="21">
        <v>2010201</v>
      </c>
      <c r="I18" s="21" t="s">
        <v>1031</v>
      </c>
      <c r="J18" s="6">
        <v>86589</v>
      </c>
      <c r="K18" s="38">
        <v>96402</v>
      </c>
      <c r="L18" s="38">
        <v>95869</v>
      </c>
      <c r="M18" s="22">
        <v>0.9944710690649572</v>
      </c>
      <c r="N18" s="134">
        <v>90179</v>
      </c>
      <c r="O18" s="22">
        <v>0.0630967298373235</v>
      </c>
    </row>
    <row r="19" spans="1:15" ht="14.25">
      <c r="A19" s="9" t="s">
        <v>174</v>
      </c>
      <c r="B19" s="38">
        <v>161200</v>
      </c>
      <c r="C19" s="38">
        <v>229278.38</v>
      </c>
      <c r="D19" s="38">
        <v>267880</v>
      </c>
      <c r="E19" s="20">
        <f t="shared" si="0"/>
        <v>1.1683613605434582</v>
      </c>
      <c r="F19" s="137">
        <v>177672</v>
      </c>
      <c r="G19" s="20">
        <f t="shared" si="1"/>
        <v>0.5077220946463146</v>
      </c>
      <c r="H19" s="21">
        <v>2010202</v>
      </c>
      <c r="I19" s="21" t="s">
        <v>1036</v>
      </c>
      <c r="J19" s="38">
        <v>27836</v>
      </c>
      <c r="K19" s="38">
        <v>26307</v>
      </c>
      <c r="L19" s="38">
        <v>25881</v>
      </c>
      <c r="M19" s="22">
        <v>0.9838065914015282</v>
      </c>
      <c r="N19" s="38">
        <v>28179</v>
      </c>
      <c r="O19" s="22">
        <v>-0.08155009049292028</v>
      </c>
    </row>
    <row r="20" spans="1:15" ht="14.25">
      <c r="A20" s="9" t="s">
        <v>175</v>
      </c>
      <c r="B20" s="38">
        <v>5961</v>
      </c>
      <c r="C20" s="38">
        <v>4961</v>
      </c>
      <c r="D20" s="38">
        <v>6311</v>
      </c>
      <c r="E20" s="20">
        <f t="shared" si="0"/>
        <v>1.2721225559363032</v>
      </c>
      <c r="F20" s="137">
        <v>527106</v>
      </c>
      <c r="G20" s="20">
        <f t="shared" si="1"/>
        <v>-0.9880270761478716</v>
      </c>
      <c r="H20" s="21">
        <v>2010203</v>
      </c>
      <c r="I20" s="21" t="s">
        <v>1044</v>
      </c>
      <c r="J20" s="38">
        <v>672</v>
      </c>
      <c r="K20" s="38">
        <v>909</v>
      </c>
      <c r="L20" s="38">
        <v>893</v>
      </c>
      <c r="M20" s="22">
        <v>0.9823982398239824</v>
      </c>
      <c r="N20" s="38">
        <v>2184</v>
      </c>
      <c r="O20" s="22">
        <v>-0.5911172161172161</v>
      </c>
    </row>
    <row r="21" spans="1:15" ht="14.25">
      <c r="A21" s="9" t="s">
        <v>176</v>
      </c>
      <c r="B21" s="38">
        <v>117153</v>
      </c>
      <c r="C21" s="38">
        <v>117491.46</v>
      </c>
      <c r="D21" s="38">
        <v>304786</v>
      </c>
      <c r="E21" s="20">
        <f t="shared" si="0"/>
        <v>2.5941119465193467</v>
      </c>
      <c r="F21" s="137">
        <v>191815</v>
      </c>
      <c r="G21" s="20">
        <f t="shared" si="1"/>
        <v>0.5889581106795609</v>
      </c>
      <c r="H21" s="21">
        <v>2010204</v>
      </c>
      <c r="I21" s="21" t="s">
        <v>1047</v>
      </c>
      <c r="J21" s="38">
        <v>446</v>
      </c>
      <c r="K21" s="38">
        <v>536</v>
      </c>
      <c r="L21" s="38">
        <v>535</v>
      </c>
      <c r="M21" s="22">
        <v>0.9981343283582089</v>
      </c>
      <c r="N21" s="38">
        <v>343</v>
      </c>
      <c r="O21" s="22">
        <v>0.5597667638483965</v>
      </c>
    </row>
    <row r="22" spans="1:15" ht="14.25">
      <c r="A22" s="9" t="s">
        <v>177</v>
      </c>
      <c r="B22" s="38">
        <v>1019493</v>
      </c>
      <c r="C22" s="38">
        <v>1167782.9</v>
      </c>
      <c r="D22" s="38">
        <v>1302100</v>
      </c>
      <c r="E22" s="20">
        <f t="shared" si="0"/>
        <v>1.1150188960636433</v>
      </c>
      <c r="F22" s="137">
        <v>436538</v>
      </c>
      <c r="G22" s="20">
        <f t="shared" si="1"/>
        <v>1.9827872945768754</v>
      </c>
      <c r="H22" s="21">
        <v>2010205</v>
      </c>
      <c r="I22" s="21" t="s">
        <v>1050</v>
      </c>
      <c r="J22" s="38">
        <v>4303</v>
      </c>
      <c r="K22" s="38">
        <v>4578</v>
      </c>
      <c r="L22" s="38">
        <v>4046</v>
      </c>
      <c r="M22" s="22">
        <v>0.8837920489296636</v>
      </c>
      <c r="N22" s="38">
        <v>3540</v>
      </c>
      <c r="O22" s="22">
        <v>0.14293785310734464</v>
      </c>
    </row>
    <row r="23" spans="1:15" ht="14.25">
      <c r="A23" s="23"/>
      <c r="B23" s="10"/>
      <c r="C23" s="10"/>
      <c r="D23" s="10"/>
      <c r="E23" s="22"/>
      <c r="F23" s="138"/>
      <c r="G23" s="22"/>
      <c r="H23" s="21">
        <v>2010206</v>
      </c>
      <c r="I23" s="21" t="s">
        <v>1055</v>
      </c>
      <c r="J23" s="38">
        <v>3515</v>
      </c>
      <c r="K23" s="38">
        <v>3240</v>
      </c>
      <c r="L23" s="38">
        <v>3240</v>
      </c>
      <c r="M23" s="22">
        <v>1</v>
      </c>
      <c r="N23" s="38">
        <v>4055</v>
      </c>
      <c r="O23" s="22">
        <v>-0.2009864364981504</v>
      </c>
    </row>
    <row r="24" spans="1:15" ht="14.25">
      <c r="A24" s="9"/>
      <c r="B24" s="6"/>
      <c r="C24" s="6"/>
      <c r="D24" s="7"/>
      <c r="E24" s="20"/>
      <c r="F24" s="139"/>
      <c r="G24" s="20"/>
      <c r="H24" s="21">
        <v>2010250</v>
      </c>
      <c r="I24" s="21" t="s">
        <v>1058</v>
      </c>
      <c r="J24" s="38">
        <v>4775</v>
      </c>
      <c r="K24" s="38">
        <v>10818</v>
      </c>
      <c r="L24" s="38">
        <v>10818</v>
      </c>
      <c r="M24" s="22">
        <v>1</v>
      </c>
      <c r="N24" s="38">
        <v>8056</v>
      </c>
      <c r="O24" s="22">
        <v>0.34285004965243293</v>
      </c>
    </row>
    <row r="25" spans="1:15" ht="14.25">
      <c r="A25" s="9"/>
      <c r="B25" s="6"/>
      <c r="C25" s="6"/>
      <c r="D25" s="7"/>
      <c r="E25" s="20"/>
      <c r="F25" s="139"/>
      <c r="G25" s="20"/>
      <c r="H25" s="21">
        <v>2010299</v>
      </c>
      <c r="I25" s="21" t="s">
        <v>1060</v>
      </c>
      <c r="J25" s="136">
        <v>33534</v>
      </c>
      <c r="K25" s="38">
        <v>34441</v>
      </c>
      <c r="L25" s="38">
        <v>34324</v>
      </c>
      <c r="M25" s="22">
        <v>0.9966028860950611</v>
      </c>
      <c r="N25" s="38">
        <v>35051</v>
      </c>
      <c r="O25" s="22">
        <v>-0.02074120567173543</v>
      </c>
    </row>
    <row r="26" spans="1:15" ht="14.25">
      <c r="A26" s="23"/>
      <c r="B26" s="10"/>
      <c r="C26" s="10"/>
      <c r="D26" s="10"/>
      <c r="E26" s="20"/>
      <c r="F26" s="138"/>
      <c r="G26" s="22"/>
      <c r="H26" s="21">
        <v>20103</v>
      </c>
      <c r="I26" s="21" t="s">
        <v>1064</v>
      </c>
      <c r="J26" s="38">
        <v>6722</v>
      </c>
      <c r="K26" s="38">
        <v>5868</v>
      </c>
      <c r="L26" s="38">
        <v>5855</v>
      </c>
      <c r="M26" s="22">
        <v>0.9977845944103613</v>
      </c>
      <c r="N26" s="38">
        <v>6328</v>
      </c>
      <c r="O26" s="22">
        <v>-0.07474715549936783</v>
      </c>
    </row>
    <row r="27" spans="1:15" ht="14.25">
      <c r="A27" s="23"/>
      <c r="B27" s="10"/>
      <c r="C27" s="10"/>
      <c r="D27" s="10"/>
      <c r="E27" s="22"/>
      <c r="F27" s="138"/>
      <c r="G27" s="22"/>
      <c r="H27" s="21">
        <v>2010301</v>
      </c>
      <c r="I27" s="21" t="s">
        <v>1067</v>
      </c>
      <c r="J27" s="140">
        <v>28368</v>
      </c>
      <c r="K27" s="38">
        <v>27786</v>
      </c>
      <c r="L27" s="38">
        <v>27345</v>
      </c>
      <c r="M27" s="22">
        <v>0.98412869790542</v>
      </c>
      <c r="N27" s="38">
        <v>23164</v>
      </c>
      <c r="O27" s="22">
        <v>0.1804955966154378</v>
      </c>
    </row>
    <row r="28" spans="1:15" ht="14.25">
      <c r="A28" s="23"/>
      <c r="B28" s="10"/>
      <c r="C28" s="10"/>
      <c r="D28" s="10"/>
      <c r="E28" s="22"/>
      <c r="F28" s="138"/>
      <c r="G28" s="22"/>
      <c r="H28" s="21">
        <v>2010302</v>
      </c>
      <c r="I28" s="21" t="s">
        <v>1069</v>
      </c>
      <c r="J28" s="38">
        <v>21315</v>
      </c>
      <c r="K28" s="38">
        <v>26427</v>
      </c>
      <c r="L28" s="38">
        <v>25742</v>
      </c>
      <c r="M28" s="22">
        <v>0.9740795398645324</v>
      </c>
      <c r="N28" s="38">
        <v>20406</v>
      </c>
      <c r="O28" s="22">
        <v>0.261491718122121</v>
      </c>
    </row>
    <row r="29" spans="1:15" ht="14.25">
      <c r="A29" s="23"/>
      <c r="B29" s="10"/>
      <c r="C29" s="10"/>
      <c r="D29" s="10"/>
      <c r="E29" s="22"/>
      <c r="F29" s="138"/>
      <c r="G29" s="22"/>
      <c r="H29" s="21">
        <v>2010303</v>
      </c>
      <c r="I29" s="21" t="s">
        <v>1071</v>
      </c>
      <c r="J29" s="38">
        <v>6226</v>
      </c>
      <c r="K29" s="38">
        <v>6897</v>
      </c>
      <c r="L29" s="38">
        <v>6750</v>
      </c>
      <c r="M29" s="22">
        <v>0.97868638538495</v>
      </c>
      <c r="N29" s="38">
        <v>6213</v>
      </c>
      <c r="O29" s="22">
        <v>0.08643167551907283</v>
      </c>
    </row>
    <row r="30" spans="1:15" ht="14.25">
      <c r="A30" s="23"/>
      <c r="B30" s="10"/>
      <c r="C30" s="10"/>
      <c r="D30" s="10"/>
      <c r="E30" s="22"/>
      <c r="F30" s="138"/>
      <c r="G30" s="22"/>
      <c r="H30" s="21">
        <v>2010304</v>
      </c>
      <c r="I30" s="21" t="s">
        <v>1073</v>
      </c>
      <c r="J30" s="136">
        <v>30</v>
      </c>
      <c r="K30" s="38">
        <v>279</v>
      </c>
      <c r="L30" s="38">
        <v>279</v>
      </c>
      <c r="M30" s="22">
        <v>1</v>
      </c>
      <c r="N30" s="38">
        <v>30</v>
      </c>
      <c r="O30" s="22">
        <v>8.3</v>
      </c>
    </row>
    <row r="31" spans="1:15" ht="14.25">
      <c r="A31" s="23"/>
      <c r="B31" s="10"/>
      <c r="C31" s="10"/>
      <c r="D31" s="10"/>
      <c r="E31" s="22"/>
      <c r="F31" s="138"/>
      <c r="G31" s="22"/>
      <c r="H31" s="21">
        <v>2010305</v>
      </c>
      <c r="I31" s="21" t="s">
        <v>1075</v>
      </c>
      <c r="J31" s="38">
        <v>39651</v>
      </c>
      <c r="K31" s="38">
        <v>39408</v>
      </c>
      <c r="L31" s="8">
        <v>39003</v>
      </c>
      <c r="M31" s="22">
        <v>0.9897228989037758</v>
      </c>
      <c r="N31" s="38">
        <v>35424</v>
      </c>
      <c r="O31" s="22">
        <v>0.10103319783197828</v>
      </c>
    </row>
    <row r="32" spans="1:15" ht="14.25">
      <c r="A32" s="23"/>
      <c r="B32" s="10"/>
      <c r="C32" s="10"/>
      <c r="D32" s="10"/>
      <c r="E32" s="22"/>
      <c r="F32" s="138"/>
      <c r="G32" s="22"/>
      <c r="H32" s="21">
        <v>2010306</v>
      </c>
      <c r="I32" s="21" t="s">
        <v>1077</v>
      </c>
      <c r="J32" s="61">
        <v>492559</v>
      </c>
      <c r="K32" s="38">
        <v>543030</v>
      </c>
      <c r="L32" s="38">
        <v>534264</v>
      </c>
      <c r="M32" s="22">
        <v>0.9838572454560521</v>
      </c>
      <c r="N32" s="38">
        <v>500797</v>
      </c>
      <c r="O32" s="22">
        <v>0.06682747700165925</v>
      </c>
    </row>
    <row r="33" spans="1:15" ht="14.25">
      <c r="A33" s="11"/>
      <c r="B33" s="12"/>
      <c r="C33" s="12"/>
      <c r="D33" s="10"/>
      <c r="E33" s="22"/>
      <c r="F33" s="138"/>
      <c r="G33" s="22"/>
      <c r="H33" s="21">
        <v>2010307</v>
      </c>
      <c r="I33" s="30" t="s">
        <v>1113</v>
      </c>
      <c r="J33" s="144">
        <v>18028</v>
      </c>
      <c r="K33" s="144">
        <v>20429</v>
      </c>
      <c r="L33" s="132">
        <v>20379</v>
      </c>
      <c r="M33" s="143">
        <v>0.9975524988986245</v>
      </c>
      <c r="N33" s="132">
        <v>17968</v>
      </c>
      <c r="O33" s="143">
        <v>0.13418299198575245</v>
      </c>
    </row>
    <row r="34" spans="1:15" ht="14.25">
      <c r="A34" s="11"/>
      <c r="B34" s="12"/>
      <c r="C34" s="12"/>
      <c r="D34" s="10"/>
      <c r="E34" s="22"/>
      <c r="F34" s="138"/>
      <c r="G34" s="22"/>
      <c r="H34" s="21">
        <v>2010308</v>
      </c>
      <c r="I34" s="21" t="s">
        <v>1120</v>
      </c>
      <c r="J34" s="38">
        <v>2914</v>
      </c>
      <c r="K34" s="38">
        <v>2094</v>
      </c>
      <c r="L34" s="38">
        <v>2094</v>
      </c>
      <c r="M34" s="22">
        <v>1</v>
      </c>
      <c r="N34" s="38">
        <v>5284</v>
      </c>
      <c r="O34" s="22">
        <v>-0.6037093111279334</v>
      </c>
    </row>
    <row r="35" spans="1:15" ht="14.25">
      <c r="A35" s="24"/>
      <c r="B35" s="13"/>
      <c r="C35" s="13"/>
      <c r="D35" s="10"/>
      <c r="E35" s="22"/>
      <c r="F35" s="138"/>
      <c r="G35" s="22"/>
      <c r="H35" s="21">
        <v>2010309</v>
      </c>
      <c r="I35" s="21" t="s">
        <v>1130</v>
      </c>
      <c r="J35" s="38">
        <v>15114</v>
      </c>
      <c r="K35" s="38">
        <v>18335</v>
      </c>
      <c r="L35" s="38">
        <v>18285</v>
      </c>
      <c r="M35" s="22">
        <v>0.9972729751840742</v>
      </c>
      <c r="N35" s="38">
        <v>12684</v>
      </c>
      <c r="O35" s="22">
        <v>0.4415799432355725</v>
      </c>
    </row>
    <row r="36" spans="1:15" s="146" customFormat="1" ht="14.25">
      <c r="A36" s="157"/>
      <c r="B36" s="158"/>
      <c r="C36" s="158"/>
      <c r="D36" s="144"/>
      <c r="E36" s="143"/>
      <c r="F36" s="159"/>
      <c r="G36" s="143"/>
      <c r="H36" s="30">
        <v>2010350</v>
      </c>
      <c r="I36" s="30" t="s">
        <v>1132</v>
      </c>
      <c r="J36" s="144">
        <v>1328258</v>
      </c>
      <c r="K36" s="144">
        <v>1493724</v>
      </c>
      <c r="L36" s="132">
        <v>1446981</v>
      </c>
      <c r="M36" s="143">
        <v>0.9687070703824803</v>
      </c>
      <c r="N36" s="132">
        <v>1239642</v>
      </c>
      <c r="O36" s="143">
        <v>0.16725715972837318</v>
      </c>
    </row>
    <row r="37" spans="1:15" ht="14.25">
      <c r="A37" s="24"/>
      <c r="B37" s="13"/>
      <c r="C37" s="13"/>
      <c r="D37" s="10"/>
      <c r="E37" s="22"/>
      <c r="F37" s="138"/>
      <c r="G37" s="22"/>
      <c r="H37" s="21">
        <v>2010399</v>
      </c>
      <c r="I37" s="21" t="s">
        <v>1133</v>
      </c>
      <c r="J37" s="38">
        <v>32831</v>
      </c>
      <c r="K37" s="38">
        <v>47603</v>
      </c>
      <c r="L37" s="38">
        <v>47247</v>
      </c>
      <c r="M37" s="22">
        <v>0.9925214797386719</v>
      </c>
      <c r="N37" s="38">
        <v>52826</v>
      </c>
      <c r="O37" s="22">
        <v>-0.10561087343353648</v>
      </c>
    </row>
    <row r="38" spans="1:15" ht="14.25">
      <c r="A38" s="24"/>
      <c r="B38" s="13"/>
      <c r="C38" s="13"/>
      <c r="D38" s="10"/>
      <c r="E38" s="22"/>
      <c r="F38" s="138"/>
      <c r="G38" s="22"/>
      <c r="H38" s="21">
        <v>20104</v>
      </c>
      <c r="I38" s="21" t="s">
        <v>1143</v>
      </c>
      <c r="J38" s="38">
        <v>875948</v>
      </c>
      <c r="K38" s="38">
        <v>981596</v>
      </c>
      <c r="L38" s="10">
        <v>958957</v>
      </c>
      <c r="M38" s="22">
        <v>0.9769365400837005</v>
      </c>
      <c r="N38" s="38">
        <v>871288</v>
      </c>
      <c r="O38" s="22">
        <v>0.10062000165272567</v>
      </c>
    </row>
    <row r="39" spans="1:15" ht="14.25">
      <c r="A39" s="24"/>
      <c r="B39" s="13"/>
      <c r="C39" s="13"/>
      <c r="D39" s="10"/>
      <c r="E39" s="22"/>
      <c r="F39" s="138"/>
      <c r="G39" s="22"/>
      <c r="H39" s="21">
        <v>2010401</v>
      </c>
      <c r="I39" s="21" t="s">
        <v>1160</v>
      </c>
      <c r="J39" s="38">
        <v>14005</v>
      </c>
      <c r="K39" s="38">
        <v>16449</v>
      </c>
      <c r="L39" s="10">
        <v>16335</v>
      </c>
      <c r="M39" s="22">
        <v>0.9930694875068393</v>
      </c>
      <c r="N39" s="38">
        <v>14179</v>
      </c>
      <c r="O39" s="22">
        <v>0.15205585725368498</v>
      </c>
    </row>
    <row r="40" spans="1:15" ht="14.25">
      <c r="A40" s="24"/>
      <c r="B40" s="13"/>
      <c r="C40" s="13"/>
      <c r="D40" s="10"/>
      <c r="E40" s="22"/>
      <c r="F40" s="138"/>
      <c r="G40" s="22"/>
      <c r="H40" s="21">
        <v>2010402</v>
      </c>
      <c r="I40" s="21" t="s">
        <v>1163</v>
      </c>
      <c r="J40" s="38">
        <v>52459</v>
      </c>
      <c r="K40" s="38">
        <v>60453</v>
      </c>
      <c r="L40" s="10">
        <v>58042</v>
      </c>
      <c r="M40" s="22">
        <v>0.9601177774469423</v>
      </c>
      <c r="N40" s="38">
        <v>54083</v>
      </c>
      <c r="O40" s="22">
        <v>0.07320230016825979</v>
      </c>
    </row>
    <row r="41" spans="1:15" ht="14.25">
      <c r="A41" s="24"/>
      <c r="B41" s="13"/>
      <c r="C41" s="13"/>
      <c r="D41" s="10"/>
      <c r="E41" s="22"/>
      <c r="F41" s="138"/>
      <c r="G41" s="22"/>
      <c r="H41" s="21">
        <v>2010403</v>
      </c>
      <c r="I41" s="21" t="s">
        <v>1171</v>
      </c>
      <c r="J41" s="38">
        <v>81014</v>
      </c>
      <c r="K41" s="38">
        <v>92990</v>
      </c>
      <c r="L41" s="10">
        <v>86795</v>
      </c>
      <c r="M41" s="22">
        <v>0.9333799333261641</v>
      </c>
      <c r="N41" s="38">
        <v>80948</v>
      </c>
      <c r="O41" s="22">
        <v>0.07223155606068099</v>
      </c>
    </row>
    <row r="42" spans="1:15" ht="14.25">
      <c r="A42" s="24"/>
      <c r="B42" s="13"/>
      <c r="C42" s="13"/>
      <c r="D42" s="10"/>
      <c r="E42" s="22"/>
      <c r="F42" s="138"/>
      <c r="G42" s="22"/>
      <c r="H42" s="21">
        <v>2010404</v>
      </c>
      <c r="I42" s="21" t="s">
        <v>1176</v>
      </c>
      <c r="J42" s="38">
        <v>25349</v>
      </c>
      <c r="K42" s="38">
        <v>28434</v>
      </c>
      <c r="L42" s="10">
        <v>27202</v>
      </c>
      <c r="M42" s="22">
        <v>0.9566715903495815</v>
      </c>
      <c r="N42" s="38">
        <v>23651</v>
      </c>
      <c r="O42" s="22">
        <v>0.15014164305949018</v>
      </c>
    </row>
    <row r="43" spans="1:15" ht="14.25">
      <c r="A43" s="24"/>
      <c r="B43" s="13"/>
      <c r="C43" s="13"/>
      <c r="D43" s="10"/>
      <c r="E43" s="22"/>
      <c r="F43" s="138"/>
      <c r="G43" s="22"/>
      <c r="H43" s="21">
        <v>2010405</v>
      </c>
      <c r="I43" s="21" t="s">
        <v>1184</v>
      </c>
      <c r="J43" s="38">
        <v>17905</v>
      </c>
      <c r="K43" s="38">
        <v>20046</v>
      </c>
      <c r="L43" s="10">
        <v>20046</v>
      </c>
      <c r="M43" s="22">
        <v>1</v>
      </c>
      <c r="N43" s="38">
        <v>17842</v>
      </c>
      <c r="O43" s="22">
        <v>0.12352875238201988</v>
      </c>
    </row>
    <row r="44" spans="1:15" ht="14.25">
      <c r="A44" s="24"/>
      <c r="B44" s="13"/>
      <c r="C44" s="13"/>
      <c r="D44" s="10"/>
      <c r="E44" s="22"/>
      <c r="F44" s="138"/>
      <c r="G44" s="22"/>
      <c r="H44" s="21">
        <v>2010406</v>
      </c>
      <c r="I44" s="21" t="s">
        <v>1189</v>
      </c>
      <c r="J44" s="38">
        <v>12924</v>
      </c>
      <c r="K44" s="38">
        <v>14277</v>
      </c>
      <c r="L44" s="10">
        <v>14277</v>
      </c>
      <c r="M44" s="22">
        <v>1</v>
      </c>
      <c r="N44" s="38"/>
      <c r="O44" s="22"/>
    </row>
    <row r="45" spans="1:15" ht="14.25">
      <c r="A45" s="24"/>
      <c r="B45" s="13"/>
      <c r="C45" s="13"/>
      <c r="D45" s="10"/>
      <c r="E45" s="22"/>
      <c r="F45" s="138"/>
      <c r="G45" s="22"/>
      <c r="H45" s="21">
        <v>2010407</v>
      </c>
      <c r="I45" s="21" t="s">
        <v>1194</v>
      </c>
      <c r="J45" s="38">
        <v>282</v>
      </c>
      <c r="K45" s="38">
        <v>230</v>
      </c>
      <c r="L45" s="10">
        <v>230</v>
      </c>
      <c r="M45" s="22">
        <v>1</v>
      </c>
      <c r="N45" s="38">
        <v>272</v>
      </c>
      <c r="O45" s="22">
        <v>-0.15441176470588236</v>
      </c>
    </row>
    <row r="46" spans="1:15" ht="14.25">
      <c r="A46" s="24"/>
      <c r="B46" s="13"/>
      <c r="C46" s="13"/>
      <c r="D46" s="10"/>
      <c r="E46" s="22"/>
      <c r="F46" s="138"/>
      <c r="G46" s="22"/>
      <c r="H46" s="21">
        <v>2010408</v>
      </c>
      <c r="I46" s="21" t="s">
        <v>1198</v>
      </c>
      <c r="J46" s="10"/>
      <c r="K46" s="10"/>
      <c r="L46" s="10">
        <v>0</v>
      </c>
      <c r="M46" s="22"/>
      <c r="N46" s="38">
        <v>124</v>
      </c>
      <c r="O46" s="22"/>
    </row>
    <row r="47" spans="1:15" ht="14.25">
      <c r="A47" s="24"/>
      <c r="B47" s="13"/>
      <c r="C47" s="13"/>
      <c r="D47" s="10"/>
      <c r="E47" s="22"/>
      <c r="F47" s="138"/>
      <c r="G47" s="22"/>
      <c r="H47" s="21">
        <v>2010450</v>
      </c>
      <c r="I47" s="21" t="s">
        <v>1203</v>
      </c>
      <c r="J47" s="38">
        <v>215541</v>
      </c>
      <c r="K47" s="38">
        <v>231646</v>
      </c>
      <c r="L47" s="10">
        <v>217850</v>
      </c>
      <c r="M47" s="22">
        <v>0.9404436079189799</v>
      </c>
      <c r="N47" s="38">
        <v>124429</v>
      </c>
      <c r="O47" s="22">
        <v>0.7507976436361299</v>
      </c>
    </row>
    <row r="48" spans="1:15" s="146" customFormat="1" ht="14.25">
      <c r="A48" s="157"/>
      <c r="B48" s="158"/>
      <c r="C48" s="158"/>
      <c r="D48" s="144"/>
      <c r="E48" s="143"/>
      <c r="F48" s="159"/>
      <c r="G48" s="143"/>
      <c r="H48" s="30">
        <v>2010499</v>
      </c>
      <c r="I48" s="30" t="s">
        <v>1206</v>
      </c>
      <c r="J48" s="144">
        <v>3052549</v>
      </c>
      <c r="K48" s="144">
        <v>3359793</v>
      </c>
      <c r="L48" s="144">
        <v>3294137</v>
      </c>
      <c r="M48" s="143">
        <v>0.9804583199024464</v>
      </c>
      <c r="N48" s="132">
        <v>2877280</v>
      </c>
      <c r="O48" s="143">
        <v>0.14487884390813544</v>
      </c>
    </row>
    <row r="49" spans="1:15" ht="14.25">
      <c r="A49" s="24"/>
      <c r="B49" s="13"/>
      <c r="C49" s="13"/>
      <c r="D49" s="10"/>
      <c r="E49" s="22"/>
      <c r="F49" s="138"/>
      <c r="G49" s="22"/>
      <c r="H49" s="21">
        <v>20105</v>
      </c>
      <c r="I49" s="21" t="s">
        <v>1207</v>
      </c>
      <c r="J49" s="38">
        <v>61767</v>
      </c>
      <c r="K49" s="38">
        <v>59583</v>
      </c>
      <c r="L49" s="10">
        <v>57811</v>
      </c>
      <c r="M49" s="22">
        <v>0.9702599734823691</v>
      </c>
      <c r="N49" s="38">
        <v>85210</v>
      </c>
      <c r="O49" s="22">
        <v>-0.32154676681140715</v>
      </c>
    </row>
    <row r="50" spans="1:15" ht="14.25">
      <c r="A50" s="24"/>
      <c r="B50" s="13"/>
      <c r="C50" s="13"/>
      <c r="D50" s="10"/>
      <c r="E50" s="22"/>
      <c r="F50" s="138"/>
      <c r="G50" s="22"/>
      <c r="H50" s="21">
        <v>2010501</v>
      </c>
      <c r="I50" s="21" t="s">
        <v>1209</v>
      </c>
      <c r="J50" s="38">
        <v>1263225</v>
      </c>
      <c r="K50" s="38">
        <v>1377857</v>
      </c>
      <c r="L50" s="10">
        <v>1352754</v>
      </c>
      <c r="M50" s="22">
        <v>0.9817811282302881</v>
      </c>
      <c r="N50" s="38">
        <v>1171161</v>
      </c>
      <c r="O50" s="22">
        <v>0.15505383119827254</v>
      </c>
    </row>
    <row r="51" spans="1:15" ht="14.25">
      <c r="A51" s="24"/>
      <c r="B51" s="13"/>
      <c r="C51" s="13"/>
      <c r="D51" s="10"/>
      <c r="E51" s="22"/>
      <c r="F51" s="138"/>
      <c r="G51" s="22"/>
      <c r="H51" s="21">
        <v>2010502</v>
      </c>
      <c r="I51" s="21" t="s">
        <v>1218</v>
      </c>
      <c r="J51" s="38">
        <v>149243</v>
      </c>
      <c r="K51" s="38">
        <v>164019</v>
      </c>
      <c r="L51" s="10">
        <v>158282</v>
      </c>
      <c r="M51" s="22">
        <v>0.9650223449722288</v>
      </c>
      <c r="N51" s="38">
        <v>169437</v>
      </c>
      <c r="O51" s="22">
        <v>-0.06583567933804302</v>
      </c>
    </row>
    <row r="52" spans="1:15" ht="14.25">
      <c r="A52" s="24"/>
      <c r="B52" s="13"/>
      <c r="C52" s="13"/>
      <c r="D52" s="10"/>
      <c r="E52" s="22"/>
      <c r="F52" s="138"/>
      <c r="G52" s="22"/>
      <c r="H52" s="21">
        <v>2010503</v>
      </c>
      <c r="I52" s="21" t="s">
        <v>1225</v>
      </c>
      <c r="J52" s="38">
        <v>2958</v>
      </c>
      <c r="K52" s="38">
        <v>3823</v>
      </c>
      <c r="L52" s="10">
        <v>3711</v>
      </c>
      <c r="M52" s="22">
        <v>0.9707036358880461</v>
      </c>
      <c r="N52" s="38">
        <v>3296</v>
      </c>
      <c r="O52" s="22">
        <v>0.12591019417475735</v>
      </c>
    </row>
    <row r="53" spans="1:15" ht="14.25">
      <c r="A53" s="24"/>
      <c r="B53" s="13"/>
      <c r="C53" s="13"/>
      <c r="D53" s="10"/>
      <c r="E53" s="22"/>
      <c r="F53" s="138"/>
      <c r="G53" s="22"/>
      <c r="H53" s="21">
        <v>2010504</v>
      </c>
      <c r="I53" s="21" t="s">
        <v>1231</v>
      </c>
      <c r="J53" s="38">
        <v>3138</v>
      </c>
      <c r="K53" s="38">
        <v>4059</v>
      </c>
      <c r="L53" s="10">
        <v>3693</v>
      </c>
      <c r="M53" s="22">
        <v>0.909830007390983</v>
      </c>
      <c r="N53" s="38">
        <v>2530</v>
      </c>
      <c r="O53" s="22">
        <v>0.4596837944664032</v>
      </c>
    </row>
    <row r="54" spans="1:15" ht="14.25">
      <c r="A54" s="24"/>
      <c r="B54" s="13"/>
      <c r="C54" s="13"/>
      <c r="D54" s="10"/>
      <c r="E54" s="22"/>
      <c r="F54" s="138"/>
      <c r="G54" s="22"/>
      <c r="H54" s="21">
        <v>2010505</v>
      </c>
      <c r="I54" s="21" t="s">
        <v>1235</v>
      </c>
      <c r="K54" s="38">
        <v>200</v>
      </c>
      <c r="L54" s="10">
        <v>20</v>
      </c>
      <c r="M54" s="22">
        <v>0.1</v>
      </c>
      <c r="N54" s="38">
        <v>20</v>
      </c>
      <c r="O54" s="22">
        <v>0</v>
      </c>
    </row>
    <row r="55" spans="1:15" ht="14.25">
      <c r="A55" s="24"/>
      <c r="B55" s="13"/>
      <c r="C55" s="13"/>
      <c r="D55" s="10"/>
      <c r="E55" s="22"/>
      <c r="F55" s="138"/>
      <c r="G55" s="22"/>
      <c r="H55" s="21">
        <v>2010506</v>
      </c>
      <c r="I55" s="21" t="s">
        <v>1239</v>
      </c>
      <c r="J55" s="38">
        <v>9795</v>
      </c>
      <c r="K55" s="38">
        <v>10419</v>
      </c>
      <c r="L55" s="10">
        <v>10419</v>
      </c>
      <c r="M55" s="22">
        <v>1</v>
      </c>
      <c r="N55" s="38">
        <v>9996</v>
      </c>
      <c r="O55" s="22">
        <v>0.042316926770708196</v>
      </c>
    </row>
    <row r="56" spans="1:15" ht="14.25">
      <c r="A56" s="24"/>
      <c r="B56" s="13"/>
      <c r="C56" s="13"/>
      <c r="D56" s="10"/>
      <c r="E56" s="22"/>
      <c r="F56" s="138"/>
      <c r="G56" s="22"/>
      <c r="H56" s="21">
        <v>2010507</v>
      </c>
      <c r="I56" s="21" t="s">
        <v>1243</v>
      </c>
      <c r="J56" s="38">
        <v>51444</v>
      </c>
      <c r="K56" s="38">
        <v>42314</v>
      </c>
      <c r="L56" s="10">
        <v>41453</v>
      </c>
      <c r="M56" s="22">
        <v>0.9796521245923335</v>
      </c>
      <c r="N56" s="38">
        <v>18639</v>
      </c>
      <c r="O56" s="22">
        <v>1.2239927034712164</v>
      </c>
    </row>
    <row r="57" spans="1:15" ht="14.25">
      <c r="A57" s="24"/>
      <c r="B57" s="13"/>
      <c r="C57" s="13"/>
      <c r="D57" s="10"/>
      <c r="E57" s="22"/>
      <c r="F57" s="138"/>
      <c r="G57" s="22"/>
      <c r="H57" s="21">
        <v>2010508</v>
      </c>
      <c r="I57" s="21" t="s">
        <v>1249</v>
      </c>
      <c r="J57" s="38">
        <v>403429</v>
      </c>
      <c r="K57" s="38">
        <v>464919</v>
      </c>
      <c r="L57" s="10">
        <v>457434</v>
      </c>
      <c r="M57" s="22">
        <v>0.9839004213637215</v>
      </c>
      <c r="N57" s="38">
        <v>421026</v>
      </c>
      <c r="O57" s="22">
        <v>0.08647446951019644</v>
      </c>
    </row>
    <row r="58" spans="1:15" ht="14.25">
      <c r="A58" s="24"/>
      <c r="B58" s="13"/>
      <c r="C58" s="13"/>
      <c r="D58" s="10"/>
      <c r="E58" s="22"/>
      <c r="F58" s="138"/>
      <c r="G58" s="22"/>
      <c r="H58" s="21">
        <v>2010550</v>
      </c>
      <c r="I58" s="21" t="s">
        <v>1256</v>
      </c>
      <c r="J58" s="38">
        <v>1107550</v>
      </c>
      <c r="K58" s="38">
        <v>1232600</v>
      </c>
      <c r="L58" s="10">
        <v>1208560</v>
      </c>
      <c r="M58" s="22">
        <v>0.9804965114392341</v>
      </c>
      <c r="N58" s="38">
        <v>995965</v>
      </c>
      <c r="O58" s="22">
        <v>0.2134562961549853</v>
      </c>
    </row>
    <row r="59" spans="1:15" s="146" customFormat="1" ht="14.25">
      <c r="A59" s="157"/>
      <c r="B59" s="158"/>
      <c r="C59" s="158"/>
      <c r="D59" s="144"/>
      <c r="E59" s="143"/>
      <c r="F59" s="159"/>
      <c r="G59" s="143"/>
      <c r="H59" s="30">
        <v>2010599</v>
      </c>
      <c r="I59" s="30" t="s">
        <v>1258</v>
      </c>
      <c r="J59" s="144">
        <v>972035</v>
      </c>
      <c r="K59" s="144">
        <v>960804</v>
      </c>
      <c r="L59" s="144">
        <v>945707</v>
      </c>
      <c r="M59" s="143">
        <v>0.9842871178721154</v>
      </c>
      <c r="N59" s="132">
        <v>1329814</v>
      </c>
      <c r="O59" s="143">
        <v>-0.2888426501751373</v>
      </c>
    </row>
    <row r="60" spans="1:15" ht="14.25">
      <c r="A60" s="24"/>
      <c r="B60" s="13"/>
      <c r="C60" s="13"/>
      <c r="D60" s="10"/>
      <c r="E60" s="22"/>
      <c r="F60" s="138"/>
      <c r="G60" s="22"/>
      <c r="H60" s="21">
        <v>20106</v>
      </c>
      <c r="I60" s="21" t="s">
        <v>1259</v>
      </c>
      <c r="J60" s="38">
        <v>27371</v>
      </c>
      <c r="K60" s="38">
        <v>16370</v>
      </c>
      <c r="L60" s="10">
        <v>16286</v>
      </c>
      <c r="M60" s="22">
        <v>0.9948686621869273</v>
      </c>
      <c r="N60" s="38">
        <v>14265</v>
      </c>
      <c r="O60" s="22">
        <v>0.14167542937259037</v>
      </c>
    </row>
    <row r="61" spans="1:15" ht="14.25">
      <c r="A61" s="24"/>
      <c r="B61" s="13"/>
      <c r="C61" s="13"/>
      <c r="D61" s="10"/>
      <c r="E61" s="22"/>
      <c r="F61" s="138"/>
      <c r="G61" s="22"/>
      <c r="H61" s="21">
        <v>2010601</v>
      </c>
      <c r="I61" s="21" t="s">
        <v>1261</v>
      </c>
      <c r="J61" s="38">
        <v>20542</v>
      </c>
      <c r="K61" s="38">
        <v>3737</v>
      </c>
      <c r="L61" s="10">
        <v>805</v>
      </c>
      <c r="M61" s="22">
        <v>0.21541343323521542</v>
      </c>
      <c r="N61" s="38">
        <v>477</v>
      </c>
      <c r="O61" s="22">
        <v>0.6876310272536688</v>
      </c>
    </row>
    <row r="62" spans="1:15" ht="14.25">
      <c r="A62" s="24"/>
      <c r="B62" s="13"/>
      <c r="C62" s="13"/>
      <c r="D62" s="10"/>
      <c r="E62" s="22"/>
      <c r="F62" s="138"/>
      <c r="G62" s="22"/>
      <c r="H62" s="21">
        <v>2010602</v>
      </c>
      <c r="I62" s="21" t="s">
        <v>1270</v>
      </c>
      <c r="J62" s="38">
        <v>100</v>
      </c>
      <c r="K62" s="38">
        <v>1428</v>
      </c>
      <c r="L62" s="10">
        <v>1331</v>
      </c>
      <c r="M62" s="22">
        <v>0.9320728291316527</v>
      </c>
      <c r="N62" s="38">
        <v>2705</v>
      </c>
      <c r="O62" s="22">
        <v>-0.5079482439926063</v>
      </c>
    </row>
    <row r="63" spans="1:15" ht="14.25">
      <c r="A63" s="24"/>
      <c r="B63" s="13"/>
      <c r="C63" s="13"/>
      <c r="D63" s="10"/>
      <c r="E63" s="22"/>
      <c r="F63" s="138"/>
      <c r="G63" s="22"/>
      <c r="H63" s="21">
        <v>2010603</v>
      </c>
      <c r="I63" s="21" t="s">
        <v>1275</v>
      </c>
      <c r="J63" s="38">
        <v>276532</v>
      </c>
      <c r="K63" s="38">
        <v>135653</v>
      </c>
      <c r="L63" s="10">
        <v>129579</v>
      </c>
      <c r="M63" s="22">
        <v>0.955223990623134</v>
      </c>
      <c r="N63" s="38">
        <v>258586</v>
      </c>
      <c r="O63" s="22">
        <v>-0.49889398497985193</v>
      </c>
    </row>
    <row r="64" spans="1:15" ht="14.25">
      <c r="A64" s="24"/>
      <c r="B64" s="13"/>
      <c r="C64" s="13"/>
      <c r="D64" s="10"/>
      <c r="E64" s="22"/>
      <c r="F64" s="138"/>
      <c r="G64" s="22"/>
      <c r="H64" s="21">
        <v>2010604</v>
      </c>
      <c r="I64" s="21" t="s">
        <v>1280</v>
      </c>
      <c r="J64" s="38">
        <v>18260</v>
      </c>
      <c r="K64" s="38">
        <v>18340</v>
      </c>
      <c r="L64" s="10">
        <v>17698</v>
      </c>
      <c r="M64" s="22">
        <v>0.9649945474372955</v>
      </c>
      <c r="N64" s="38">
        <v>15892</v>
      </c>
      <c r="O64" s="22">
        <v>0.11364208406745524</v>
      </c>
    </row>
    <row r="65" spans="1:15" ht="14.25">
      <c r="A65" s="24"/>
      <c r="B65" s="13"/>
      <c r="C65" s="13"/>
      <c r="D65" s="10"/>
      <c r="E65" s="22"/>
      <c r="F65" s="138"/>
      <c r="G65" s="22"/>
      <c r="H65" s="21">
        <v>2010605</v>
      </c>
      <c r="I65" s="21" t="s">
        <v>1284</v>
      </c>
      <c r="J65" s="38">
        <v>1935</v>
      </c>
      <c r="K65" s="38">
        <v>2297</v>
      </c>
      <c r="L65" s="10">
        <v>2267</v>
      </c>
      <c r="M65" s="22">
        <v>0.9869394862864606</v>
      </c>
      <c r="N65" s="38">
        <v>2130</v>
      </c>
      <c r="O65" s="22">
        <v>0.06431924882629114</v>
      </c>
    </row>
    <row r="66" spans="1:15" ht="14.25">
      <c r="A66" s="24"/>
      <c r="B66" s="13"/>
      <c r="C66" s="13"/>
      <c r="D66" s="10"/>
      <c r="E66" s="22"/>
      <c r="F66" s="138"/>
      <c r="G66" s="22"/>
      <c r="H66" s="21">
        <v>2010606</v>
      </c>
      <c r="I66" s="21" t="s">
        <v>1289</v>
      </c>
      <c r="J66" s="38">
        <v>7268</v>
      </c>
      <c r="K66" s="38">
        <v>6066</v>
      </c>
      <c r="L66" s="10">
        <v>5897</v>
      </c>
      <c r="M66" s="22">
        <v>0.9721397955819321</v>
      </c>
      <c r="N66" s="38">
        <v>5135</v>
      </c>
      <c r="O66" s="22">
        <v>0.14839337877312553</v>
      </c>
    </row>
    <row r="67" spans="1:15" ht="14.25">
      <c r="A67" s="24"/>
      <c r="B67" s="13"/>
      <c r="C67" s="13"/>
      <c r="D67" s="10"/>
      <c r="E67" s="22"/>
      <c r="F67" s="138"/>
      <c r="G67" s="22"/>
      <c r="H67" s="21">
        <v>2010607</v>
      </c>
      <c r="I67" s="21" t="s">
        <v>1295</v>
      </c>
      <c r="J67" s="136">
        <v>1558</v>
      </c>
      <c r="K67" s="38">
        <v>1447</v>
      </c>
      <c r="L67" s="10">
        <v>1398</v>
      </c>
      <c r="M67" s="22">
        <v>0.9661368348306841</v>
      </c>
      <c r="N67" s="38">
        <v>981</v>
      </c>
      <c r="O67" s="22">
        <v>0.4250764525993884</v>
      </c>
    </row>
    <row r="68" spans="1:15" ht="14.25">
      <c r="A68" s="24"/>
      <c r="B68" s="13"/>
      <c r="C68" s="13"/>
      <c r="D68" s="10"/>
      <c r="E68" s="22"/>
      <c r="F68" s="138"/>
      <c r="G68" s="22"/>
      <c r="H68" s="21">
        <v>2010608</v>
      </c>
      <c r="I68" s="21" t="s">
        <v>1299</v>
      </c>
      <c r="J68" s="38">
        <v>310000</v>
      </c>
      <c r="K68" s="38">
        <v>200550</v>
      </c>
      <c r="L68" s="10">
        <v>200550</v>
      </c>
      <c r="M68" s="22">
        <v>1</v>
      </c>
      <c r="N68" s="38">
        <v>579195</v>
      </c>
      <c r="O68" s="22">
        <v>-0.6537435578691114</v>
      </c>
    </row>
    <row r="69" spans="1:15" ht="14.25">
      <c r="A69" s="24"/>
      <c r="B69" s="13"/>
      <c r="C69" s="13"/>
      <c r="D69" s="10"/>
      <c r="E69" s="22"/>
      <c r="F69" s="138"/>
      <c r="G69" s="22"/>
      <c r="H69" s="21">
        <v>2010650</v>
      </c>
      <c r="I69" s="21" t="s">
        <v>1301</v>
      </c>
      <c r="J69" s="61">
        <v>308469</v>
      </c>
      <c r="K69" s="38">
        <v>574916</v>
      </c>
      <c r="L69" s="10">
        <v>569896</v>
      </c>
      <c r="M69" s="22">
        <v>0.9912682896283979</v>
      </c>
      <c r="N69" s="38">
        <v>450448</v>
      </c>
      <c r="O69" s="22">
        <v>0.2651760025574539</v>
      </c>
    </row>
    <row r="70" spans="1:15" s="146" customFormat="1" ht="14.25">
      <c r="A70" s="157"/>
      <c r="B70" s="158"/>
      <c r="C70" s="158"/>
      <c r="D70" s="144"/>
      <c r="E70" s="143"/>
      <c r="F70" s="159"/>
      <c r="G70" s="143"/>
      <c r="H70" s="30">
        <v>2010699</v>
      </c>
      <c r="I70" s="30" t="s">
        <v>1306</v>
      </c>
      <c r="J70" s="144">
        <v>301197</v>
      </c>
      <c r="K70" s="144">
        <v>585999</v>
      </c>
      <c r="L70" s="144">
        <v>580070</v>
      </c>
      <c r="M70" s="143">
        <v>0.9898822352939168</v>
      </c>
      <c r="N70" s="132">
        <v>329433</v>
      </c>
      <c r="O70" s="143">
        <v>0.7608132761441628</v>
      </c>
    </row>
    <row r="71" spans="1:15" ht="14.25">
      <c r="A71" s="24"/>
      <c r="B71" s="13"/>
      <c r="C71" s="13"/>
      <c r="D71" s="10"/>
      <c r="E71" s="22"/>
      <c r="F71" s="138"/>
      <c r="G71" s="22"/>
      <c r="H71" s="21">
        <v>20107</v>
      </c>
      <c r="I71" s="21" t="s">
        <v>1307</v>
      </c>
      <c r="J71" s="38">
        <v>137920</v>
      </c>
      <c r="K71" s="38">
        <v>91796</v>
      </c>
      <c r="L71" s="10">
        <v>90557</v>
      </c>
      <c r="M71" s="22">
        <v>0.9865026798553314</v>
      </c>
      <c r="N71" s="38">
        <v>82950</v>
      </c>
      <c r="O71" s="22">
        <v>0.09170584689572037</v>
      </c>
    </row>
    <row r="72" spans="1:15" ht="14.25">
      <c r="A72" s="24"/>
      <c r="B72" s="13"/>
      <c r="C72" s="13"/>
      <c r="D72" s="10"/>
      <c r="E72" s="22"/>
      <c r="F72" s="138"/>
      <c r="G72" s="22"/>
      <c r="H72" s="21">
        <v>2010701</v>
      </c>
      <c r="I72" s="21" t="s">
        <v>1318</v>
      </c>
      <c r="J72" s="38">
        <v>9146</v>
      </c>
      <c r="K72" s="38">
        <v>8786</v>
      </c>
      <c r="L72" s="10">
        <v>8206</v>
      </c>
      <c r="M72" s="22">
        <v>0.9339858866378329</v>
      </c>
      <c r="N72" s="38">
        <v>10816</v>
      </c>
      <c r="O72" s="22">
        <v>-0.2413091715976331</v>
      </c>
    </row>
    <row r="73" spans="1:15" ht="14.25">
      <c r="A73" s="24"/>
      <c r="B73" s="13"/>
      <c r="C73" s="13"/>
      <c r="D73" s="10"/>
      <c r="E73" s="22"/>
      <c r="F73" s="138"/>
      <c r="G73" s="22"/>
      <c r="H73" s="21">
        <v>2010702</v>
      </c>
      <c r="I73" s="21" t="s">
        <v>1323</v>
      </c>
      <c r="J73" s="38">
        <v>34633</v>
      </c>
      <c r="K73" s="38">
        <v>284470</v>
      </c>
      <c r="L73" s="10">
        <v>283660</v>
      </c>
      <c r="M73" s="22">
        <v>0.9971525995711323</v>
      </c>
      <c r="N73" s="38">
        <v>39759</v>
      </c>
      <c r="O73" s="22">
        <v>6.134485273774492</v>
      </c>
    </row>
    <row r="74" spans="1:15" ht="14.25">
      <c r="A74" s="24"/>
      <c r="B74" s="13"/>
      <c r="C74" s="13"/>
      <c r="D74" s="10"/>
      <c r="E74" s="22"/>
      <c r="F74" s="138"/>
      <c r="G74" s="22"/>
      <c r="H74" s="21">
        <v>2010703</v>
      </c>
      <c r="I74" s="21" t="s">
        <v>1331</v>
      </c>
      <c r="J74" s="38">
        <v>4552</v>
      </c>
      <c r="K74" s="38">
        <v>4749</v>
      </c>
      <c r="L74" s="10">
        <v>4715</v>
      </c>
      <c r="M74" s="22">
        <v>0.992840598020636</v>
      </c>
      <c r="N74" s="38">
        <v>3818</v>
      </c>
      <c r="O74" s="22">
        <v>0.2349397590361446</v>
      </c>
    </row>
    <row r="75" spans="1:15" ht="14.25">
      <c r="A75" s="24"/>
      <c r="B75" s="13"/>
      <c r="C75" s="13"/>
      <c r="D75" s="10"/>
      <c r="E75" s="22"/>
      <c r="F75" s="138"/>
      <c r="G75" s="22"/>
      <c r="H75" s="21">
        <v>2010704</v>
      </c>
      <c r="I75" s="21" t="s">
        <v>1337</v>
      </c>
      <c r="J75" s="38">
        <v>1137</v>
      </c>
      <c r="K75" s="38">
        <v>2651</v>
      </c>
      <c r="L75" s="10">
        <v>2651</v>
      </c>
      <c r="M75" s="22">
        <v>1</v>
      </c>
      <c r="N75" s="38">
        <v>1630</v>
      </c>
      <c r="O75" s="22">
        <v>0.6263803680981594</v>
      </c>
    </row>
    <row r="76" spans="1:15" ht="14.25">
      <c r="A76" s="24"/>
      <c r="B76" s="13"/>
      <c r="C76" s="13"/>
      <c r="D76" s="10"/>
      <c r="E76" s="22"/>
      <c r="F76" s="138"/>
      <c r="G76" s="22"/>
      <c r="H76" s="21">
        <v>2010705</v>
      </c>
      <c r="I76" s="21" t="s">
        <v>1343</v>
      </c>
      <c r="J76" s="38">
        <v>113809</v>
      </c>
      <c r="K76" s="38">
        <v>193547</v>
      </c>
      <c r="L76" s="10">
        <v>190281</v>
      </c>
      <c r="M76" s="22">
        <v>0.9831255457330778</v>
      </c>
      <c r="N76" s="38">
        <v>190460</v>
      </c>
      <c r="O76" s="22">
        <v>-0.0009398298855403109</v>
      </c>
    </row>
    <row r="77" spans="1:15" s="146" customFormat="1" ht="14.25">
      <c r="A77" s="157"/>
      <c r="B77" s="158"/>
      <c r="C77" s="158"/>
      <c r="D77" s="144"/>
      <c r="E77" s="143"/>
      <c r="F77" s="159"/>
      <c r="G77" s="143"/>
      <c r="H77" s="30">
        <v>2010706</v>
      </c>
      <c r="I77" s="30" t="s">
        <v>1347</v>
      </c>
      <c r="J77" s="144">
        <v>806131</v>
      </c>
      <c r="K77" s="144">
        <v>764519</v>
      </c>
      <c r="L77" s="144">
        <v>738828</v>
      </c>
      <c r="M77" s="143">
        <v>0.9663958645893692</v>
      </c>
      <c r="N77" s="132">
        <v>784985</v>
      </c>
      <c r="O77" s="143">
        <v>-0.05879984967865626</v>
      </c>
    </row>
    <row r="78" spans="1:15" ht="14.25">
      <c r="A78" s="24"/>
      <c r="B78" s="13"/>
      <c r="C78" s="13"/>
      <c r="D78" s="10"/>
      <c r="E78" s="22"/>
      <c r="F78" s="138"/>
      <c r="G78" s="22"/>
      <c r="H78" s="21">
        <v>2010707</v>
      </c>
      <c r="I78" s="21" t="s">
        <v>1348</v>
      </c>
      <c r="J78" s="38">
        <v>81456</v>
      </c>
      <c r="K78" s="38">
        <v>90001</v>
      </c>
      <c r="L78" s="10">
        <v>89791</v>
      </c>
      <c r="M78" s="22">
        <v>0.9976666925923046</v>
      </c>
      <c r="N78" s="38">
        <v>85949</v>
      </c>
      <c r="O78" s="22">
        <v>0.04470092729409303</v>
      </c>
    </row>
    <row r="79" spans="1:15" ht="14.25">
      <c r="A79" s="24"/>
      <c r="B79" s="13"/>
      <c r="C79" s="13"/>
      <c r="D79" s="10"/>
      <c r="E79" s="22"/>
      <c r="F79" s="138"/>
      <c r="G79" s="22"/>
      <c r="H79" s="21">
        <v>2010708</v>
      </c>
      <c r="I79" s="21" t="s">
        <v>1358</v>
      </c>
      <c r="J79" s="38">
        <v>60277</v>
      </c>
      <c r="K79" s="38">
        <v>79628</v>
      </c>
      <c r="L79" s="10">
        <v>76743</v>
      </c>
      <c r="M79" s="22">
        <v>0.9637690259707641</v>
      </c>
      <c r="N79" s="38">
        <v>56197</v>
      </c>
      <c r="O79" s="22">
        <v>0.36560670498425174</v>
      </c>
    </row>
    <row r="80" spans="1:15" ht="14.25">
      <c r="A80" s="24"/>
      <c r="B80" s="13"/>
      <c r="C80" s="13"/>
      <c r="D80" s="10"/>
      <c r="E80" s="22"/>
      <c r="F80" s="138"/>
      <c r="G80" s="22"/>
      <c r="H80" s="21">
        <v>2010709</v>
      </c>
      <c r="I80" s="21" t="s">
        <v>1366</v>
      </c>
      <c r="J80" s="38">
        <v>11292</v>
      </c>
      <c r="K80" s="38">
        <v>17870</v>
      </c>
      <c r="L80" s="10">
        <v>13379</v>
      </c>
      <c r="M80" s="22">
        <v>0.7486849468382765</v>
      </c>
      <c r="N80" s="38">
        <v>11009</v>
      </c>
      <c r="O80" s="22">
        <v>0.21527840857480252</v>
      </c>
    </row>
    <row r="81" spans="1:15" ht="14.25">
      <c r="A81" s="24"/>
      <c r="B81" s="13"/>
      <c r="C81" s="13"/>
      <c r="D81" s="10"/>
      <c r="E81" s="22"/>
      <c r="F81" s="138"/>
      <c r="G81" s="22"/>
      <c r="H81" s="21">
        <v>2010750</v>
      </c>
      <c r="I81" s="21" t="s">
        <v>1376</v>
      </c>
      <c r="J81" s="38">
        <v>264791</v>
      </c>
      <c r="K81" s="38">
        <v>265270</v>
      </c>
      <c r="L81" s="10">
        <v>265227</v>
      </c>
      <c r="M81" s="22">
        <v>0.9998379010065217</v>
      </c>
      <c r="N81" s="38">
        <v>256575</v>
      </c>
      <c r="O81" s="22">
        <v>0.03372113417129485</v>
      </c>
    </row>
    <row r="82" spans="1:15" ht="14.25">
      <c r="A82" s="24"/>
      <c r="B82" s="13"/>
      <c r="C82" s="13"/>
      <c r="D82" s="10"/>
      <c r="E82" s="22"/>
      <c r="F82" s="138"/>
      <c r="G82" s="22"/>
      <c r="H82" s="21">
        <v>2010799</v>
      </c>
      <c r="I82" s="21" t="s">
        <v>1382</v>
      </c>
      <c r="J82" s="10"/>
      <c r="K82" s="38">
        <v>15</v>
      </c>
      <c r="L82" s="10">
        <v>15</v>
      </c>
      <c r="M82" s="22">
        <v>1</v>
      </c>
      <c r="N82" s="134"/>
      <c r="O82" s="22"/>
    </row>
    <row r="83" spans="1:15" ht="14.25">
      <c r="A83" s="24"/>
      <c r="B83" s="13"/>
      <c r="C83" s="13"/>
      <c r="D83" s="10"/>
      <c r="E83" s="22"/>
      <c r="F83" s="138"/>
      <c r="G83" s="22"/>
      <c r="H83" s="21">
        <v>20108</v>
      </c>
      <c r="I83" s="21" t="s">
        <v>1386</v>
      </c>
      <c r="J83" s="38">
        <v>104266</v>
      </c>
      <c r="K83" s="38">
        <v>79627</v>
      </c>
      <c r="L83" s="10">
        <v>76227</v>
      </c>
      <c r="M83" s="22">
        <v>0.9573009155186055</v>
      </c>
      <c r="N83" s="38">
        <v>110484</v>
      </c>
      <c r="O83" s="22">
        <v>-0.31006299554686656</v>
      </c>
    </row>
    <row r="84" spans="1:15" ht="14.25">
      <c r="A84" s="24"/>
      <c r="B84" s="13"/>
      <c r="C84" s="13"/>
      <c r="D84" s="10"/>
      <c r="E84" s="22"/>
      <c r="F84" s="138"/>
      <c r="G84" s="22"/>
      <c r="H84" s="21">
        <v>2010801</v>
      </c>
      <c r="I84" s="21" t="s">
        <v>1400</v>
      </c>
      <c r="J84" s="38">
        <v>7787</v>
      </c>
      <c r="K84" s="38">
        <v>9987</v>
      </c>
      <c r="L84" s="10">
        <v>7894</v>
      </c>
      <c r="M84" s="22">
        <v>0.7904275558225693</v>
      </c>
      <c r="N84" s="38">
        <v>6415</v>
      </c>
      <c r="O84" s="22">
        <v>0.23055339049103662</v>
      </c>
    </row>
    <row r="85" spans="1:15" ht="14.25">
      <c r="A85" s="24"/>
      <c r="B85" s="13"/>
      <c r="C85" s="13"/>
      <c r="D85" s="10"/>
      <c r="E85" s="22"/>
      <c r="F85" s="138"/>
      <c r="G85" s="22"/>
      <c r="H85" s="21">
        <v>2010802</v>
      </c>
      <c r="I85" s="21" t="s">
        <v>1408</v>
      </c>
      <c r="J85" s="38">
        <v>39392</v>
      </c>
      <c r="K85" s="38">
        <v>32752</v>
      </c>
      <c r="L85" s="10">
        <v>27006</v>
      </c>
      <c r="M85" s="22">
        <v>0.8245603321934538</v>
      </c>
      <c r="N85" s="38">
        <v>23515</v>
      </c>
      <c r="O85" s="22">
        <v>0.14845843078885812</v>
      </c>
    </row>
    <row r="86" spans="1:15" ht="14.25">
      <c r="A86" s="24"/>
      <c r="B86" s="13"/>
      <c r="C86" s="13"/>
      <c r="D86" s="10"/>
      <c r="E86" s="22"/>
      <c r="F86" s="138"/>
      <c r="G86" s="22"/>
      <c r="H86" s="21">
        <v>2010803</v>
      </c>
      <c r="I86" s="21" t="s">
        <v>1414</v>
      </c>
      <c r="J86" s="38">
        <v>29896</v>
      </c>
      <c r="K86" s="38">
        <v>32752</v>
      </c>
      <c r="L86" s="10">
        <v>32216</v>
      </c>
      <c r="M86" s="22">
        <v>0.9836345872007817</v>
      </c>
      <c r="N86" s="38">
        <v>26658</v>
      </c>
      <c r="O86" s="22">
        <v>0.20849276014704787</v>
      </c>
    </row>
    <row r="87" spans="1:15" ht="14.25">
      <c r="A87" s="24"/>
      <c r="B87" s="13"/>
      <c r="C87" s="13"/>
      <c r="D87" s="10"/>
      <c r="E87" s="22"/>
      <c r="F87" s="138"/>
      <c r="G87" s="22"/>
      <c r="H87" s="21">
        <v>2010804</v>
      </c>
      <c r="I87" s="21" t="s">
        <v>1421</v>
      </c>
      <c r="J87" s="38">
        <v>7989</v>
      </c>
      <c r="K87" s="38">
        <v>7142</v>
      </c>
      <c r="L87" s="10">
        <v>6982</v>
      </c>
      <c r="M87" s="22">
        <v>0.9775973116774013</v>
      </c>
      <c r="N87" s="38">
        <v>9775</v>
      </c>
      <c r="O87" s="22">
        <v>-0.2857289002557545</v>
      </c>
    </row>
    <row r="88" spans="1:15" ht="14.25">
      <c r="A88" s="24"/>
      <c r="B88" s="13"/>
      <c r="C88" s="13"/>
      <c r="D88" s="10"/>
      <c r="E88" s="22"/>
      <c r="F88" s="138"/>
      <c r="G88" s="22"/>
      <c r="H88" s="21">
        <v>2010805</v>
      </c>
      <c r="I88" s="21" t="s">
        <v>1426</v>
      </c>
      <c r="J88" s="38">
        <v>3842</v>
      </c>
      <c r="K88" s="38">
        <v>3721</v>
      </c>
      <c r="L88" s="10">
        <v>3517</v>
      </c>
      <c r="M88" s="22">
        <v>0.945176027949476</v>
      </c>
      <c r="N88" s="38">
        <v>2861</v>
      </c>
      <c r="O88" s="22">
        <v>0.22929045788185953</v>
      </c>
    </row>
    <row r="89" spans="1:15" ht="14.25">
      <c r="A89" s="24"/>
      <c r="B89" s="13"/>
      <c r="C89" s="13"/>
      <c r="D89" s="10"/>
      <c r="E89" s="22"/>
      <c r="F89" s="138"/>
      <c r="G89" s="22"/>
      <c r="H89" s="21">
        <v>2010806</v>
      </c>
      <c r="I89" s="21" t="s">
        <v>1429</v>
      </c>
      <c r="J89" s="38">
        <v>13460</v>
      </c>
      <c r="K89" s="38">
        <v>15641</v>
      </c>
      <c r="L89" s="10">
        <v>13002</v>
      </c>
      <c r="M89" s="22">
        <v>0.8312767725848731</v>
      </c>
      <c r="N89" s="38">
        <v>9304</v>
      </c>
      <c r="O89" s="22">
        <v>0.3974634565778159</v>
      </c>
    </row>
    <row r="90" spans="1:15" ht="14.25">
      <c r="A90" s="24"/>
      <c r="B90" s="13"/>
      <c r="C90" s="13"/>
      <c r="D90" s="10"/>
      <c r="E90" s="22"/>
      <c r="F90" s="138"/>
      <c r="G90" s="22"/>
      <c r="H90" s="21">
        <v>2010850</v>
      </c>
      <c r="I90" s="21" t="s">
        <v>1432</v>
      </c>
      <c r="J90" s="38">
        <v>917</v>
      </c>
      <c r="K90" s="38">
        <v>254</v>
      </c>
      <c r="L90" s="10">
        <v>254</v>
      </c>
      <c r="M90" s="22">
        <v>1</v>
      </c>
      <c r="N90" s="38">
        <v>116</v>
      </c>
      <c r="O90" s="22">
        <v>1.1896551724137931</v>
      </c>
    </row>
    <row r="91" spans="1:15" ht="14.25">
      <c r="A91" s="24"/>
      <c r="B91" s="13"/>
      <c r="C91" s="13"/>
      <c r="D91" s="10"/>
      <c r="E91" s="22"/>
      <c r="F91" s="138"/>
      <c r="G91" s="22"/>
      <c r="H91" s="21">
        <v>2010899</v>
      </c>
      <c r="I91" s="21" t="s">
        <v>1437</v>
      </c>
      <c r="J91" s="38">
        <v>331</v>
      </c>
      <c r="K91" s="38">
        <v>343</v>
      </c>
      <c r="L91" s="10">
        <v>343</v>
      </c>
      <c r="M91" s="22">
        <v>1</v>
      </c>
      <c r="N91" s="38">
        <v>350</v>
      </c>
      <c r="O91" s="22">
        <v>-0.02</v>
      </c>
    </row>
    <row r="92" spans="1:15" ht="14.25">
      <c r="A92" s="24"/>
      <c r="B92" s="13"/>
      <c r="C92" s="13"/>
      <c r="D92" s="10"/>
      <c r="E92" s="22"/>
      <c r="F92" s="138"/>
      <c r="G92" s="22"/>
      <c r="H92" s="21">
        <v>20109</v>
      </c>
      <c r="I92" s="21" t="s">
        <v>1448</v>
      </c>
      <c r="J92" s="38">
        <v>180435</v>
      </c>
      <c r="K92" s="38">
        <v>129516</v>
      </c>
      <c r="L92" s="10">
        <v>126232</v>
      </c>
      <c r="M92" s="22">
        <v>0.9746440594212298</v>
      </c>
      <c r="N92" s="38">
        <v>185777</v>
      </c>
      <c r="O92" s="22">
        <v>-0.32051868638206016</v>
      </c>
    </row>
    <row r="93" spans="1:15" s="146" customFormat="1" ht="14.25">
      <c r="A93" s="157"/>
      <c r="B93" s="158"/>
      <c r="C93" s="158"/>
      <c r="D93" s="144"/>
      <c r="E93" s="143"/>
      <c r="F93" s="159"/>
      <c r="G93" s="143"/>
      <c r="H93" s="30">
        <v>2010901</v>
      </c>
      <c r="I93" s="30" t="s">
        <v>1450</v>
      </c>
      <c r="J93" s="144">
        <v>1411240</v>
      </c>
      <c r="K93" s="144">
        <v>1599051</v>
      </c>
      <c r="L93" s="144">
        <v>1576028</v>
      </c>
      <c r="M93" s="143">
        <v>0.985602085236806</v>
      </c>
      <c r="N93" s="145">
        <v>1145829</v>
      </c>
      <c r="O93" s="143">
        <v>0.37544781987539144</v>
      </c>
    </row>
    <row r="94" spans="1:15" ht="14.25">
      <c r="A94" s="24"/>
      <c r="B94" s="13"/>
      <c r="C94" s="13"/>
      <c r="D94" s="10"/>
      <c r="E94" s="22"/>
      <c r="F94" s="138"/>
      <c r="G94" s="22"/>
      <c r="H94" s="21">
        <v>2010902</v>
      </c>
      <c r="I94" s="21" t="s">
        <v>1451</v>
      </c>
      <c r="J94" s="136">
        <v>22668</v>
      </c>
      <c r="K94" s="38">
        <v>22880</v>
      </c>
      <c r="L94" s="10">
        <v>22643</v>
      </c>
      <c r="M94" s="22">
        <v>0.9896416083916084</v>
      </c>
      <c r="N94" s="38">
        <v>33418</v>
      </c>
      <c r="O94" s="22">
        <v>-0.3224310251960022</v>
      </c>
    </row>
    <row r="95" spans="1:15" ht="14.25">
      <c r="A95" s="24"/>
      <c r="B95" s="13"/>
      <c r="C95" s="13"/>
      <c r="D95" s="10"/>
      <c r="E95" s="22"/>
      <c r="F95" s="138"/>
      <c r="G95" s="22"/>
      <c r="H95" s="21">
        <v>2010903</v>
      </c>
      <c r="I95" s="21" t="s">
        <v>1453</v>
      </c>
      <c r="J95" s="38">
        <v>368488</v>
      </c>
      <c r="K95" s="38">
        <v>476469</v>
      </c>
      <c r="L95" s="10">
        <v>474211</v>
      </c>
      <c r="M95" s="22">
        <v>0.9952609718575605</v>
      </c>
      <c r="N95" s="38">
        <v>327539</v>
      </c>
      <c r="O95" s="22">
        <v>0.4478001092999613</v>
      </c>
    </row>
    <row r="96" spans="1:15" ht="14.25">
      <c r="A96" s="24"/>
      <c r="B96" s="13"/>
      <c r="C96" s="13"/>
      <c r="D96" s="10"/>
      <c r="E96" s="22"/>
      <c r="F96" s="138"/>
      <c r="G96" s="22"/>
      <c r="H96" s="21">
        <v>2010904</v>
      </c>
      <c r="I96" s="21" t="s">
        <v>1466</v>
      </c>
      <c r="J96" s="61">
        <v>35776</v>
      </c>
      <c r="K96" s="38">
        <v>35469</v>
      </c>
      <c r="L96" s="10">
        <v>31931</v>
      </c>
      <c r="M96" s="22">
        <v>0.9002509233415095</v>
      </c>
      <c r="N96" s="38">
        <v>25466</v>
      </c>
      <c r="O96" s="22">
        <v>0.25386790230110745</v>
      </c>
    </row>
    <row r="97" spans="1:15" ht="14.25">
      <c r="A97" s="24"/>
      <c r="B97" s="13"/>
      <c r="C97" s="13"/>
      <c r="D97" s="10"/>
      <c r="E97" s="22"/>
      <c r="F97" s="138"/>
      <c r="G97" s="22"/>
      <c r="H97" s="21">
        <v>2010905</v>
      </c>
      <c r="I97" s="21" t="s">
        <v>1470</v>
      </c>
      <c r="J97" s="38">
        <v>157723</v>
      </c>
      <c r="K97" s="38">
        <v>172335</v>
      </c>
      <c r="L97" s="10">
        <v>163859</v>
      </c>
      <c r="M97" s="22">
        <v>0.9508167232425219</v>
      </c>
      <c r="N97" s="38">
        <v>147592</v>
      </c>
      <c r="O97" s="22">
        <v>0.11021600086725569</v>
      </c>
    </row>
    <row r="98" spans="1:15" ht="14.25">
      <c r="A98" s="24"/>
      <c r="B98" s="13"/>
      <c r="C98" s="13"/>
      <c r="D98" s="10"/>
      <c r="E98" s="22"/>
      <c r="F98" s="138"/>
      <c r="G98" s="22"/>
      <c r="H98" s="21">
        <v>2010907</v>
      </c>
      <c r="I98" s="21" t="s">
        <v>1482</v>
      </c>
      <c r="J98" s="38">
        <v>85850</v>
      </c>
      <c r="K98" s="38">
        <v>71106</v>
      </c>
      <c r="L98" s="10">
        <v>68215</v>
      </c>
      <c r="M98" s="22">
        <v>0.9593423902342981</v>
      </c>
      <c r="N98" s="38">
        <v>70908</v>
      </c>
      <c r="O98" s="22">
        <v>-0.03797878941727306</v>
      </c>
    </row>
    <row r="99" spans="1:15" ht="14.25">
      <c r="A99" s="24"/>
      <c r="B99" s="13"/>
      <c r="C99" s="13"/>
      <c r="D99" s="10"/>
      <c r="E99" s="22"/>
      <c r="F99" s="138"/>
      <c r="G99" s="22"/>
      <c r="H99" s="21">
        <v>2010908</v>
      </c>
      <c r="I99" s="21" t="s">
        <v>1492</v>
      </c>
      <c r="J99" s="38">
        <v>1538</v>
      </c>
      <c r="K99" s="38">
        <v>1598</v>
      </c>
      <c r="L99" s="10">
        <v>1598</v>
      </c>
      <c r="M99" s="22">
        <v>1</v>
      </c>
      <c r="N99" s="38">
        <v>1808</v>
      </c>
      <c r="O99" s="22">
        <v>-0.11615044247787609</v>
      </c>
    </row>
    <row r="100" spans="1:15" ht="14.25">
      <c r="A100" s="24"/>
      <c r="B100" s="13"/>
      <c r="C100" s="13"/>
      <c r="D100" s="10"/>
      <c r="E100" s="22"/>
      <c r="F100" s="138"/>
      <c r="G100" s="22"/>
      <c r="H100" s="21">
        <v>2010950</v>
      </c>
      <c r="I100" s="21" t="s">
        <v>1495</v>
      </c>
      <c r="J100" s="38">
        <v>68405</v>
      </c>
      <c r="K100" s="38">
        <v>83375</v>
      </c>
      <c r="L100" s="10">
        <v>83030</v>
      </c>
      <c r="M100" s="22">
        <v>0.9958620689655172</v>
      </c>
      <c r="N100" s="38">
        <v>76644</v>
      </c>
      <c r="O100" s="22">
        <v>0.08332028599759922</v>
      </c>
    </row>
    <row r="101" spans="1:15" ht="14.25">
      <c r="A101" s="24"/>
      <c r="B101" s="13"/>
      <c r="C101" s="13"/>
      <c r="D101" s="10"/>
      <c r="E101" s="22"/>
      <c r="F101" s="138"/>
      <c r="G101" s="22"/>
      <c r="H101" s="21">
        <v>2010999</v>
      </c>
      <c r="I101" s="21" t="s">
        <v>1509</v>
      </c>
      <c r="J101" s="38">
        <v>10910</v>
      </c>
      <c r="K101" s="38">
        <v>11836</v>
      </c>
      <c r="L101" s="10">
        <v>11737</v>
      </c>
      <c r="M101" s="22">
        <v>0.991635687732342</v>
      </c>
      <c r="N101" s="38">
        <v>10956</v>
      </c>
      <c r="O101" s="22">
        <v>0.071285140562249</v>
      </c>
    </row>
    <row r="102" spans="1:15" ht="14.25">
      <c r="A102" s="24"/>
      <c r="B102" s="13"/>
      <c r="C102" s="13"/>
      <c r="D102" s="10"/>
      <c r="E102" s="22"/>
      <c r="F102" s="138"/>
      <c r="G102" s="22"/>
      <c r="H102" s="21">
        <v>20110</v>
      </c>
      <c r="I102" s="21" t="s">
        <v>1515</v>
      </c>
      <c r="J102" s="38">
        <v>659882</v>
      </c>
      <c r="K102" s="38">
        <v>723983</v>
      </c>
      <c r="L102" s="10">
        <v>718804</v>
      </c>
      <c r="M102" s="22">
        <v>0.9928465171143521</v>
      </c>
      <c r="N102" s="38">
        <v>451498</v>
      </c>
      <c r="O102" s="22">
        <v>0.5920424896677283</v>
      </c>
    </row>
    <row r="103" spans="1:15" s="146" customFormat="1" ht="14.25">
      <c r="A103" s="157"/>
      <c r="B103" s="158"/>
      <c r="C103" s="158"/>
      <c r="D103" s="144"/>
      <c r="E103" s="143"/>
      <c r="F103" s="159"/>
      <c r="G103" s="143"/>
      <c r="H103" s="30">
        <v>2011001</v>
      </c>
      <c r="I103" s="30" t="s">
        <v>1517</v>
      </c>
      <c r="J103" s="144">
        <v>1427379</v>
      </c>
      <c r="K103" s="144">
        <v>1411163</v>
      </c>
      <c r="L103" s="144">
        <v>1352999</v>
      </c>
      <c r="M103" s="143">
        <v>0.9587829329425446</v>
      </c>
      <c r="N103" s="132">
        <v>1419861</v>
      </c>
      <c r="O103" s="143">
        <v>-0.047090525058438804</v>
      </c>
    </row>
    <row r="104" spans="1:15" ht="14.25">
      <c r="A104" s="24"/>
      <c r="B104" s="13"/>
      <c r="C104" s="13"/>
      <c r="D104" s="10"/>
      <c r="E104" s="22"/>
      <c r="F104" s="138"/>
      <c r="G104" s="22"/>
      <c r="H104" s="21">
        <v>2011002</v>
      </c>
      <c r="I104" s="21" t="s">
        <v>1518</v>
      </c>
      <c r="J104" s="38">
        <v>32452</v>
      </c>
      <c r="K104" s="38">
        <v>41301</v>
      </c>
      <c r="L104" s="10">
        <v>41005</v>
      </c>
      <c r="M104" s="22">
        <v>0.9928331033146898</v>
      </c>
      <c r="N104" s="38">
        <v>35055</v>
      </c>
      <c r="O104" s="22">
        <v>0.16973327628013113</v>
      </c>
    </row>
    <row r="105" spans="1:15" ht="14.25">
      <c r="A105" s="24"/>
      <c r="B105" s="13"/>
      <c r="C105" s="13"/>
      <c r="D105" s="10"/>
      <c r="E105" s="22"/>
      <c r="F105" s="138"/>
      <c r="G105" s="22"/>
      <c r="H105" s="21">
        <v>2011003</v>
      </c>
      <c r="I105" s="21" t="s">
        <v>1524</v>
      </c>
      <c r="J105" s="38">
        <v>7100</v>
      </c>
      <c r="K105" s="38">
        <v>6011</v>
      </c>
      <c r="L105" s="10">
        <v>5319</v>
      </c>
      <c r="M105" s="22">
        <v>0.8848777241723507</v>
      </c>
      <c r="N105" s="38">
        <v>5178</v>
      </c>
      <c r="O105" s="22">
        <v>0.02723059096176139</v>
      </c>
    </row>
    <row r="106" spans="1:15" ht="14.25">
      <c r="A106" s="24"/>
      <c r="B106" s="13"/>
      <c r="C106" s="13"/>
      <c r="D106" s="10"/>
      <c r="E106" s="22"/>
      <c r="F106" s="138"/>
      <c r="G106" s="22"/>
      <c r="H106" s="21">
        <v>2011004</v>
      </c>
      <c r="I106" s="21" t="s">
        <v>1528</v>
      </c>
      <c r="J106" s="38">
        <v>334015</v>
      </c>
      <c r="K106" s="38">
        <v>297937</v>
      </c>
      <c r="L106" s="10">
        <v>294349</v>
      </c>
      <c r="M106" s="22">
        <v>0.9879571855795017</v>
      </c>
      <c r="N106" s="38">
        <v>224635</v>
      </c>
      <c r="O106" s="22">
        <v>0.31034344603467856</v>
      </c>
    </row>
    <row r="107" spans="1:15" ht="14.25">
      <c r="A107" s="24"/>
      <c r="B107" s="13"/>
      <c r="C107" s="13"/>
      <c r="D107" s="10"/>
      <c r="E107" s="22"/>
      <c r="F107" s="138"/>
      <c r="G107" s="22"/>
      <c r="H107" s="21">
        <v>2011005</v>
      </c>
      <c r="I107" s="21" t="s">
        <v>1537</v>
      </c>
      <c r="J107" s="38">
        <v>540</v>
      </c>
      <c r="K107" s="38">
        <v>19559</v>
      </c>
      <c r="L107" s="10">
        <v>19550</v>
      </c>
      <c r="M107" s="22">
        <v>0.9995398537757554</v>
      </c>
      <c r="N107" s="38">
        <v>39286</v>
      </c>
      <c r="O107" s="22">
        <v>-0.502367255510869</v>
      </c>
    </row>
    <row r="108" spans="1:15" ht="14.25">
      <c r="A108" s="24"/>
      <c r="B108" s="13"/>
      <c r="C108" s="13"/>
      <c r="D108" s="10"/>
      <c r="E108" s="22"/>
      <c r="F108" s="138"/>
      <c r="G108" s="22"/>
      <c r="H108" s="21">
        <v>2011006</v>
      </c>
      <c r="I108" s="21" t="s">
        <v>1564</v>
      </c>
      <c r="J108" s="38">
        <v>263672</v>
      </c>
      <c r="K108" s="38">
        <v>102400</v>
      </c>
      <c r="L108" s="10">
        <v>56481</v>
      </c>
      <c r="M108" s="22">
        <v>0.551572265625</v>
      </c>
      <c r="N108" s="38">
        <v>17211</v>
      </c>
      <c r="O108" s="22">
        <v>2.2816803207251177</v>
      </c>
    </row>
    <row r="109" spans="1:15" ht="14.25">
      <c r="A109" s="24"/>
      <c r="B109" s="13"/>
      <c r="C109" s="13"/>
      <c r="D109" s="10"/>
      <c r="E109" s="22"/>
      <c r="F109" s="138"/>
      <c r="G109" s="22"/>
      <c r="H109" s="21">
        <v>2011007</v>
      </c>
      <c r="I109" s="21" t="s">
        <v>1566</v>
      </c>
      <c r="J109" s="38">
        <v>28052</v>
      </c>
      <c r="K109" s="38">
        <v>31914</v>
      </c>
      <c r="L109" s="10">
        <v>29345</v>
      </c>
      <c r="M109" s="22">
        <v>0.9195024127342232</v>
      </c>
      <c r="N109" s="38">
        <v>17245</v>
      </c>
      <c r="O109" s="22">
        <v>0.7016526529428819</v>
      </c>
    </row>
    <row r="110" spans="1:15" ht="14.25">
      <c r="A110" s="24"/>
      <c r="B110" s="13"/>
      <c r="C110" s="13"/>
      <c r="D110" s="10"/>
      <c r="E110" s="22"/>
      <c r="F110" s="138"/>
      <c r="G110" s="22"/>
      <c r="H110" s="21">
        <v>2011008</v>
      </c>
      <c r="I110" s="21" t="s">
        <v>1572</v>
      </c>
      <c r="J110" s="38">
        <v>184545</v>
      </c>
      <c r="K110" s="38">
        <v>124657</v>
      </c>
      <c r="L110" s="10">
        <v>121856</v>
      </c>
      <c r="M110" s="22">
        <v>0.9775303432619107</v>
      </c>
      <c r="N110" s="38">
        <v>23513</v>
      </c>
      <c r="O110" s="22">
        <v>4.182494790116106</v>
      </c>
    </row>
    <row r="111" spans="1:15" ht="14.25">
      <c r="A111" s="24"/>
      <c r="B111" s="13"/>
      <c r="C111" s="13"/>
      <c r="D111" s="10"/>
      <c r="E111" s="22"/>
      <c r="F111" s="138"/>
      <c r="G111" s="22"/>
      <c r="H111" s="21">
        <v>2011009</v>
      </c>
      <c r="I111" s="21" t="s">
        <v>1574</v>
      </c>
      <c r="J111" s="10"/>
      <c r="K111" s="10"/>
      <c r="L111" s="10">
        <v>0</v>
      </c>
      <c r="M111" s="22"/>
      <c r="N111" s="38">
        <v>280</v>
      </c>
      <c r="O111" s="22"/>
    </row>
    <row r="112" spans="1:15" ht="14.25">
      <c r="A112" s="24"/>
      <c r="B112" s="13"/>
      <c r="C112" s="13"/>
      <c r="D112" s="10"/>
      <c r="E112" s="22"/>
      <c r="F112" s="138"/>
      <c r="G112" s="22"/>
      <c r="H112" s="21">
        <v>2011010</v>
      </c>
      <c r="I112" s="21" t="s">
        <v>1576</v>
      </c>
      <c r="J112" s="10"/>
      <c r="K112" s="38">
        <v>24</v>
      </c>
      <c r="L112" s="10">
        <v>24</v>
      </c>
      <c r="M112" s="22">
        <v>1</v>
      </c>
      <c r="N112" s="38">
        <v>3</v>
      </c>
      <c r="O112" s="22">
        <v>7</v>
      </c>
    </row>
    <row r="113" spans="1:15" ht="14.25">
      <c r="A113" s="24"/>
      <c r="B113" s="13"/>
      <c r="C113" s="13"/>
      <c r="D113" s="10"/>
      <c r="E113" s="22"/>
      <c r="F113" s="138"/>
      <c r="G113" s="22"/>
      <c r="H113" s="21">
        <v>2011011</v>
      </c>
      <c r="I113" s="21" t="s">
        <v>1587</v>
      </c>
      <c r="J113" s="38">
        <v>577003</v>
      </c>
      <c r="K113" s="38">
        <v>787360</v>
      </c>
      <c r="L113" s="10">
        <v>785070</v>
      </c>
      <c r="M113" s="22">
        <v>0.9970915464336517</v>
      </c>
      <c r="N113" s="38">
        <v>1057455</v>
      </c>
      <c r="O113" s="22">
        <v>-0.2575854291671986</v>
      </c>
    </row>
    <row r="114" spans="1:15" s="146" customFormat="1" ht="14.25">
      <c r="A114" s="157"/>
      <c r="B114" s="158"/>
      <c r="C114" s="158"/>
      <c r="D114" s="144"/>
      <c r="E114" s="143"/>
      <c r="F114" s="159"/>
      <c r="G114" s="143"/>
      <c r="H114" s="30">
        <v>2011012</v>
      </c>
      <c r="I114" s="30" t="s">
        <v>1589</v>
      </c>
      <c r="J114" s="144">
        <v>2285976</v>
      </c>
      <c r="K114" s="144">
        <v>2484364</v>
      </c>
      <c r="L114" s="144">
        <v>2458768</v>
      </c>
      <c r="M114" s="143">
        <v>0.9896971619295724</v>
      </c>
      <c r="N114" s="132">
        <v>2217321</v>
      </c>
      <c r="O114" s="143">
        <v>0.10889131524032836</v>
      </c>
    </row>
    <row r="115" spans="1:15" ht="14.25">
      <c r="A115" s="24"/>
      <c r="B115" s="13"/>
      <c r="C115" s="13"/>
      <c r="D115" s="10"/>
      <c r="E115" s="22"/>
      <c r="F115" s="138"/>
      <c r="G115" s="22"/>
      <c r="H115" s="21">
        <v>2011050</v>
      </c>
      <c r="I115" s="21" t="s">
        <v>1590</v>
      </c>
      <c r="J115" s="38">
        <v>586198</v>
      </c>
      <c r="K115" s="38">
        <v>568616</v>
      </c>
      <c r="L115" s="10">
        <v>563628</v>
      </c>
      <c r="M115" s="22">
        <v>0.9912278233465115</v>
      </c>
      <c r="N115" s="38">
        <v>467020</v>
      </c>
      <c r="O115" s="22">
        <v>0.20686051989208165</v>
      </c>
    </row>
    <row r="116" spans="1:15" ht="14.25">
      <c r="A116" s="24"/>
      <c r="B116" s="13"/>
      <c r="C116" s="13"/>
      <c r="D116" s="10"/>
      <c r="E116" s="22"/>
      <c r="F116" s="138"/>
      <c r="G116" s="22"/>
      <c r="H116" s="21">
        <v>2011099</v>
      </c>
      <c r="I116" s="21" t="s">
        <v>1599</v>
      </c>
      <c r="J116" s="38">
        <v>13324</v>
      </c>
      <c r="K116" s="38">
        <v>16984</v>
      </c>
      <c r="L116" s="10">
        <v>15783</v>
      </c>
      <c r="M116" s="22">
        <v>0.9292863871879415</v>
      </c>
      <c r="N116" s="38">
        <v>64937</v>
      </c>
      <c r="O116" s="22">
        <v>-0.756949042918521</v>
      </c>
    </row>
    <row r="117" spans="1:15" ht="14.25">
      <c r="A117" s="24"/>
      <c r="B117" s="13"/>
      <c r="C117" s="13"/>
      <c r="D117" s="10"/>
      <c r="E117" s="22"/>
      <c r="F117" s="138"/>
      <c r="G117" s="22"/>
      <c r="H117" s="21">
        <v>20111</v>
      </c>
      <c r="I117" s="21" t="s">
        <v>1601</v>
      </c>
      <c r="J117" s="38">
        <v>80648</v>
      </c>
      <c r="K117" s="38">
        <v>171777</v>
      </c>
      <c r="L117" s="10">
        <v>167225</v>
      </c>
      <c r="M117" s="22">
        <v>0.9735005268458524</v>
      </c>
      <c r="N117" s="38">
        <v>189280</v>
      </c>
      <c r="O117" s="22">
        <v>-0.11652049873203718</v>
      </c>
    </row>
    <row r="118" spans="1:15" ht="14.25">
      <c r="A118" s="24"/>
      <c r="B118" s="13"/>
      <c r="C118" s="13"/>
      <c r="D118" s="10"/>
      <c r="E118" s="22"/>
      <c r="F118" s="138"/>
      <c r="G118" s="22"/>
      <c r="H118" s="21">
        <v>2011101</v>
      </c>
      <c r="I118" s="21" t="s">
        <v>1604</v>
      </c>
      <c r="J118" s="38">
        <v>449629</v>
      </c>
      <c r="K118" s="38">
        <v>411455</v>
      </c>
      <c r="L118" s="10">
        <v>404923</v>
      </c>
      <c r="M118" s="22">
        <v>0.9841246308830857</v>
      </c>
      <c r="N118" s="38">
        <v>367752</v>
      </c>
      <c r="O118" s="22">
        <v>0.10107626878983655</v>
      </c>
    </row>
    <row r="119" spans="1:15" ht="14.25">
      <c r="A119" s="24"/>
      <c r="B119" s="13"/>
      <c r="C119" s="13"/>
      <c r="D119" s="10"/>
      <c r="E119" s="22"/>
      <c r="F119" s="138"/>
      <c r="G119" s="22"/>
      <c r="H119" s="21">
        <v>2011102</v>
      </c>
      <c r="I119" s="21" t="s">
        <v>1606</v>
      </c>
      <c r="J119" s="38">
        <v>13677</v>
      </c>
      <c r="K119" s="38">
        <v>14362</v>
      </c>
      <c r="L119" s="10">
        <v>14359</v>
      </c>
      <c r="M119" s="22">
        <v>0.9997911154435315</v>
      </c>
      <c r="N119" s="38">
        <v>14412</v>
      </c>
      <c r="O119" s="22">
        <v>-0.0036774909797391286</v>
      </c>
    </row>
    <row r="120" spans="1:15" ht="14.25">
      <c r="A120" s="24"/>
      <c r="B120" s="13"/>
      <c r="C120" s="13"/>
      <c r="D120" s="10"/>
      <c r="E120" s="22"/>
      <c r="F120" s="138"/>
      <c r="G120" s="22"/>
      <c r="H120" s="21">
        <v>2011103</v>
      </c>
      <c r="I120" s="21" t="s">
        <v>1608</v>
      </c>
      <c r="J120" s="38">
        <v>1142500</v>
      </c>
      <c r="K120" s="38">
        <v>1301170</v>
      </c>
      <c r="L120" s="10">
        <v>1292850</v>
      </c>
      <c r="M120" s="22">
        <v>0.9936057548206614</v>
      </c>
      <c r="N120" s="38">
        <v>1113920</v>
      </c>
      <c r="O120" s="22">
        <v>0.16063092502154563</v>
      </c>
    </row>
    <row r="121" spans="1:15" s="146" customFormat="1" ht="14.25">
      <c r="A121" s="157"/>
      <c r="B121" s="158"/>
      <c r="C121" s="158"/>
      <c r="D121" s="144"/>
      <c r="E121" s="143"/>
      <c r="F121" s="159"/>
      <c r="G121" s="143"/>
      <c r="H121" s="30">
        <v>2011104</v>
      </c>
      <c r="I121" s="30" t="s">
        <v>1610</v>
      </c>
      <c r="J121" s="144">
        <v>583384</v>
      </c>
      <c r="K121" s="144">
        <v>575398</v>
      </c>
      <c r="L121" s="144">
        <v>566042</v>
      </c>
      <c r="M121" s="143">
        <v>0.9837399504343081</v>
      </c>
      <c r="N121" s="132">
        <v>614196</v>
      </c>
      <c r="O121" s="143">
        <v>-0.07840168285042559</v>
      </c>
    </row>
    <row r="122" spans="1:15" ht="14.25">
      <c r="A122" s="24"/>
      <c r="B122" s="13"/>
      <c r="C122" s="13"/>
      <c r="D122" s="10"/>
      <c r="E122" s="22"/>
      <c r="F122" s="138"/>
      <c r="G122" s="22"/>
      <c r="H122" s="21">
        <v>2011105</v>
      </c>
      <c r="I122" s="21" t="s">
        <v>1611</v>
      </c>
      <c r="J122" s="38">
        <v>62853</v>
      </c>
      <c r="K122" s="38">
        <v>54143</v>
      </c>
      <c r="L122" s="10">
        <v>50757</v>
      </c>
      <c r="M122" s="22">
        <v>0.9374619064329646</v>
      </c>
      <c r="N122" s="38">
        <v>40576</v>
      </c>
      <c r="O122" s="22">
        <v>0.2509118690851735</v>
      </c>
    </row>
    <row r="123" spans="1:15" ht="14.25">
      <c r="A123" s="24"/>
      <c r="B123" s="13"/>
      <c r="C123" s="13"/>
      <c r="D123" s="10"/>
      <c r="E123" s="22"/>
      <c r="F123" s="138"/>
      <c r="G123" s="22"/>
      <c r="H123" s="21">
        <v>2011106</v>
      </c>
      <c r="I123" s="21" t="s">
        <v>1636</v>
      </c>
      <c r="J123" s="38">
        <v>12411</v>
      </c>
      <c r="K123" s="38">
        <v>14215</v>
      </c>
      <c r="L123" s="10">
        <v>13748</v>
      </c>
      <c r="M123" s="22">
        <v>0.9671473795286669</v>
      </c>
      <c r="N123" s="38">
        <v>12500</v>
      </c>
      <c r="O123" s="22">
        <v>0.09983999999999993</v>
      </c>
    </row>
    <row r="124" spans="1:15" ht="14.25">
      <c r="A124" s="24"/>
      <c r="B124" s="13"/>
      <c r="C124" s="13"/>
      <c r="D124" s="10"/>
      <c r="E124" s="22"/>
      <c r="F124" s="138"/>
      <c r="G124" s="22"/>
      <c r="H124" s="21">
        <v>2011150</v>
      </c>
      <c r="I124" s="21" t="s">
        <v>1662</v>
      </c>
      <c r="J124" s="38">
        <v>436843</v>
      </c>
      <c r="K124" s="38">
        <v>448325</v>
      </c>
      <c r="L124" s="10">
        <v>447519</v>
      </c>
      <c r="M124" s="22">
        <v>0.99820219706686</v>
      </c>
      <c r="N124" s="38">
        <v>481504</v>
      </c>
      <c r="O124" s="22">
        <v>-0.07058092975343921</v>
      </c>
    </row>
    <row r="125" spans="1:15" ht="14.25">
      <c r="A125" s="24"/>
      <c r="B125" s="13"/>
      <c r="C125" s="13"/>
      <c r="D125" s="10"/>
      <c r="E125" s="22"/>
      <c r="F125" s="138"/>
      <c r="G125" s="22"/>
      <c r="H125" s="21">
        <v>2011199</v>
      </c>
      <c r="I125" s="21" t="s">
        <v>1693</v>
      </c>
      <c r="J125" s="38">
        <v>21932</v>
      </c>
      <c r="K125" s="38">
        <v>35975</v>
      </c>
      <c r="L125" s="10">
        <v>34516</v>
      </c>
      <c r="M125" s="22">
        <v>0.9594440583738707</v>
      </c>
      <c r="N125" s="38">
        <v>27270</v>
      </c>
      <c r="O125" s="22">
        <v>0.26571323799046564</v>
      </c>
    </row>
    <row r="126" spans="1:15" ht="14.25">
      <c r="A126" s="24"/>
      <c r="B126" s="13"/>
      <c r="C126" s="13"/>
      <c r="D126" s="10"/>
      <c r="E126" s="22"/>
      <c r="F126" s="138"/>
      <c r="G126" s="22"/>
      <c r="H126" s="21">
        <v>20113</v>
      </c>
      <c r="I126" s="21" t="s">
        <v>1701</v>
      </c>
      <c r="J126" s="38">
        <v>2300</v>
      </c>
      <c r="K126" s="38">
        <v>2297</v>
      </c>
      <c r="L126" s="10">
        <v>2297</v>
      </c>
      <c r="M126" s="22">
        <v>1</v>
      </c>
      <c r="N126" s="38">
        <v>1800</v>
      </c>
      <c r="O126" s="22">
        <v>0.2761111111111112</v>
      </c>
    </row>
    <row r="127" spans="1:15" ht="14.25">
      <c r="A127" s="24"/>
      <c r="B127" s="13"/>
      <c r="C127" s="13"/>
      <c r="D127" s="10"/>
      <c r="E127" s="22"/>
      <c r="F127" s="138"/>
      <c r="G127" s="22"/>
      <c r="H127" s="21">
        <v>2011301</v>
      </c>
      <c r="I127" s="21" t="s">
        <v>1713</v>
      </c>
      <c r="J127" s="38">
        <v>7811</v>
      </c>
      <c r="K127" s="38">
        <v>0</v>
      </c>
      <c r="L127" s="10">
        <v>0</v>
      </c>
      <c r="M127" s="22"/>
      <c r="N127" s="134"/>
      <c r="O127" s="22"/>
    </row>
    <row r="128" spans="1:15" ht="14.25">
      <c r="A128" s="24"/>
      <c r="B128" s="13"/>
      <c r="C128" s="13"/>
      <c r="D128" s="10"/>
      <c r="E128" s="22"/>
      <c r="F128" s="138"/>
      <c r="G128" s="22"/>
      <c r="H128" s="21">
        <v>2011302</v>
      </c>
      <c r="I128" s="21" t="s">
        <v>1717</v>
      </c>
      <c r="J128" s="38">
        <v>39234</v>
      </c>
      <c r="K128" s="38">
        <v>20443</v>
      </c>
      <c r="L128" s="10">
        <v>17205</v>
      </c>
      <c r="M128" s="22">
        <v>0.8416083745047205</v>
      </c>
      <c r="N128" s="38">
        <v>50546</v>
      </c>
      <c r="O128" s="22">
        <v>-0.659616982550548</v>
      </c>
    </row>
    <row r="129" spans="1:15" s="146" customFormat="1" ht="14.25">
      <c r="A129" s="157"/>
      <c r="B129" s="158"/>
      <c r="C129" s="158"/>
      <c r="D129" s="144"/>
      <c r="E129" s="143"/>
      <c r="F129" s="159"/>
      <c r="G129" s="143"/>
      <c r="H129" s="30">
        <v>2011303</v>
      </c>
      <c r="I129" s="30" t="s">
        <v>1720</v>
      </c>
      <c r="J129" s="144">
        <v>1428728</v>
      </c>
      <c r="K129" s="144">
        <v>2988151</v>
      </c>
      <c r="L129" s="144">
        <v>2938739</v>
      </c>
      <c r="M129" s="143">
        <v>0.9834640217311642</v>
      </c>
      <c r="N129" s="132">
        <v>1116493</v>
      </c>
      <c r="O129" s="143">
        <v>1.6321159201177258</v>
      </c>
    </row>
    <row r="130" spans="1:15" ht="14.25">
      <c r="A130" s="24"/>
      <c r="B130" s="13"/>
      <c r="C130" s="13"/>
      <c r="D130" s="10"/>
      <c r="E130" s="22"/>
      <c r="F130" s="138"/>
      <c r="G130" s="22"/>
      <c r="H130" s="21">
        <v>2011304</v>
      </c>
      <c r="I130" s="21" t="s">
        <v>1721</v>
      </c>
      <c r="J130" s="38">
        <v>145833</v>
      </c>
      <c r="K130" s="38">
        <v>143536</v>
      </c>
      <c r="L130" s="10">
        <v>139032</v>
      </c>
      <c r="M130" s="22">
        <v>0.9686211124735258</v>
      </c>
      <c r="N130" s="38">
        <v>157218</v>
      </c>
      <c r="O130" s="22">
        <v>-0.11567377781170096</v>
      </c>
    </row>
    <row r="131" spans="1:15" ht="14.25">
      <c r="A131" s="24"/>
      <c r="B131" s="13"/>
      <c r="C131" s="13"/>
      <c r="D131" s="10"/>
      <c r="E131" s="22"/>
      <c r="F131" s="138"/>
      <c r="G131" s="22"/>
      <c r="H131" s="21">
        <v>2011305</v>
      </c>
      <c r="I131" s="21" t="s">
        <v>1748</v>
      </c>
      <c r="J131" s="10"/>
      <c r="K131" s="38">
        <v>30608</v>
      </c>
      <c r="L131" s="10">
        <v>30608</v>
      </c>
      <c r="M131" s="22">
        <v>1</v>
      </c>
      <c r="N131" s="38">
        <v>20</v>
      </c>
      <c r="O131" s="22">
        <v>1529.4</v>
      </c>
    </row>
    <row r="132" spans="1:15" ht="14.25">
      <c r="A132" s="24"/>
      <c r="B132" s="13"/>
      <c r="C132" s="13"/>
      <c r="D132" s="10"/>
      <c r="E132" s="22"/>
      <c r="F132" s="138"/>
      <c r="G132" s="22"/>
      <c r="H132" s="21">
        <v>2011306</v>
      </c>
      <c r="I132" s="21" t="s">
        <v>1754</v>
      </c>
      <c r="J132" s="10"/>
      <c r="K132" s="38">
        <v>11006</v>
      </c>
      <c r="L132" s="10">
        <v>11006</v>
      </c>
      <c r="M132" s="22">
        <v>1</v>
      </c>
      <c r="N132" s="38">
        <v>976</v>
      </c>
      <c r="O132" s="22">
        <v>10.276639344262295</v>
      </c>
    </row>
    <row r="133" spans="1:15" ht="14.25">
      <c r="A133" s="24"/>
      <c r="B133" s="13"/>
      <c r="C133" s="13"/>
      <c r="D133" s="10"/>
      <c r="E133" s="22"/>
      <c r="F133" s="138"/>
      <c r="G133" s="22"/>
      <c r="H133" s="21">
        <v>2011307</v>
      </c>
      <c r="I133" s="21" t="s">
        <v>1762</v>
      </c>
      <c r="J133" s="38">
        <v>798252</v>
      </c>
      <c r="K133" s="38">
        <v>228215</v>
      </c>
      <c r="L133" s="10">
        <v>193752</v>
      </c>
      <c r="M133" s="22">
        <v>0.848988892053546</v>
      </c>
      <c r="N133" s="38">
        <v>402456</v>
      </c>
      <c r="O133" s="22">
        <v>-0.5185759437056473</v>
      </c>
    </row>
    <row r="134" spans="1:15" ht="14.25">
      <c r="A134" s="24"/>
      <c r="B134" s="13"/>
      <c r="C134" s="13"/>
      <c r="D134" s="10"/>
      <c r="E134" s="22"/>
      <c r="F134" s="138"/>
      <c r="G134" s="22"/>
      <c r="H134" s="21">
        <v>2011308</v>
      </c>
      <c r="I134" s="21" t="s">
        <v>1767</v>
      </c>
      <c r="J134" s="38">
        <v>100</v>
      </c>
      <c r="K134" s="38">
        <v>175</v>
      </c>
      <c r="L134" s="10">
        <v>95</v>
      </c>
      <c r="M134" s="22">
        <v>0.5428571428571428</v>
      </c>
      <c r="N134" s="38">
        <v>75</v>
      </c>
      <c r="O134" s="22">
        <v>0.2666666666666666</v>
      </c>
    </row>
    <row r="135" spans="1:15" ht="14.25">
      <c r="A135" s="24"/>
      <c r="B135" s="13"/>
      <c r="C135" s="13"/>
      <c r="D135" s="10"/>
      <c r="E135" s="22"/>
      <c r="F135" s="138"/>
      <c r="G135" s="22"/>
      <c r="H135" s="21">
        <v>2011350</v>
      </c>
      <c r="I135" s="21" t="s">
        <v>1771</v>
      </c>
      <c r="J135" s="38">
        <v>200</v>
      </c>
      <c r="K135" s="38">
        <v>8206</v>
      </c>
      <c r="L135" s="10">
        <v>6</v>
      </c>
      <c r="M135" s="22">
        <v>0.00073117231294175</v>
      </c>
      <c r="N135" s="38">
        <v>553</v>
      </c>
      <c r="O135" s="22">
        <v>-0.9891500904159132</v>
      </c>
    </row>
    <row r="136" spans="1:15" ht="14.25">
      <c r="A136" s="24"/>
      <c r="B136" s="13"/>
      <c r="C136" s="13"/>
      <c r="D136" s="10"/>
      <c r="E136" s="22"/>
      <c r="F136" s="138"/>
      <c r="G136" s="22"/>
      <c r="H136" s="21">
        <v>2011399</v>
      </c>
      <c r="I136" s="21" t="s">
        <v>1776</v>
      </c>
      <c r="J136" s="38">
        <v>484343</v>
      </c>
      <c r="K136" s="38">
        <v>2566405</v>
      </c>
      <c r="L136" s="10">
        <v>2564240</v>
      </c>
      <c r="M136" s="22">
        <v>0.9991564075038819</v>
      </c>
      <c r="N136" s="38">
        <v>555195</v>
      </c>
      <c r="O136" s="22">
        <v>3.6186294905393597</v>
      </c>
    </row>
    <row r="137" spans="1:15" s="146" customFormat="1" ht="14.25">
      <c r="A137" s="157"/>
      <c r="B137" s="158"/>
      <c r="C137" s="158"/>
      <c r="D137" s="144"/>
      <c r="E137" s="143"/>
      <c r="F137" s="159"/>
      <c r="G137" s="143"/>
      <c r="H137" s="30">
        <v>20114</v>
      </c>
      <c r="I137" s="30" t="s">
        <v>1779</v>
      </c>
      <c r="J137" s="144">
        <v>760452</v>
      </c>
      <c r="K137" s="144">
        <v>1129977</v>
      </c>
      <c r="L137" s="144">
        <v>1057425</v>
      </c>
      <c r="M137" s="143">
        <v>0.935793383405149</v>
      </c>
      <c r="N137" s="132">
        <v>401051</v>
      </c>
      <c r="O137" s="143">
        <v>1.6366347422148304</v>
      </c>
    </row>
    <row r="138" spans="1:15" ht="14.25">
      <c r="A138" s="24"/>
      <c r="B138" s="13"/>
      <c r="C138" s="13"/>
      <c r="D138" s="10"/>
      <c r="E138" s="22"/>
      <c r="F138" s="138"/>
      <c r="G138" s="22"/>
      <c r="H138" s="21">
        <v>2011401</v>
      </c>
      <c r="I138" s="21" t="s">
        <v>1780</v>
      </c>
      <c r="J138" s="10"/>
      <c r="K138" s="38">
        <v>526</v>
      </c>
      <c r="L138" s="10">
        <v>526</v>
      </c>
      <c r="M138" s="22">
        <v>1</v>
      </c>
      <c r="N138" s="38">
        <v>0</v>
      </c>
      <c r="O138" s="22" t="e">
        <v>#DIV/0!</v>
      </c>
    </row>
    <row r="139" spans="1:15" ht="14.25">
      <c r="A139" s="24"/>
      <c r="B139" s="13"/>
      <c r="C139" s="13"/>
      <c r="D139" s="10"/>
      <c r="E139" s="22"/>
      <c r="F139" s="138"/>
      <c r="G139" s="22"/>
      <c r="H139" s="21">
        <v>2011402</v>
      </c>
      <c r="I139" s="21" t="s">
        <v>1787</v>
      </c>
      <c r="J139" s="38">
        <v>186480</v>
      </c>
      <c r="K139" s="38">
        <v>111095</v>
      </c>
      <c r="L139" s="10">
        <v>68100</v>
      </c>
      <c r="M139" s="22">
        <v>0.6129888833880913</v>
      </c>
      <c r="N139" s="38">
        <v>82948</v>
      </c>
      <c r="O139" s="22">
        <v>-0.17900371316969665</v>
      </c>
    </row>
    <row r="140" spans="1:15" ht="14.25">
      <c r="A140" s="24"/>
      <c r="B140" s="13"/>
      <c r="C140" s="13"/>
      <c r="D140" s="10"/>
      <c r="E140" s="22"/>
      <c r="F140" s="138"/>
      <c r="G140" s="22"/>
      <c r="H140" s="21">
        <v>2011403</v>
      </c>
      <c r="I140" s="21" t="s">
        <v>1800</v>
      </c>
      <c r="J140" s="38">
        <v>5279</v>
      </c>
      <c r="K140" s="38">
        <v>5676</v>
      </c>
      <c r="L140" s="10">
        <v>5676</v>
      </c>
      <c r="M140" s="22">
        <v>1</v>
      </c>
      <c r="N140" s="38">
        <v>4919</v>
      </c>
      <c r="O140" s="22">
        <v>0.15389306769668631</v>
      </c>
    </row>
    <row r="141" spans="1:15" ht="14.25">
      <c r="A141" s="24"/>
      <c r="B141" s="13"/>
      <c r="C141" s="13"/>
      <c r="D141" s="10"/>
      <c r="E141" s="22"/>
      <c r="F141" s="138"/>
      <c r="G141" s="22"/>
      <c r="H141" s="21">
        <v>2011404</v>
      </c>
      <c r="I141" s="21" t="s">
        <v>1802</v>
      </c>
      <c r="J141" s="38">
        <v>53656</v>
      </c>
      <c r="K141" s="38">
        <v>6016</v>
      </c>
      <c r="L141" s="10">
        <v>5471</v>
      </c>
      <c r="M141" s="22">
        <v>0.909408244680851</v>
      </c>
      <c r="N141" s="38">
        <v>22749</v>
      </c>
      <c r="O141" s="22">
        <v>-0.7595059123477955</v>
      </c>
    </row>
    <row r="142" spans="1:15" ht="14.25">
      <c r="A142" s="24"/>
      <c r="B142" s="13"/>
      <c r="C142" s="13"/>
      <c r="D142" s="10"/>
      <c r="E142" s="22"/>
      <c r="F142" s="138"/>
      <c r="G142" s="22"/>
      <c r="H142" s="21">
        <v>2011405</v>
      </c>
      <c r="I142" s="21" t="s">
        <v>1813</v>
      </c>
      <c r="J142" s="38">
        <v>53921</v>
      </c>
      <c r="K142" s="38">
        <v>60884</v>
      </c>
      <c r="L142" s="10">
        <v>58730</v>
      </c>
      <c r="M142" s="22">
        <v>0.9646212469614348</v>
      </c>
      <c r="N142" s="38">
        <v>44226</v>
      </c>
      <c r="O142" s="22">
        <v>0.3279518835074391</v>
      </c>
    </row>
    <row r="143" spans="1:15" ht="14.25">
      <c r="A143" s="24"/>
      <c r="B143" s="13"/>
      <c r="C143" s="13"/>
      <c r="D143" s="10"/>
      <c r="E143" s="22"/>
      <c r="F143" s="138"/>
      <c r="G143" s="22"/>
      <c r="H143" s="21">
        <v>2011406</v>
      </c>
      <c r="I143" s="21" t="s">
        <v>1819</v>
      </c>
      <c r="J143" s="38">
        <v>6251</v>
      </c>
      <c r="K143" s="38">
        <v>24965</v>
      </c>
      <c r="L143" s="10">
        <v>23824</v>
      </c>
      <c r="M143" s="22">
        <v>0.9542960144201883</v>
      </c>
      <c r="N143" s="38">
        <v>6055</v>
      </c>
      <c r="O143" s="22">
        <v>2.9345995045417013</v>
      </c>
    </row>
    <row r="144" spans="1:15" ht="14.25">
      <c r="A144" s="24"/>
      <c r="B144" s="13"/>
      <c r="C144" s="13"/>
      <c r="D144" s="10"/>
      <c r="E144" s="22"/>
      <c r="F144" s="138"/>
      <c r="G144" s="22"/>
      <c r="H144" s="21">
        <v>2011407</v>
      </c>
      <c r="I144" s="21" t="s">
        <v>1823</v>
      </c>
      <c r="J144" s="38">
        <v>115336</v>
      </c>
      <c r="K144" s="38">
        <v>147495</v>
      </c>
      <c r="L144" s="10">
        <v>131030</v>
      </c>
      <c r="M144" s="22">
        <v>0.8883690972575341</v>
      </c>
      <c r="N144" s="38">
        <v>72307</v>
      </c>
      <c r="O144" s="22">
        <v>0.8121343714993017</v>
      </c>
    </row>
    <row r="145" spans="1:15" ht="14.25">
      <c r="A145" s="24"/>
      <c r="B145" s="13"/>
      <c r="C145" s="13"/>
      <c r="D145" s="10"/>
      <c r="E145" s="22"/>
      <c r="F145" s="138"/>
      <c r="G145" s="22"/>
      <c r="H145" s="21">
        <v>2011408</v>
      </c>
      <c r="I145" s="21" t="s">
        <v>1827</v>
      </c>
      <c r="J145" s="38">
        <v>339529</v>
      </c>
      <c r="K145" s="38">
        <v>773320</v>
      </c>
      <c r="L145" s="10">
        <v>764068</v>
      </c>
      <c r="M145" s="22">
        <v>0.9880360006207004</v>
      </c>
      <c r="N145" s="38">
        <v>167847</v>
      </c>
      <c r="O145" s="22">
        <v>3.5521695353506466</v>
      </c>
    </row>
    <row r="146" spans="1:15" s="146" customFormat="1" ht="14.25">
      <c r="A146" s="157"/>
      <c r="B146" s="158"/>
      <c r="C146" s="158"/>
      <c r="D146" s="144"/>
      <c r="E146" s="143"/>
      <c r="F146" s="159"/>
      <c r="G146" s="143"/>
      <c r="H146" s="30">
        <v>2011409</v>
      </c>
      <c r="I146" s="30" t="s">
        <v>1834</v>
      </c>
      <c r="J146" s="144">
        <v>354726</v>
      </c>
      <c r="K146" s="144">
        <v>417925</v>
      </c>
      <c r="L146" s="144">
        <v>276071</v>
      </c>
      <c r="M146" s="143">
        <v>0.6605754621044446</v>
      </c>
      <c r="N146" s="132">
        <v>212601</v>
      </c>
      <c r="O146" s="143">
        <v>0.29854045841741095</v>
      </c>
    </row>
    <row r="147" spans="1:15" ht="14.25">
      <c r="A147" s="24"/>
      <c r="B147" s="13"/>
      <c r="C147" s="13"/>
      <c r="D147" s="10"/>
      <c r="E147" s="22"/>
      <c r="F147" s="138"/>
      <c r="G147" s="22"/>
      <c r="H147" s="21">
        <v>2011450</v>
      </c>
      <c r="I147" s="21" t="s">
        <v>1835</v>
      </c>
      <c r="J147" s="38">
        <v>109893</v>
      </c>
      <c r="K147" s="38">
        <v>61647</v>
      </c>
      <c r="L147" s="10">
        <v>4904</v>
      </c>
      <c r="M147" s="22">
        <v>0.07954969422680747</v>
      </c>
      <c r="N147" s="38">
        <v>3959</v>
      </c>
      <c r="O147" s="22">
        <v>0.23869664056579953</v>
      </c>
    </row>
    <row r="148" spans="1:15" ht="14.25">
      <c r="A148" s="24"/>
      <c r="B148" s="13"/>
      <c r="C148" s="13"/>
      <c r="D148" s="10"/>
      <c r="E148" s="22"/>
      <c r="F148" s="138"/>
      <c r="G148" s="22"/>
      <c r="H148" s="21">
        <v>2011499</v>
      </c>
      <c r="I148" s="21" t="s">
        <v>1841</v>
      </c>
      <c r="J148" s="38">
        <v>1235</v>
      </c>
      <c r="K148" s="38">
        <v>3100</v>
      </c>
      <c r="L148" s="10">
        <v>3025</v>
      </c>
      <c r="M148" s="22">
        <v>0.9758064516129032</v>
      </c>
      <c r="N148" s="38">
        <v>2222</v>
      </c>
      <c r="O148" s="22">
        <v>0.3613861386138615</v>
      </c>
    </row>
    <row r="149" spans="1:15" ht="14.25">
      <c r="A149" s="24"/>
      <c r="B149" s="13"/>
      <c r="C149" s="13"/>
      <c r="D149" s="10"/>
      <c r="E149" s="22"/>
      <c r="F149" s="138"/>
      <c r="G149" s="22"/>
      <c r="H149" s="21">
        <v>20115</v>
      </c>
      <c r="I149" s="21" t="s">
        <v>1845</v>
      </c>
      <c r="J149" s="38">
        <v>108376</v>
      </c>
      <c r="K149" s="38">
        <v>156114</v>
      </c>
      <c r="L149" s="10">
        <v>94245</v>
      </c>
      <c r="M149" s="22">
        <v>0.6036934547830431</v>
      </c>
      <c r="N149" s="38">
        <v>106099</v>
      </c>
      <c r="O149" s="22">
        <v>-0.11172584095985827</v>
      </c>
    </row>
    <row r="150" spans="1:15" ht="14.25">
      <c r="A150" s="24"/>
      <c r="B150" s="13"/>
      <c r="C150" s="13"/>
      <c r="D150" s="10"/>
      <c r="E150" s="22"/>
      <c r="F150" s="138"/>
      <c r="G150" s="22"/>
      <c r="H150" s="21">
        <v>2011501</v>
      </c>
      <c r="I150" s="21" t="s">
        <v>1848</v>
      </c>
      <c r="J150" s="38">
        <v>135222</v>
      </c>
      <c r="K150" s="38">
        <v>197064</v>
      </c>
      <c r="L150" s="10">
        <v>173897</v>
      </c>
      <c r="M150" s="22">
        <v>0.8824392075670848</v>
      </c>
      <c r="N150" s="38">
        <v>100321</v>
      </c>
      <c r="O150" s="22">
        <v>0.7334057674863688</v>
      </c>
    </row>
    <row r="151" spans="1:15" s="146" customFormat="1" ht="14.25">
      <c r="A151" s="157"/>
      <c r="B151" s="158"/>
      <c r="C151" s="158"/>
      <c r="D151" s="144"/>
      <c r="E151" s="143"/>
      <c r="F151" s="159"/>
      <c r="G151" s="143"/>
      <c r="H151" s="30">
        <v>2011502</v>
      </c>
      <c r="I151" s="30" t="s">
        <v>1851</v>
      </c>
      <c r="J151" s="144">
        <v>54748</v>
      </c>
      <c r="K151" s="144">
        <v>51218</v>
      </c>
      <c r="L151" s="144">
        <v>51218</v>
      </c>
      <c r="M151" s="143">
        <v>1</v>
      </c>
      <c r="N151" s="132">
        <v>90590</v>
      </c>
      <c r="O151" s="143">
        <v>-0.4346175074511536</v>
      </c>
    </row>
    <row r="152" spans="1:15" ht="14.25">
      <c r="A152" s="24"/>
      <c r="B152" s="13"/>
      <c r="C152" s="13"/>
      <c r="D152" s="10"/>
      <c r="E152" s="22"/>
      <c r="F152" s="138"/>
      <c r="G152" s="22"/>
      <c r="H152" s="21">
        <v>2011503</v>
      </c>
      <c r="I152" s="21" t="s">
        <v>1852</v>
      </c>
      <c r="J152" s="38">
        <v>748</v>
      </c>
      <c r="K152" s="38">
        <v>859</v>
      </c>
      <c r="L152" s="10">
        <v>859</v>
      </c>
      <c r="M152" s="22">
        <v>1</v>
      </c>
      <c r="N152" s="38">
        <v>889</v>
      </c>
      <c r="O152" s="22">
        <v>-0.03374578177727783</v>
      </c>
    </row>
    <row r="153" spans="1:15" ht="14.25">
      <c r="A153" s="24"/>
      <c r="B153" s="13"/>
      <c r="C153" s="13"/>
      <c r="D153" s="10"/>
      <c r="E153" s="22"/>
      <c r="F153" s="138"/>
      <c r="G153" s="22"/>
      <c r="H153" s="21">
        <v>2011504</v>
      </c>
      <c r="I153" s="21" t="s">
        <v>1855</v>
      </c>
      <c r="J153" s="10"/>
      <c r="K153" s="38">
        <v>1290</v>
      </c>
      <c r="L153" s="10">
        <v>1290</v>
      </c>
      <c r="M153" s="22">
        <v>1</v>
      </c>
      <c r="N153" s="38">
        <v>38</v>
      </c>
      <c r="O153" s="22">
        <v>32.94736842105263</v>
      </c>
    </row>
    <row r="154" spans="1:15" ht="14.25">
      <c r="A154" s="24"/>
      <c r="B154" s="13"/>
      <c r="C154" s="13"/>
      <c r="D154" s="10"/>
      <c r="E154" s="22"/>
      <c r="F154" s="138"/>
      <c r="G154" s="22"/>
      <c r="H154" s="21">
        <v>2011505</v>
      </c>
      <c r="I154" s="21" t="s">
        <v>1865</v>
      </c>
      <c r="J154" s="38">
        <v>34000</v>
      </c>
      <c r="K154" s="38">
        <v>7478</v>
      </c>
      <c r="L154" s="10">
        <v>7478</v>
      </c>
      <c r="M154" s="22">
        <v>1</v>
      </c>
      <c r="N154" s="38">
        <v>40724</v>
      </c>
      <c r="O154" s="22">
        <v>-0.8163736371672724</v>
      </c>
    </row>
    <row r="155" spans="1:15" ht="14.25">
      <c r="A155" s="24"/>
      <c r="B155" s="13"/>
      <c r="C155" s="13"/>
      <c r="D155" s="10"/>
      <c r="E155" s="22"/>
      <c r="F155" s="138"/>
      <c r="G155" s="22"/>
      <c r="H155" s="21">
        <v>2011506</v>
      </c>
      <c r="I155" s="21" t="s">
        <v>1874</v>
      </c>
      <c r="J155" s="38">
        <v>20000</v>
      </c>
      <c r="K155" s="38">
        <v>41591</v>
      </c>
      <c r="L155" s="10">
        <v>41591</v>
      </c>
      <c r="M155" s="22">
        <v>1</v>
      </c>
      <c r="N155" s="38">
        <v>48939</v>
      </c>
      <c r="O155" s="22">
        <v>-0.15014610024724662</v>
      </c>
    </row>
    <row r="156" spans="1:15" s="146" customFormat="1" ht="14.25">
      <c r="A156" s="157"/>
      <c r="B156" s="158"/>
      <c r="C156" s="158"/>
      <c r="D156" s="144"/>
      <c r="E156" s="143"/>
      <c r="F156" s="159"/>
      <c r="G156" s="143"/>
      <c r="H156" s="30">
        <v>2011507</v>
      </c>
      <c r="I156" s="30" t="s">
        <v>1876</v>
      </c>
      <c r="J156" s="144">
        <v>97000</v>
      </c>
      <c r="K156" s="144">
        <v>161612</v>
      </c>
      <c r="L156" s="144">
        <v>161504</v>
      </c>
      <c r="M156" s="143">
        <v>0.9993317327921194</v>
      </c>
      <c r="N156" s="132">
        <v>76933</v>
      </c>
      <c r="O156" s="143">
        <v>1.0992811927261381</v>
      </c>
    </row>
    <row r="157" spans="1:15" ht="14.25">
      <c r="A157" s="24"/>
      <c r="B157" s="13"/>
      <c r="C157" s="13"/>
      <c r="D157" s="10"/>
      <c r="E157" s="22"/>
      <c r="F157" s="138"/>
      <c r="G157" s="22"/>
      <c r="H157" s="21">
        <v>2011550</v>
      </c>
      <c r="I157" s="21" t="s">
        <v>1877</v>
      </c>
      <c r="J157" s="10"/>
      <c r="K157" s="38">
        <v>16176</v>
      </c>
      <c r="L157" s="10">
        <v>16176</v>
      </c>
      <c r="M157" s="22">
        <v>1</v>
      </c>
      <c r="N157" s="38">
        <v>0</v>
      </c>
      <c r="O157" s="22"/>
    </row>
    <row r="158" spans="1:15" ht="14.25">
      <c r="A158" s="24"/>
      <c r="B158" s="13"/>
      <c r="C158" s="13"/>
      <c r="D158" s="10"/>
      <c r="E158" s="22"/>
      <c r="F158" s="138"/>
      <c r="G158" s="22"/>
      <c r="H158" s="21">
        <v>2011599</v>
      </c>
      <c r="I158" s="21" t="s">
        <v>1878</v>
      </c>
      <c r="J158" s="10"/>
      <c r="K158" s="38">
        <v>49740</v>
      </c>
      <c r="L158" s="10">
        <v>49740</v>
      </c>
      <c r="M158" s="22">
        <v>1</v>
      </c>
      <c r="N158" s="38">
        <v>0</v>
      </c>
      <c r="O158" s="22"/>
    </row>
    <row r="159" spans="1:15" ht="14.25">
      <c r="A159" s="24"/>
      <c r="B159" s="13"/>
      <c r="C159" s="13"/>
      <c r="D159" s="10"/>
      <c r="E159" s="22"/>
      <c r="F159" s="138"/>
      <c r="G159" s="22"/>
      <c r="H159" s="21">
        <v>20117</v>
      </c>
      <c r="I159" s="21" t="s">
        <v>1880</v>
      </c>
      <c r="J159" s="10"/>
      <c r="K159" s="38">
        <v>703</v>
      </c>
      <c r="L159" s="10">
        <v>703</v>
      </c>
      <c r="M159" s="22">
        <v>1</v>
      </c>
      <c r="N159" s="38">
        <v>0</v>
      </c>
      <c r="O159" s="22"/>
    </row>
    <row r="160" spans="1:15" ht="14.25">
      <c r="A160" s="24"/>
      <c r="B160" s="13"/>
      <c r="C160" s="13"/>
      <c r="D160" s="10"/>
      <c r="E160" s="22"/>
      <c r="F160" s="138"/>
      <c r="G160" s="22"/>
      <c r="H160" s="21">
        <v>2011701</v>
      </c>
      <c r="I160" s="21" t="s">
        <v>1611</v>
      </c>
      <c r="J160" s="10"/>
      <c r="K160" s="38">
        <v>3890</v>
      </c>
      <c r="L160" s="10">
        <v>3890</v>
      </c>
      <c r="M160" s="22">
        <v>1</v>
      </c>
      <c r="N160" s="38">
        <v>0</v>
      </c>
      <c r="O160" s="22"/>
    </row>
    <row r="161" spans="1:15" ht="14.25">
      <c r="A161" s="24"/>
      <c r="B161" s="13"/>
      <c r="C161" s="13"/>
      <c r="D161" s="10"/>
      <c r="E161" s="22"/>
      <c r="F161" s="138"/>
      <c r="G161" s="22"/>
      <c r="H161" s="21">
        <v>2011702</v>
      </c>
      <c r="I161" s="21" t="s">
        <v>1882</v>
      </c>
      <c r="J161" s="10"/>
      <c r="K161" s="38">
        <v>2812</v>
      </c>
      <c r="L161" s="10">
        <v>2812</v>
      </c>
      <c r="M161" s="22">
        <v>1</v>
      </c>
      <c r="N161" s="38">
        <v>0</v>
      </c>
      <c r="O161" s="22"/>
    </row>
    <row r="162" spans="1:15" ht="14.25">
      <c r="A162" s="24"/>
      <c r="B162" s="13"/>
      <c r="C162" s="13"/>
      <c r="D162" s="10"/>
      <c r="E162" s="22"/>
      <c r="F162" s="138"/>
      <c r="G162" s="22"/>
      <c r="H162" s="21">
        <v>2011703</v>
      </c>
      <c r="I162" s="21" t="s">
        <v>1883</v>
      </c>
      <c r="J162" s="10"/>
      <c r="K162" s="38">
        <v>3890</v>
      </c>
      <c r="L162" s="10">
        <v>3890</v>
      </c>
      <c r="M162" s="22">
        <v>1</v>
      </c>
      <c r="N162" s="38">
        <v>250</v>
      </c>
      <c r="O162" s="22">
        <v>14.56</v>
      </c>
    </row>
    <row r="163" spans="1:15" ht="14.25">
      <c r="A163" s="24"/>
      <c r="B163" s="13"/>
      <c r="C163" s="13"/>
      <c r="D163" s="10"/>
      <c r="E163" s="22"/>
      <c r="F163" s="138"/>
      <c r="G163" s="22"/>
      <c r="H163" s="21">
        <v>2011704</v>
      </c>
      <c r="I163" s="21" t="s">
        <v>1884</v>
      </c>
      <c r="J163" s="38">
        <v>97000</v>
      </c>
      <c r="K163" s="38">
        <v>84401</v>
      </c>
      <c r="L163" s="10">
        <v>84293</v>
      </c>
      <c r="M163" s="22">
        <v>0.9987203943081243</v>
      </c>
      <c r="N163" s="38">
        <v>76683</v>
      </c>
      <c r="O163" s="22">
        <v>0.09923972718855545</v>
      </c>
    </row>
    <row r="164" spans="1:15" s="146" customFormat="1" ht="14.25">
      <c r="A164" s="157"/>
      <c r="B164" s="158"/>
      <c r="C164" s="158"/>
      <c r="D164" s="144"/>
      <c r="E164" s="143"/>
      <c r="F164" s="159"/>
      <c r="G164" s="143"/>
      <c r="H164" s="30">
        <v>2011705</v>
      </c>
      <c r="I164" s="30" t="s">
        <v>1885</v>
      </c>
      <c r="J164" s="144">
        <v>68354</v>
      </c>
      <c r="K164" s="144">
        <v>71808</v>
      </c>
      <c r="L164" s="144">
        <v>67892</v>
      </c>
      <c r="M164" s="143">
        <v>0.9454656862745098</v>
      </c>
      <c r="N164" s="132">
        <v>81824</v>
      </c>
      <c r="O164" s="143">
        <v>-0.170267892061009</v>
      </c>
    </row>
    <row r="165" spans="1:15" ht="14.25">
      <c r="A165" s="24"/>
      <c r="B165" s="13"/>
      <c r="C165" s="13"/>
      <c r="D165" s="10"/>
      <c r="E165" s="22"/>
      <c r="F165" s="138"/>
      <c r="G165" s="22"/>
      <c r="H165" s="21">
        <v>2011706</v>
      </c>
      <c r="I165" s="21" t="s">
        <v>1886</v>
      </c>
      <c r="J165" s="136">
        <v>47550</v>
      </c>
      <c r="K165" s="62">
        <v>53086</v>
      </c>
      <c r="L165" s="10">
        <v>51822</v>
      </c>
      <c r="M165" s="22">
        <v>0.9761895791734168</v>
      </c>
      <c r="N165" s="136">
        <v>55208</v>
      </c>
      <c r="O165" s="22">
        <v>-0.061331691059266724</v>
      </c>
    </row>
    <row r="166" spans="1:15" ht="14.25">
      <c r="A166" s="24"/>
      <c r="B166" s="13"/>
      <c r="C166" s="13"/>
      <c r="D166" s="10"/>
      <c r="E166" s="22"/>
      <c r="F166" s="138"/>
      <c r="G166" s="22"/>
      <c r="H166" s="21">
        <v>2011707</v>
      </c>
      <c r="I166" s="21" t="s">
        <v>1903</v>
      </c>
      <c r="J166" s="61">
        <v>10914</v>
      </c>
      <c r="K166" s="38">
        <v>9788</v>
      </c>
      <c r="L166" s="10">
        <v>7136</v>
      </c>
      <c r="M166" s="22">
        <v>0.7290559869227625</v>
      </c>
      <c r="N166" s="38">
        <v>15095</v>
      </c>
      <c r="O166" s="22">
        <v>-0.5272606823451473</v>
      </c>
    </row>
    <row r="167" spans="1:15" ht="14.25">
      <c r="A167" s="24"/>
      <c r="B167" s="13"/>
      <c r="C167" s="13"/>
      <c r="D167" s="10"/>
      <c r="E167" s="22"/>
      <c r="F167" s="138"/>
      <c r="G167" s="22"/>
      <c r="H167" s="21">
        <v>2011708</v>
      </c>
      <c r="I167" s="21" t="s">
        <v>1925</v>
      </c>
      <c r="J167" s="38">
        <v>502</v>
      </c>
      <c r="K167" s="38">
        <v>172</v>
      </c>
      <c r="L167" s="10">
        <v>172</v>
      </c>
      <c r="M167" s="22">
        <v>1</v>
      </c>
      <c r="N167" s="38">
        <v>115</v>
      </c>
      <c r="O167" s="22">
        <v>0.4956521739130435</v>
      </c>
    </row>
    <row r="168" spans="1:15" ht="14.25">
      <c r="A168" s="24"/>
      <c r="B168" s="13"/>
      <c r="C168" s="13"/>
      <c r="D168" s="10"/>
      <c r="E168" s="22"/>
      <c r="F168" s="138"/>
      <c r="G168" s="22"/>
      <c r="H168" s="21">
        <v>2011709</v>
      </c>
      <c r="I168" s="21" t="s">
        <v>1935</v>
      </c>
      <c r="J168" s="136">
        <v>8388</v>
      </c>
      <c r="K168" s="38">
        <v>8762</v>
      </c>
      <c r="L168" s="10">
        <v>8762</v>
      </c>
      <c r="M168" s="22">
        <v>1</v>
      </c>
      <c r="N168" s="38">
        <v>10093</v>
      </c>
      <c r="O168" s="22">
        <v>-0.13187357574556624</v>
      </c>
    </row>
    <row r="169" spans="1:15" ht="14.25">
      <c r="A169" s="24"/>
      <c r="B169" s="13"/>
      <c r="C169" s="13"/>
      <c r="D169" s="10"/>
      <c r="E169" s="22"/>
      <c r="F169" s="138"/>
      <c r="G169" s="22"/>
      <c r="H169" s="21">
        <v>2011710</v>
      </c>
      <c r="I169" s="21" t="s">
        <v>1948</v>
      </c>
      <c r="J169" s="38">
        <v>1000</v>
      </c>
      <c r="K169" s="10"/>
      <c r="L169" s="10">
        <v>0</v>
      </c>
      <c r="M169" s="22"/>
      <c r="N169" s="38">
        <v>1313</v>
      </c>
      <c r="O169" s="22">
        <v>-1</v>
      </c>
    </row>
    <row r="170" spans="1:15" s="146" customFormat="1" ht="14.25">
      <c r="A170" s="157"/>
      <c r="B170" s="158"/>
      <c r="C170" s="158"/>
      <c r="D170" s="144"/>
      <c r="E170" s="143"/>
      <c r="F170" s="159"/>
      <c r="G170" s="143"/>
      <c r="H170" s="30">
        <v>2011750</v>
      </c>
      <c r="I170" s="30" t="s">
        <v>1949</v>
      </c>
      <c r="J170" s="144">
        <v>714927</v>
      </c>
      <c r="K170" s="144">
        <v>1045019</v>
      </c>
      <c r="L170" s="144">
        <v>1040211</v>
      </c>
      <c r="M170" s="143">
        <v>0.9953991267144425</v>
      </c>
      <c r="N170" s="132">
        <v>630800</v>
      </c>
      <c r="O170" s="143">
        <v>0.6490345592897908</v>
      </c>
    </row>
    <row r="171" spans="1:15" ht="14.25">
      <c r="A171" s="24"/>
      <c r="B171" s="13"/>
      <c r="C171" s="13"/>
      <c r="D171" s="10"/>
      <c r="E171" s="22"/>
      <c r="F171" s="138"/>
      <c r="G171" s="22"/>
      <c r="H171" s="21">
        <v>2011799</v>
      </c>
      <c r="I171" s="21" t="s">
        <v>1950</v>
      </c>
      <c r="J171" s="38">
        <v>148969</v>
      </c>
      <c r="K171" s="38">
        <v>508706</v>
      </c>
      <c r="L171" s="10">
        <v>507285</v>
      </c>
      <c r="M171" s="22">
        <v>0.9972066380188164</v>
      </c>
      <c r="N171" s="38">
        <v>131599</v>
      </c>
      <c r="O171" s="22">
        <v>2.854778531751761</v>
      </c>
    </row>
    <row r="172" spans="1:15" ht="14.25">
      <c r="A172" s="24"/>
      <c r="B172" s="13"/>
      <c r="C172" s="13"/>
      <c r="D172" s="10"/>
      <c r="E172" s="22"/>
      <c r="F172" s="138"/>
      <c r="G172" s="22"/>
      <c r="H172" s="21">
        <v>20123</v>
      </c>
      <c r="I172" s="21" t="s">
        <v>1959</v>
      </c>
      <c r="J172" s="38">
        <v>521338</v>
      </c>
      <c r="K172" s="38">
        <v>493745</v>
      </c>
      <c r="L172" s="10">
        <v>492478</v>
      </c>
      <c r="M172" s="22">
        <v>0.9974338980647905</v>
      </c>
      <c r="N172" s="38">
        <v>425687</v>
      </c>
      <c r="O172" s="22">
        <v>0.1569016671873935</v>
      </c>
    </row>
    <row r="173" spans="1:15" ht="14.25">
      <c r="A173" s="24"/>
      <c r="B173" s="13"/>
      <c r="C173" s="13"/>
      <c r="D173" s="10"/>
      <c r="E173" s="22"/>
      <c r="F173" s="138"/>
      <c r="G173" s="22"/>
      <c r="H173" s="21">
        <v>2012301</v>
      </c>
      <c r="I173" s="21" t="s">
        <v>1963</v>
      </c>
      <c r="J173" s="38">
        <v>44620</v>
      </c>
      <c r="K173" s="38">
        <v>42568</v>
      </c>
      <c r="L173" s="10">
        <v>40448</v>
      </c>
      <c r="M173" s="22">
        <v>0.9501973313286977</v>
      </c>
      <c r="N173" s="38">
        <v>73514</v>
      </c>
      <c r="O173" s="22">
        <v>-0.4497918763772887</v>
      </c>
    </row>
    <row r="174" spans="1:15" s="146" customFormat="1" ht="14.25">
      <c r="A174" s="157"/>
      <c r="B174" s="158"/>
      <c r="C174" s="158"/>
      <c r="D174" s="144"/>
      <c r="E174" s="143"/>
      <c r="F174" s="159"/>
      <c r="G174" s="143"/>
      <c r="H174" s="30">
        <v>2012302</v>
      </c>
      <c r="I174" s="30" t="s">
        <v>1966</v>
      </c>
      <c r="J174" s="144">
        <v>36000</v>
      </c>
      <c r="K174" s="144">
        <v>37512</v>
      </c>
      <c r="L174" s="144">
        <v>37172</v>
      </c>
      <c r="M174" s="143">
        <v>0.990936233738537</v>
      </c>
      <c r="N174" s="132">
        <v>40538</v>
      </c>
      <c r="O174" s="143">
        <v>-0.0830332034140806</v>
      </c>
    </row>
    <row r="175" spans="1:15" ht="14.25">
      <c r="A175" s="24"/>
      <c r="B175" s="13"/>
      <c r="C175" s="13"/>
      <c r="D175" s="10"/>
      <c r="E175" s="22"/>
      <c r="F175" s="138"/>
      <c r="G175" s="22"/>
      <c r="H175" s="21">
        <v>2012303</v>
      </c>
      <c r="I175" s="21" t="s">
        <v>1967</v>
      </c>
      <c r="J175" s="38">
        <v>2800</v>
      </c>
      <c r="K175" s="38">
        <v>31422</v>
      </c>
      <c r="L175" s="10">
        <v>31422</v>
      </c>
      <c r="M175" s="22">
        <v>1</v>
      </c>
      <c r="N175" s="38">
        <v>33252</v>
      </c>
      <c r="O175" s="22">
        <v>-0.05503428365211116</v>
      </c>
    </row>
    <row r="176" spans="1:15" ht="14.25">
      <c r="A176" s="24"/>
      <c r="B176" s="13"/>
      <c r="C176" s="13"/>
      <c r="D176" s="10"/>
      <c r="E176" s="22"/>
      <c r="F176" s="138"/>
      <c r="G176" s="22"/>
      <c r="H176" s="21">
        <v>2012304</v>
      </c>
      <c r="I176" s="21" t="s">
        <v>1978</v>
      </c>
      <c r="J176" s="10"/>
      <c r="K176" s="38">
        <v>1510</v>
      </c>
      <c r="L176" s="10">
        <v>1510</v>
      </c>
      <c r="M176" s="22">
        <v>1</v>
      </c>
      <c r="N176" s="38">
        <v>2002</v>
      </c>
      <c r="O176" s="22">
        <v>-0.24575424575424576</v>
      </c>
    </row>
    <row r="177" spans="1:15" ht="14.25">
      <c r="A177" s="24"/>
      <c r="B177" s="13"/>
      <c r="C177" s="13"/>
      <c r="D177" s="10"/>
      <c r="E177" s="22"/>
      <c r="F177" s="138"/>
      <c r="G177" s="22"/>
      <c r="H177" s="21">
        <v>2012350</v>
      </c>
      <c r="I177" s="21" t="s">
        <v>1994</v>
      </c>
      <c r="J177" s="136">
        <v>15200</v>
      </c>
      <c r="K177" s="38">
        <v>4249</v>
      </c>
      <c r="L177" s="10">
        <v>4240</v>
      </c>
      <c r="M177" s="22">
        <v>0.9978818545540127</v>
      </c>
      <c r="N177" s="38">
        <v>4941</v>
      </c>
      <c r="O177" s="22">
        <v>-0.14187411455171017</v>
      </c>
    </row>
    <row r="178" spans="1:15" ht="14.25">
      <c r="A178" s="24"/>
      <c r="B178" s="13"/>
      <c r="C178" s="13"/>
      <c r="D178" s="10"/>
      <c r="E178" s="22"/>
      <c r="F178" s="138"/>
      <c r="G178" s="22"/>
      <c r="H178" s="21">
        <v>2012399</v>
      </c>
      <c r="I178" s="21" t="s">
        <v>2000</v>
      </c>
      <c r="J178" s="38">
        <v>18000</v>
      </c>
      <c r="K178" s="38">
        <v>331</v>
      </c>
      <c r="L178" s="10">
        <v>0</v>
      </c>
      <c r="M178" s="22">
        <v>0</v>
      </c>
      <c r="N178" s="38">
        <v>343</v>
      </c>
      <c r="O178" s="22">
        <v>-1</v>
      </c>
    </row>
    <row r="179" spans="1:15" s="146" customFormat="1" ht="14.25">
      <c r="A179" s="157"/>
      <c r="B179" s="158"/>
      <c r="C179" s="158"/>
      <c r="D179" s="144"/>
      <c r="E179" s="143"/>
      <c r="F179" s="159"/>
      <c r="G179" s="143"/>
      <c r="H179" s="30">
        <v>20124</v>
      </c>
      <c r="I179" s="30" t="s">
        <v>2012</v>
      </c>
      <c r="J179" s="144">
        <v>540000</v>
      </c>
      <c r="K179" s="144">
        <v>533478</v>
      </c>
      <c r="L179" s="144">
        <v>533478</v>
      </c>
      <c r="M179" s="143">
        <v>1</v>
      </c>
      <c r="N179" s="132">
        <v>430000</v>
      </c>
      <c r="O179" s="143">
        <v>0.24064651162790707</v>
      </c>
    </row>
    <row r="180" spans="1:15" ht="14.25">
      <c r="A180" s="24"/>
      <c r="B180" s="13"/>
      <c r="C180" s="13"/>
      <c r="D180" s="10"/>
      <c r="E180" s="22"/>
      <c r="F180" s="138"/>
      <c r="G180" s="22"/>
      <c r="H180" s="21">
        <v>2012401</v>
      </c>
      <c r="I180" s="21" t="s">
        <v>2013</v>
      </c>
      <c r="J180" s="38">
        <v>2000</v>
      </c>
      <c r="K180" s="38">
        <v>801</v>
      </c>
      <c r="L180" s="10">
        <v>801</v>
      </c>
      <c r="M180" s="22">
        <v>1</v>
      </c>
      <c r="N180" s="38">
        <v>1319</v>
      </c>
      <c r="O180" s="22">
        <v>-0.3927217589082639</v>
      </c>
    </row>
    <row r="181" spans="1:15" ht="14.25">
      <c r="A181" s="24"/>
      <c r="B181" s="13"/>
      <c r="C181" s="13"/>
      <c r="D181" s="10"/>
      <c r="E181" s="22"/>
      <c r="F181" s="138"/>
      <c r="G181" s="22"/>
      <c r="H181" s="21">
        <v>2012402</v>
      </c>
      <c r="I181" s="21" t="s">
        <v>2024</v>
      </c>
      <c r="J181" s="38">
        <v>500000</v>
      </c>
      <c r="K181" s="38">
        <v>500000</v>
      </c>
      <c r="L181" s="10">
        <v>500000</v>
      </c>
      <c r="M181" s="22">
        <v>1</v>
      </c>
      <c r="N181" s="38">
        <v>407371</v>
      </c>
      <c r="O181" s="22">
        <v>0.22738241062814968</v>
      </c>
    </row>
    <row r="182" spans="1:15" ht="14.25">
      <c r="A182" s="24"/>
      <c r="B182" s="13"/>
      <c r="C182" s="13"/>
      <c r="D182" s="10"/>
      <c r="E182" s="22"/>
      <c r="F182" s="138"/>
      <c r="G182" s="22"/>
      <c r="H182" s="21">
        <v>2012403</v>
      </c>
      <c r="I182" s="21" t="s">
        <v>2025</v>
      </c>
      <c r="J182" s="38">
        <v>38000</v>
      </c>
      <c r="K182" s="38">
        <v>32677</v>
      </c>
      <c r="L182" s="10">
        <v>32677</v>
      </c>
      <c r="M182" s="22">
        <v>1</v>
      </c>
      <c r="N182" s="38">
        <v>21310</v>
      </c>
      <c r="O182" s="22">
        <v>0.5334115438761144</v>
      </c>
    </row>
    <row r="183" spans="1:15" s="146" customFormat="1" ht="14.25">
      <c r="A183" s="157"/>
      <c r="B183" s="158"/>
      <c r="C183" s="158"/>
      <c r="D183" s="144"/>
      <c r="E183" s="143"/>
      <c r="F183" s="159"/>
      <c r="G183" s="143"/>
      <c r="H183" s="30">
        <v>2012404</v>
      </c>
      <c r="I183" s="30" t="s">
        <v>2026</v>
      </c>
      <c r="J183" s="144">
        <v>2219211</v>
      </c>
      <c r="K183" s="160">
        <v>1179341</v>
      </c>
      <c r="L183" s="144">
        <v>1003826</v>
      </c>
      <c r="M183" s="143">
        <v>0.8511753597983959</v>
      </c>
      <c r="N183" s="132">
        <v>451252</v>
      </c>
      <c r="O183" s="143">
        <v>1.2245352929183695</v>
      </c>
    </row>
    <row r="184" spans="1:15" ht="14.25">
      <c r="A184" s="24"/>
      <c r="B184" s="13"/>
      <c r="C184" s="13"/>
      <c r="D184" s="10"/>
      <c r="E184" s="22"/>
      <c r="F184" s="138"/>
      <c r="G184" s="22"/>
      <c r="H184" s="21">
        <v>2012450</v>
      </c>
      <c r="I184" s="21" t="s">
        <v>2027</v>
      </c>
      <c r="J184" s="10">
        <v>2219211</v>
      </c>
      <c r="K184" s="141">
        <v>1179341</v>
      </c>
      <c r="L184" s="10">
        <v>1003826</v>
      </c>
      <c r="M184" s="22">
        <v>0.8511753597983959</v>
      </c>
      <c r="N184" s="38">
        <v>451252</v>
      </c>
      <c r="O184" s="22">
        <v>1.2245352929183695</v>
      </c>
    </row>
    <row r="185" spans="1:15" ht="14.25">
      <c r="A185" s="28"/>
      <c r="B185" s="7"/>
      <c r="C185" s="7"/>
      <c r="D185" s="7"/>
      <c r="E185" s="29"/>
      <c r="F185" s="142"/>
      <c r="G185" s="29"/>
      <c r="H185" s="22"/>
      <c r="I185" s="32"/>
      <c r="J185" s="10"/>
      <c r="K185" s="10"/>
      <c r="L185" s="10"/>
      <c r="M185" s="22"/>
      <c r="N185" s="134"/>
      <c r="O185" s="22"/>
    </row>
    <row r="186" spans="1:15" s="146" customFormat="1" ht="14.25">
      <c r="A186" s="14" t="s">
        <v>178</v>
      </c>
      <c r="B186" s="78">
        <v>19181925.6312914</v>
      </c>
      <c r="C186" s="78">
        <f>+C4+C16</f>
        <v>19995243.964799996</v>
      </c>
      <c r="D186" s="78">
        <v>20827326</v>
      </c>
      <c r="E186" s="76">
        <f>+D186/C186</f>
        <v>1.0416139976418801</v>
      </c>
      <c r="F186" s="133">
        <v>17312618</v>
      </c>
      <c r="G186" s="76">
        <f>+D186/F186-1</f>
        <v>0.20301424082712383</v>
      </c>
      <c r="H186" s="143"/>
      <c r="I186" s="14" t="s">
        <v>147</v>
      </c>
      <c r="J186" s="59">
        <v>19883590</v>
      </c>
      <c r="K186" s="59">
        <v>22405852</v>
      </c>
      <c r="L186" s="144">
        <v>21661841</v>
      </c>
      <c r="M186" s="143">
        <v>0.9667938983083526</v>
      </c>
      <c r="N186" s="145">
        <v>16908280</v>
      </c>
      <c r="O186" s="143">
        <v>0.2811380578036322</v>
      </c>
    </row>
    <row r="187" spans="1:15" ht="14.25">
      <c r="A187" s="14"/>
      <c r="B187" s="7"/>
      <c r="C187" s="7"/>
      <c r="D187" s="7"/>
      <c r="E187" s="20"/>
      <c r="F187" s="139"/>
      <c r="G187" s="20"/>
      <c r="H187" s="22"/>
      <c r="I187" s="14"/>
      <c r="J187" s="6"/>
      <c r="K187" s="6"/>
      <c r="L187" s="22"/>
      <c r="M187" s="22"/>
      <c r="N187" s="134"/>
      <c r="O187" s="22"/>
    </row>
    <row r="188" spans="1:15" ht="14.25">
      <c r="A188" s="25" t="s">
        <v>914</v>
      </c>
      <c r="B188" s="78">
        <f>+SUM(B189:B194)</f>
        <v>2962041</v>
      </c>
      <c r="C188" s="78">
        <f>+SUM(C189:C194)</f>
        <v>6032041</v>
      </c>
      <c r="D188" s="78">
        <f>+SUM(D189:D194)</f>
        <v>6284684</v>
      </c>
      <c r="E188" s="147">
        <f aca="true" t="shared" si="2" ref="E188:E194">+D188/C188</f>
        <v>1.0418835017865429</v>
      </c>
      <c r="F188" s="78">
        <f>+SUM(F189:F194)</f>
        <v>4265076</v>
      </c>
      <c r="G188" s="147">
        <f aca="true" t="shared" si="3" ref="G188:G194">+D188/F188-1</f>
        <v>0.4735221599802677</v>
      </c>
      <c r="H188" s="22"/>
      <c r="I188" s="148" t="s">
        <v>915</v>
      </c>
      <c r="J188" s="78">
        <f>+SUM(J189:J195)</f>
        <v>2260377</v>
      </c>
      <c r="K188" s="78">
        <f>+SUM(K189:K195)</f>
        <v>3621433</v>
      </c>
      <c r="L188" s="144">
        <f>+SUM(L189:L195)</f>
        <v>5450169</v>
      </c>
      <c r="M188" s="147">
        <f>+L188/K188</f>
        <v>1.5049757927317722</v>
      </c>
      <c r="N188" s="145">
        <f>+SUM(N189:N195)</f>
        <v>4555562</v>
      </c>
      <c r="O188" s="22">
        <f>+L188/N188-1</f>
        <v>0.19637686854003955</v>
      </c>
    </row>
    <row r="189" spans="1:15" ht="14.25">
      <c r="A189" s="27" t="s">
        <v>179</v>
      </c>
      <c r="B189" s="7">
        <v>1300000</v>
      </c>
      <c r="C189" s="7">
        <v>1500000</v>
      </c>
      <c r="D189" s="38">
        <v>1746216</v>
      </c>
      <c r="E189" s="26">
        <f t="shared" si="2"/>
        <v>1.164144</v>
      </c>
      <c r="F189" s="38">
        <v>2107859</v>
      </c>
      <c r="G189" s="26">
        <f t="shared" si="3"/>
        <v>-0.17156887628631712</v>
      </c>
      <c r="H189" s="22"/>
      <c r="I189" s="149" t="s">
        <v>180</v>
      </c>
      <c r="J189" s="7">
        <v>700000</v>
      </c>
      <c r="K189" s="7">
        <v>700000</v>
      </c>
      <c r="L189" s="38">
        <v>660239</v>
      </c>
      <c r="M189" s="26">
        <f>+L189/K189</f>
        <v>0.9431985714285714</v>
      </c>
      <c r="N189" s="134">
        <v>661973</v>
      </c>
      <c r="O189" s="22">
        <f>+L189/N189-1</f>
        <v>-0.0026194421826871706</v>
      </c>
    </row>
    <row r="190" spans="1:15" ht="14.25">
      <c r="A190" s="27" t="s">
        <v>181</v>
      </c>
      <c r="B190" s="7">
        <v>100000</v>
      </c>
      <c r="C190" s="7">
        <v>150000</v>
      </c>
      <c r="D190" s="38">
        <v>162788</v>
      </c>
      <c r="E190" s="26">
        <f t="shared" si="2"/>
        <v>1.0852533333333334</v>
      </c>
      <c r="F190" s="7">
        <v>96486</v>
      </c>
      <c r="G190" s="26">
        <f t="shared" si="3"/>
        <v>0.6871670501419895</v>
      </c>
      <c r="H190" s="22"/>
      <c r="I190" s="149" t="s">
        <v>182</v>
      </c>
      <c r="J190" s="7">
        <v>740000</v>
      </c>
      <c r="K190" s="7">
        <v>740000</v>
      </c>
      <c r="L190" s="38">
        <v>677910</v>
      </c>
      <c r="M190" s="26">
        <f>+L190/K190</f>
        <v>0.9160945945945946</v>
      </c>
      <c r="N190" s="134">
        <v>656828</v>
      </c>
      <c r="O190" s="22">
        <f>+L190/N190-1</f>
        <v>0.03209668284543299</v>
      </c>
    </row>
    <row r="191" spans="1:15" ht="14.25">
      <c r="A191" s="27" t="s">
        <v>183</v>
      </c>
      <c r="B191" s="7">
        <v>0</v>
      </c>
      <c r="C191" s="7">
        <v>420000</v>
      </c>
      <c r="D191" s="7">
        <v>420000</v>
      </c>
      <c r="E191" s="26">
        <f t="shared" si="2"/>
        <v>1</v>
      </c>
      <c r="F191" s="38">
        <f>SUM(F192:F193)</f>
        <v>473852</v>
      </c>
      <c r="G191" s="26">
        <f t="shared" si="3"/>
        <v>-0.11364729915669869</v>
      </c>
      <c r="H191" s="22"/>
      <c r="I191" s="149" t="s">
        <v>184</v>
      </c>
      <c r="J191" s="7">
        <v>110000</v>
      </c>
      <c r="K191" s="7">
        <v>110000</v>
      </c>
      <c r="L191" s="38">
        <v>110000</v>
      </c>
      <c r="M191" s="26">
        <f>+L191/K191</f>
        <v>1</v>
      </c>
      <c r="N191" s="134">
        <v>150000</v>
      </c>
      <c r="O191" s="22">
        <f>+L191/N191-1</f>
        <v>-0.2666666666666667</v>
      </c>
    </row>
    <row r="192" spans="1:15" ht="14.25">
      <c r="A192" s="27" t="s">
        <v>185</v>
      </c>
      <c r="B192" s="7">
        <v>500000</v>
      </c>
      <c r="C192" s="7">
        <v>1400000</v>
      </c>
      <c r="D192" s="38">
        <v>1389300</v>
      </c>
      <c r="E192" s="26">
        <f t="shared" si="2"/>
        <v>0.9923571428571428</v>
      </c>
      <c r="F192" s="38">
        <v>47123</v>
      </c>
      <c r="G192" s="26">
        <f t="shared" si="3"/>
        <v>28.4824183519725</v>
      </c>
      <c r="H192" s="22"/>
      <c r="I192" s="15" t="s">
        <v>186</v>
      </c>
      <c r="J192" s="7">
        <v>300000</v>
      </c>
      <c r="K192" s="7">
        <v>2000000</v>
      </c>
      <c r="L192" s="38">
        <v>2929946</v>
      </c>
      <c r="M192" s="26">
        <f>+L192/K192</f>
        <v>1.464973</v>
      </c>
      <c r="N192" s="134">
        <v>2024120</v>
      </c>
      <c r="O192" s="22">
        <f>+L192/N192-1</f>
        <v>0.44751595755192386</v>
      </c>
    </row>
    <row r="193" spans="1:15" ht="14.25">
      <c r="A193" s="27" t="s">
        <v>187</v>
      </c>
      <c r="B193" s="7">
        <v>0</v>
      </c>
      <c r="C193" s="7">
        <v>1500000</v>
      </c>
      <c r="D193" s="38">
        <v>1504339</v>
      </c>
      <c r="E193" s="26">
        <f t="shared" si="2"/>
        <v>1.0028926666666667</v>
      </c>
      <c r="F193" s="7">
        <v>426729</v>
      </c>
      <c r="G193" s="26">
        <f t="shared" si="3"/>
        <v>2.5252795099465937</v>
      </c>
      <c r="H193" s="22"/>
      <c r="I193" s="149" t="s">
        <v>188</v>
      </c>
      <c r="J193" s="7"/>
      <c r="K193" s="7"/>
      <c r="L193" s="26"/>
      <c r="M193" s="26"/>
      <c r="N193" s="134"/>
      <c r="O193" s="22"/>
    </row>
    <row r="194" spans="1:15" ht="14.25">
      <c r="A194" s="27" t="s">
        <v>189</v>
      </c>
      <c r="B194" s="7">
        <v>1062041</v>
      </c>
      <c r="C194" s="7">
        <v>1062041</v>
      </c>
      <c r="D194" s="38">
        <v>1062041</v>
      </c>
      <c r="E194" s="26">
        <f t="shared" si="2"/>
        <v>1</v>
      </c>
      <c r="F194" s="38">
        <v>1113027</v>
      </c>
      <c r="G194" s="26">
        <f t="shared" si="3"/>
        <v>-0.045808412554232736</v>
      </c>
      <c r="H194" s="22"/>
      <c r="I194" s="150" t="s">
        <v>190</v>
      </c>
      <c r="J194" s="7"/>
      <c r="K194" s="7"/>
      <c r="L194" s="151">
        <v>-11000</v>
      </c>
      <c r="M194" s="26"/>
      <c r="N194" s="134">
        <v>600</v>
      </c>
      <c r="O194" s="22"/>
    </row>
    <row r="195" spans="1:15" ht="14.25">
      <c r="A195" s="27"/>
      <c r="B195" s="7"/>
      <c r="C195" s="7"/>
      <c r="D195" s="38"/>
      <c r="E195" s="26"/>
      <c r="F195" s="84"/>
      <c r="G195" s="26"/>
      <c r="I195" s="150" t="s">
        <v>191</v>
      </c>
      <c r="J195" s="7">
        <f>10377+400000</f>
        <v>410377</v>
      </c>
      <c r="K195" s="7">
        <v>71433</v>
      </c>
      <c r="L195" s="38">
        <v>1083074</v>
      </c>
      <c r="M195" s="26">
        <f>+L195/K195</f>
        <v>15.162095950051096</v>
      </c>
      <c r="N195" s="134">
        <v>1062041</v>
      </c>
      <c r="O195" s="22">
        <f>+L195/N195-1</f>
        <v>0.019804320172196688</v>
      </c>
    </row>
    <row r="196" spans="1:15" ht="14.25">
      <c r="A196" s="25"/>
      <c r="B196" s="7"/>
      <c r="C196" s="7"/>
      <c r="D196" s="7"/>
      <c r="E196" s="26"/>
      <c r="F196" s="84"/>
      <c r="G196" s="26"/>
      <c r="I196" s="150" t="s">
        <v>148</v>
      </c>
      <c r="J196" s="7"/>
      <c r="K196" s="7"/>
      <c r="L196" s="38">
        <v>531110</v>
      </c>
      <c r="M196" s="26"/>
      <c r="N196" s="134">
        <v>611560</v>
      </c>
      <c r="O196" s="22"/>
    </row>
    <row r="197" spans="1:15" ht="14.25">
      <c r="A197" s="25"/>
      <c r="B197" s="7"/>
      <c r="C197" s="7"/>
      <c r="D197" s="7"/>
      <c r="E197" s="26"/>
      <c r="F197" s="84"/>
      <c r="G197" s="26"/>
      <c r="I197" s="150"/>
      <c r="J197" s="7"/>
      <c r="K197" s="7"/>
      <c r="L197" s="38"/>
      <c r="M197" s="26"/>
      <c r="N197" s="134"/>
      <c r="O197" s="22"/>
    </row>
    <row r="198" spans="1:15" ht="18.75" customHeight="1">
      <c r="A198" s="28" t="s">
        <v>916</v>
      </c>
      <c r="B198" s="78">
        <f>+B188+B186</f>
        <v>22143966.6312914</v>
      </c>
      <c r="C198" s="78">
        <f>+C188+C186</f>
        <v>26027284.964799996</v>
      </c>
      <c r="D198" s="78">
        <f>+D186+D188</f>
        <v>27112010</v>
      </c>
      <c r="E198" s="153">
        <f>+D198/C198</f>
        <v>1.0416764574817163</v>
      </c>
      <c r="F198" s="78">
        <f>+F186+F188</f>
        <v>21577694</v>
      </c>
      <c r="G198" s="153">
        <f>+D198/F198-1</f>
        <v>0.2564831997339474</v>
      </c>
      <c r="I198" s="154" t="s">
        <v>917</v>
      </c>
      <c r="J198" s="78">
        <f>+J186+J188</f>
        <v>22143967</v>
      </c>
      <c r="K198" s="78">
        <f>+K186+K188</f>
        <v>26027285</v>
      </c>
      <c r="L198" s="132">
        <f>+L186+L188</f>
        <v>27112010</v>
      </c>
      <c r="M198" s="147">
        <f>+L198/K198</f>
        <v>1.041676456072925</v>
      </c>
      <c r="N198" s="145">
        <f>+N186+N188</f>
        <v>21463842</v>
      </c>
      <c r="O198" s="22">
        <f>+L198/N198-1</f>
        <v>0.26314804218182375</v>
      </c>
    </row>
    <row r="200" spans="10:11" ht="14.25">
      <c r="J200" s="3">
        <f>+B198-J198</f>
        <v>-0.3687085993587971</v>
      </c>
      <c r="K200" s="3">
        <f>+C198-K198</f>
        <v>-0.035200003534555435</v>
      </c>
    </row>
  </sheetData>
  <sheetProtection password="F69C" sheet="1" objects="1" scenarios="1"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headerFooter alignWithMargins="0">
    <oddFooter>&amp;C第 &amp;P 页，共 &amp;N 页</oddFooter>
  </headerFooter>
  <ignoredErrors>
    <ignoredError sqref="E198 E188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115" zoomScaleNormal="115" workbookViewId="0" topLeftCell="A1">
      <selection activeCell="A1" sqref="A1:M1"/>
    </sheetView>
  </sheetViews>
  <sheetFormatPr defaultColWidth="9.00390625" defaultRowHeight="14.25" customHeight="1"/>
  <cols>
    <col min="1" max="1" width="6.875" style="271" customWidth="1"/>
    <col min="2" max="2" width="7.125" style="271" customWidth="1"/>
    <col min="3" max="3" width="17.625" style="271" customWidth="1"/>
    <col min="4" max="4" width="8.50390625" style="271" customWidth="1"/>
    <col min="5" max="5" width="14.125" style="271" customWidth="1"/>
    <col min="6" max="6" width="12.625" style="271" customWidth="1"/>
    <col min="7" max="7" width="8.00390625" style="271" customWidth="1"/>
    <col min="8" max="8" width="4.375" style="271" customWidth="1"/>
    <col min="9" max="9" width="7.75390625" style="271" customWidth="1"/>
    <col min="10" max="10" width="4.25390625" style="271" customWidth="1"/>
    <col min="11" max="11" width="8.00390625" style="271" customWidth="1"/>
    <col min="12" max="12" width="7.50390625" style="271" customWidth="1"/>
    <col min="13" max="13" width="15.875" style="271" customWidth="1"/>
    <col min="14" max="14" width="2.75390625" style="271" customWidth="1"/>
    <col min="15" max="16384" width="8.00390625" style="271" customWidth="1"/>
  </cols>
  <sheetData>
    <row r="1" spans="1:14" ht="47.25" customHeight="1">
      <c r="A1" s="680" t="s">
        <v>610</v>
      </c>
      <c r="B1" s="681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270"/>
    </row>
    <row r="2" spans="1:14" ht="19.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</row>
    <row r="3" spans="1:14" ht="29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3"/>
    </row>
    <row r="4" spans="1:14" ht="29.25" customHeight="1">
      <c r="A4" s="274"/>
      <c r="B4" s="682" t="s">
        <v>380</v>
      </c>
      <c r="C4" s="682"/>
      <c r="D4" s="712"/>
      <c r="E4" s="713"/>
      <c r="F4" s="274" t="s">
        <v>381</v>
      </c>
      <c r="G4" s="275">
        <v>0</v>
      </c>
      <c r="H4" s="274" t="s">
        <v>382</v>
      </c>
      <c r="I4" s="275">
        <v>0</v>
      </c>
      <c r="J4" s="274" t="s">
        <v>383</v>
      </c>
      <c r="K4" s="275">
        <v>0</v>
      </c>
      <c r="L4" s="274" t="s">
        <v>384</v>
      </c>
      <c r="M4" s="274"/>
      <c r="N4" s="276"/>
    </row>
    <row r="5" spans="1:14" ht="29.25" customHeight="1">
      <c r="A5" s="274"/>
      <c r="B5" s="274"/>
      <c r="C5" s="274"/>
      <c r="D5" s="277"/>
      <c r="E5" s="277"/>
      <c r="F5" s="274"/>
      <c r="G5" s="278"/>
      <c r="H5" s="274"/>
      <c r="I5" s="278"/>
      <c r="J5" s="274"/>
      <c r="K5" s="278"/>
      <c r="L5" s="274"/>
      <c r="M5" s="274"/>
      <c r="N5" s="276"/>
    </row>
    <row r="6" spans="1:14" ht="29.25" customHeight="1">
      <c r="A6" s="274"/>
      <c r="B6" s="682" t="s">
        <v>385</v>
      </c>
      <c r="C6" s="682"/>
      <c r="D6" s="712"/>
      <c r="E6" s="713"/>
      <c r="F6" s="274"/>
      <c r="G6" s="279"/>
      <c r="H6" s="274"/>
      <c r="I6" s="279"/>
      <c r="J6" s="274"/>
      <c r="K6" s="279"/>
      <c r="L6" s="274"/>
      <c r="M6" s="274"/>
      <c r="N6" s="276"/>
    </row>
    <row r="7" spans="1:14" ht="29.25" customHeight="1">
      <c r="A7" s="274"/>
      <c r="B7" s="274"/>
      <c r="C7" s="274"/>
      <c r="D7" s="277"/>
      <c r="E7" s="277"/>
      <c r="F7" s="274" t="s">
        <v>386</v>
      </c>
      <c r="G7" s="275">
        <v>0</v>
      </c>
      <c r="H7" s="274" t="s">
        <v>382</v>
      </c>
      <c r="I7" s="275">
        <v>0</v>
      </c>
      <c r="J7" s="274" t="s">
        <v>383</v>
      </c>
      <c r="K7" s="275">
        <v>0</v>
      </c>
      <c r="L7" s="274" t="s">
        <v>384</v>
      </c>
      <c r="M7" s="274"/>
      <c r="N7" s="276"/>
    </row>
    <row r="8" spans="1:14" ht="29.25" customHeight="1">
      <c r="A8" s="682" t="s">
        <v>387</v>
      </c>
      <c r="B8" s="714"/>
      <c r="C8" s="682"/>
      <c r="D8" s="712"/>
      <c r="E8" s="713"/>
      <c r="F8" s="274"/>
      <c r="G8" s="280"/>
      <c r="H8" s="274"/>
      <c r="I8" s="280"/>
      <c r="J8" s="274"/>
      <c r="K8" s="280"/>
      <c r="L8" s="274"/>
      <c r="M8" s="274"/>
      <c r="N8" s="276"/>
    </row>
    <row r="9" spans="1:14" ht="37.5" customHeight="1">
      <c r="A9" s="274"/>
      <c r="B9" s="274"/>
      <c r="C9" s="274"/>
      <c r="D9" s="280"/>
      <c r="E9" s="280"/>
      <c r="F9" s="274"/>
      <c r="G9" s="274"/>
      <c r="H9" s="274"/>
      <c r="I9" s="274"/>
      <c r="J9" s="274"/>
      <c r="K9" s="274"/>
      <c r="L9" s="274"/>
      <c r="M9" s="274"/>
      <c r="N9" s="276"/>
    </row>
    <row r="10" spans="1:14" ht="37.5" customHeight="1">
      <c r="A10" s="682" t="s">
        <v>388</v>
      </c>
      <c r="B10" s="714"/>
      <c r="C10" s="682"/>
      <c r="D10" s="682"/>
      <c r="E10" s="211"/>
      <c r="F10" s="682" t="s">
        <v>389</v>
      </c>
      <c r="G10" s="714"/>
      <c r="H10" s="712"/>
      <c r="I10" s="713"/>
      <c r="J10" s="713"/>
      <c r="K10" s="682" t="s">
        <v>390</v>
      </c>
      <c r="L10" s="682"/>
      <c r="M10" s="211"/>
      <c r="N10" s="281"/>
    </row>
    <row r="11" spans="1:14" ht="37.5" customHeight="1">
      <c r="A11" s="274"/>
      <c r="B11" s="274"/>
      <c r="C11" s="274"/>
      <c r="D11" s="274"/>
      <c r="E11" s="277"/>
      <c r="F11" s="274"/>
      <c r="G11" s="274"/>
      <c r="H11" s="277"/>
      <c r="I11" s="277"/>
      <c r="J11" s="277"/>
      <c r="K11" s="274"/>
      <c r="L11" s="274"/>
      <c r="M11" s="277"/>
      <c r="N11" s="281"/>
    </row>
    <row r="12" spans="1:14" ht="37.5" customHeight="1">
      <c r="A12" s="682" t="s">
        <v>391</v>
      </c>
      <c r="B12" s="714"/>
      <c r="C12" s="682"/>
      <c r="D12" s="682"/>
      <c r="E12" s="211"/>
      <c r="F12" s="682" t="s">
        <v>389</v>
      </c>
      <c r="G12" s="714"/>
      <c r="H12" s="712"/>
      <c r="I12" s="713"/>
      <c r="J12" s="713"/>
      <c r="K12" s="682" t="s">
        <v>390</v>
      </c>
      <c r="L12" s="682"/>
      <c r="M12" s="211"/>
      <c r="N12" s="281"/>
    </row>
    <row r="13" spans="1:14" ht="19.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</row>
  </sheetData>
  <sheetProtection password="F69C" sheet="1" objects="1" scenarios="1"/>
  <mergeCells count="15">
    <mergeCell ref="K12:L12"/>
    <mergeCell ref="A8:C8"/>
    <mergeCell ref="D8:E8"/>
    <mergeCell ref="K10:L10"/>
    <mergeCell ref="A12:D12"/>
    <mergeCell ref="F12:G12"/>
    <mergeCell ref="H12:J12"/>
    <mergeCell ref="A1:M1"/>
    <mergeCell ref="B4:C4"/>
    <mergeCell ref="D4:E4"/>
    <mergeCell ref="A10:D10"/>
    <mergeCell ref="F10:G10"/>
    <mergeCell ref="H10:J10"/>
    <mergeCell ref="B6:C6"/>
    <mergeCell ref="D6:E6"/>
  </mergeCells>
  <printOptions horizontalCentered="1" verticalCentered="1"/>
  <pageMargins left="0.9448818897637796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5" zoomScaleNormal="115" workbookViewId="0" topLeftCell="A7">
      <selection activeCell="F13" sqref="F13"/>
    </sheetView>
  </sheetViews>
  <sheetFormatPr defaultColWidth="9.00390625" defaultRowHeight="14.25" customHeight="1"/>
  <cols>
    <col min="1" max="1" width="8.00390625" style="271" customWidth="1"/>
    <col min="2" max="2" width="19.875" style="271" customWidth="1"/>
    <col min="3" max="3" width="14.00390625" style="271" customWidth="1"/>
    <col min="4" max="4" width="16.50390625" style="271" customWidth="1"/>
    <col min="5" max="5" width="19.50390625" style="271" customWidth="1"/>
    <col min="6" max="6" width="7.75390625" style="271" customWidth="1"/>
    <col min="7" max="16384" width="8.00390625" style="271" customWidth="1"/>
  </cols>
  <sheetData>
    <row r="1" spans="1:6" ht="47.25" customHeight="1">
      <c r="A1" s="718" t="s">
        <v>611</v>
      </c>
      <c r="B1" s="718"/>
      <c r="C1" s="718"/>
      <c r="D1" s="719"/>
      <c r="E1" s="719"/>
      <c r="F1" s="719"/>
    </row>
    <row r="2" spans="1:6" ht="19.5" customHeight="1">
      <c r="A2" s="283"/>
      <c r="B2" s="283"/>
      <c r="C2" s="283"/>
      <c r="D2" s="284"/>
      <c r="E2" s="284"/>
      <c r="F2" s="284"/>
    </row>
    <row r="3" spans="1:6" ht="19.5" customHeight="1">
      <c r="A3" s="283"/>
      <c r="B3" s="720" t="s">
        <v>392</v>
      </c>
      <c r="C3" s="720"/>
      <c r="D3" s="721"/>
      <c r="E3" s="721"/>
      <c r="F3" s="284"/>
    </row>
    <row r="4" spans="1:6" ht="23.25" customHeight="1">
      <c r="A4" s="283"/>
      <c r="B4" s="283"/>
      <c r="C4" s="283"/>
      <c r="D4" s="284"/>
      <c r="E4" s="284"/>
      <c r="F4" s="284"/>
    </row>
    <row r="5" spans="1:6" ht="27" customHeight="1">
      <c r="A5" s="283"/>
      <c r="B5" s="274" t="s">
        <v>612</v>
      </c>
      <c r="C5" s="715"/>
      <c r="D5" s="716"/>
      <c r="E5" s="716"/>
      <c r="F5" s="284"/>
    </row>
    <row r="6" spans="1:6" ht="27" customHeight="1">
      <c r="A6" s="283"/>
      <c r="B6" s="274"/>
      <c r="C6" s="285"/>
      <c r="D6" s="286"/>
      <c r="E6" s="286"/>
      <c r="F6" s="284"/>
    </row>
    <row r="7" spans="1:6" ht="27" customHeight="1">
      <c r="A7" s="283"/>
      <c r="B7" s="274" t="s">
        <v>613</v>
      </c>
      <c r="C7" s="715"/>
      <c r="D7" s="716"/>
      <c r="E7" s="716"/>
      <c r="F7" s="284"/>
    </row>
    <row r="8" spans="1:6" ht="27" customHeight="1">
      <c r="A8" s="283"/>
      <c r="B8" s="274"/>
      <c r="C8" s="285"/>
      <c r="D8" s="286"/>
      <c r="E8" s="286"/>
      <c r="F8" s="284"/>
    </row>
    <row r="9" spans="1:6" ht="27" customHeight="1">
      <c r="A9" s="283"/>
      <c r="B9" s="274" t="s">
        <v>393</v>
      </c>
      <c r="C9" s="715"/>
      <c r="D9" s="716"/>
      <c r="E9" s="716"/>
      <c r="F9" s="284"/>
    </row>
    <row r="10" spans="1:6" ht="27" customHeight="1">
      <c r="A10" s="283"/>
      <c r="B10" s="274"/>
      <c r="C10" s="285"/>
      <c r="D10" s="286"/>
      <c r="E10" s="286"/>
      <c r="F10" s="284"/>
    </row>
    <row r="11" spans="1:6" ht="27" customHeight="1">
      <c r="A11" s="283"/>
      <c r="B11" s="274" t="s">
        <v>394</v>
      </c>
      <c r="C11" s="715"/>
      <c r="D11" s="716"/>
      <c r="E11" s="716"/>
      <c r="F11" s="284"/>
    </row>
    <row r="12" spans="1:6" ht="27" customHeight="1">
      <c r="A12" s="283"/>
      <c r="B12" s="274"/>
      <c r="C12" s="287"/>
      <c r="D12" s="288"/>
      <c r="E12" s="288"/>
      <c r="F12" s="284"/>
    </row>
    <row r="13" spans="1:6" ht="27" customHeight="1">
      <c r="A13" s="283"/>
      <c r="B13" s="274" t="s">
        <v>614</v>
      </c>
      <c r="C13" s="715"/>
      <c r="D13" s="716"/>
      <c r="E13" s="716"/>
      <c r="F13" s="284"/>
    </row>
    <row r="14" spans="1:6" ht="27" customHeight="1">
      <c r="A14" s="283"/>
      <c r="B14" s="274"/>
      <c r="C14" s="287"/>
      <c r="D14" s="288"/>
      <c r="E14" s="288"/>
      <c r="F14" s="284"/>
    </row>
    <row r="15" spans="1:6" ht="27" customHeight="1">
      <c r="A15" s="283"/>
      <c r="B15" s="274" t="s">
        <v>615</v>
      </c>
      <c r="C15" s="717"/>
      <c r="D15" s="716"/>
      <c r="E15" s="716"/>
      <c r="F15" s="284"/>
    </row>
    <row r="16" spans="1:6" ht="23.25" customHeight="1">
      <c r="A16" s="273"/>
      <c r="B16" s="273"/>
      <c r="C16" s="289"/>
      <c r="D16" s="289"/>
      <c r="E16" s="289"/>
      <c r="F16" s="273"/>
    </row>
    <row r="17" spans="1:6" ht="23.25" customHeight="1">
      <c r="A17" s="273"/>
      <c r="B17" s="273"/>
      <c r="C17" s="273"/>
      <c r="D17" s="273"/>
      <c r="E17" s="273"/>
      <c r="F17" s="273"/>
    </row>
  </sheetData>
  <sheetProtection password="F69C" sheet="1" objects="1" scenarios="1"/>
  <mergeCells count="8">
    <mergeCell ref="C13:E13"/>
    <mergeCell ref="C15:E15"/>
    <mergeCell ref="A1:F1"/>
    <mergeCell ref="B3:E3"/>
    <mergeCell ref="C5:E5"/>
    <mergeCell ref="C7:E7"/>
    <mergeCell ref="C9:E9"/>
    <mergeCell ref="C11:E11"/>
  </mergeCells>
  <printOptions horizontalCentered="1" verticalCentered="1"/>
  <pageMargins left="1.141732283464567" right="0.9448818897637796" top="0.984251968503937" bottom="0.984251968503937" header="0.5118110236220472" footer="0.5118110236220472"/>
  <pageSetup errors="blank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="115" zoomScaleNormal="115" workbookViewId="0" topLeftCell="A1">
      <selection activeCell="A1" sqref="A1:M1"/>
    </sheetView>
  </sheetViews>
  <sheetFormatPr defaultColWidth="9.00390625" defaultRowHeight="14.25" customHeight="1"/>
  <cols>
    <col min="1" max="1" width="99.125" style="296" customWidth="1"/>
    <col min="2" max="2" width="3.75390625" style="271" customWidth="1"/>
    <col min="3" max="16384" width="8.00390625" style="271" customWidth="1"/>
  </cols>
  <sheetData>
    <row r="1" spans="1:2" ht="38.25" customHeight="1">
      <c r="A1" s="282" t="s">
        <v>616</v>
      </c>
      <c r="B1" s="290"/>
    </row>
    <row r="2" spans="1:2" ht="15.75" customHeight="1">
      <c r="A2" s="291"/>
      <c r="B2" s="292"/>
    </row>
    <row r="3" spans="1:2" ht="20.25" customHeight="1">
      <c r="A3" s="293" t="s">
        <v>395</v>
      </c>
      <c r="B3" s="294"/>
    </row>
    <row r="4" spans="1:2" ht="20.25" customHeight="1">
      <c r="A4" s="293" t="s">
        <v>396</v>
      </c>
      <c r="B4" s="294"/>
    </row>
    <row r="5" spans="1:2" ht="20.25" customHeight="1">
      <c r="A5" s="293" t="s">
        <v>617</v>
      </c>
      <c r="B5" s="294"/>
    </row>
    <row r="6" spans="1:2" ht="20.25" customHeight="1">
      <c r="A6" s="293" t="s">
        <v>618</v>
      </c>
      <c r="B6" s="294"/>
    </row>
    <row r="7" spans="1:2" ht="20.25" customHeight="1">
      <c r="A7" s="293" t="s">
        <v>619</v>
      </c>
      <c r="B7" s="294"/>
    </row>
    <row r="8" spans="1:2" ht="20.25" customHeight="1">
      <c r="A8" s="293" t="s">
        <v>620</v>
      </c>
      <c r="B8" s="295"/>
    </row>
    <row r="9" spans="1:2" ht="20.25" customHeight="1">
      <c r="A9" s="293" t="s">
        <v>621</v>
      </c>
      <c r="B9" s="295"/>
    </row>
    <row r="10" spans="1:2" ht="20.25" customHeight="1">
      <c r="A10" s="293" t="s">
        <v>622</v>
      </c>
      <c r="B10" s="294"/>
    </row>
    <row r="11" spans="1:2" ht="20.25" customHeight="1">
      <c r="A11" s="293" t="s">
        <v>623</v>
      </c>
      <c r="B11" s="294"/>
    </row>
    <row r="12" spans="1:2" ht="20.25" customHeight="1">
      <c r="A12" s="293" t="s">
        <v>624</v>
      </c>
      <c r="B12" s="294"/>
    </row>
    <row r="13" spans="1:2" ht="20.25" customHeight="1">
      <c r="A13" s="293" t="s">
        <v>397</v>
      </c>
      <c r="B13" s="294"/>
    </row>
    <row r="14" spans="1:2" ht="20.25" customHeight="1">
      <c r="A14" s="293" t="s">
        <v>398</v>
      </c>
      <c r="B14" s="294"/>
    </row>
    <row r="15" spans="1:2" ht="20.25" customHeight="1">
      <c r="A15" s="293" t="s">
        <v>399</v>
      </c>
      <c r="B15" s="294"/>
    </row>
    <row r="16" spans="1:2" ht="20.25" customHeight="1">
      <c r="A16" s="293" t="s">
        <v>625</v>
      </c>
      <c r="B16" s="294"/>
    </row>
    <row r="17" spans="1:2" ht="20.25" customHeight="1">
      <c r="A17" s="293" t="s">
        <v>626</v>
      </c>
      <c r="B17" s="294"/>
    </row>
    <row r="18" spans="1:2" ht="20.25" customHeight="1">
      <c r="A18" s="293" t="s">
        <v>627</v>
      </c>
      <c r="B18" s="294"/>
    </row>
    <row r="19" spans="1:2" ht="20.25" customHeight="1">
      <c r="A19" s="293" t="s">
        <v>628</v>
      </c>
      <c r="B19" s="294"/>
    </row>
    <row r="20" spans="1:2" ht="20.25" customHeight="1">
      <c r="A20" s="293" t="s">
        <v>629</v>
      </c>
      <c r="B20" s="294"/>
    </row>
    <row r="21" spans="1:2" ht="20.25" customHeight="1">
      <c r="A21" s="293" t="s">
        <v>630</v>
      </c>
      <c r="B21" s="294"/>
    </row>
  </sheetData>
  <sheetProtection password="F69C" sheet="1" objects="1" scenarios="1"/>
  <printOptions horizontalCentered="1" verticalCentered="1"/>
  <pageMargins left="1.3385826771653544" right="0.9448818897637796" top="0.5905511811023623" bottom="0.5905511811023623" header="0.5118110236220472" footer="0.5118110236220472"/>
  <pageSetup errors="blank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115" zoomScaleNormal="115" workbookViewId="0" topLeftCell="A1">
      <pane xSplit="1" ySplit="5" topLeftCell="G9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Q1"/>
    </sheetView>
  </sheetViews>
  <sheetFormatPr defaultColWidth="8.25390625" defaultRowHeight="14.25" customHeight="1"/>
  <cols>
    <col min="1" max="1" width="22.125" style="297" customWidth="1"/>
    <col min="2" max="5" width="12.625" style="297" customWidth="1"/>
    <col min="6" max="7" width="9.50390625" style="297" customWidth="1"/>
    <col min="8" max="9" width="12.00390625" style="297" customWidth="1"/>
    <col min="10" max="14" width="11.25390625" style="297" customWidth="1"/>
    <col min="15" max="15" width="12.00390625" style="297" customWidth="1"/>
    <col min="16" max="17" width="11.25390625" style="297" customWidth="1"/>
    <col min="18" max="16384" width="8.25390625" style="297" customWidth="1"/>
  </cols>
  <sheetData>
    <row r="1" spans="1:17" ht="36.75" customHeight="1">
      <c r="A1" s="722" t="s">
        <v>631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s="298" customFormat="1" ht="18.75" customHeight="1">
      <c r="A2" s="619"/>
      <c r="B2" s="619"/>
      <c r="C2" s="619"/>
      <c r="D2" s="619"/>
      <c r="E2" s="619"/>
      <c r="F2" s="619"/>
      <c r="G2" s="619"/>
      <c r="H2" s="619"/>
      <c r="I2" s="619"/>
      <c r="J2" s="729"/>
      <c r="K2" s="729"/>
      <c r="L2" s="619"/>
      <c r="M2" s="619"/>
      <c r="N2" s="619"/>
      <c r="O2" s="619"/>
      <c r="P2" s="730" t="s">
        <v>632</v>
      </c>
      <c r="Q2" s="730"/>
    </row>
    <row r="3" spans="1:17" s="299" customFormat="1" ht="18.75" customHeight="1" thickBot="1">
      <c r="A3" s="410" t="s">
        <v>633</v>
      </c>
      <c r="B3" s="620"/>
      <c r="C3" s="621"/>
      <c r="D3" s="621"/>
      <c r="E3" s="621"/>
      <c r="F3" s="622"/>
      <c r="G3" s="622"/>
      <c r="H3" s="621"/>
      <c r="I3" s="621"/>
      <c r="J3" s="622"/>
      <c r="K3" s="669"/>
      <c r="L3" s="621"/>
      <c r="M3" s="621"/>
      <c r="N3" s="621"/>
      <c r="O3" s="621"/>
      <c r="P3" s="730" t="s">
        <v>634</v>
      </c>
      <c r="Q3" s="730"/>
    </row>
    <row r="4" spans="1:17" s="300" customFormat="1" ht="33" customHeight="1">
      <c r="A4" s="723" t="s">
        <v>635</v>
      </c>
      <c r="B4" s="725" t="s">
        <v>636</v>
      </c>
      <c r="C4" s="726"/>
      <c r="D4" s="727" t="s">
        <v>637</v>
      </c>
      <c r="E4" s="728"/>
      <c r="F4" s="732" t="s">
        <v>638</v>
      </c>
      <c r="G4" s="728"/>
      <c r="H4" s="732" t="s">
        <v>639</v>
      </c>
      <c r="I4" s="733"/>
      <c r="J4" s="734" t="s">
        <v>640</v>
      </c>
      <c r="K4" s="735"/>
      <c r="L4" s="725" t="s">
        <v>400</v>
      </c>
      <c r="M4" s="728"/>
      <c r="N4" s="731" t="s">
        <v>401</v>
      </c>
      <c r="O4" s="728"/>
      <c r="P4" s="731" t="s">
        <v>402</v>
      </c>
      <c r="Q4" s="726"/>
    </row>
    <row r="5" spans="1:17" s="300" customFormat="1" ht="27.75" customHeight="1" thickBot="1">
      <c r="A5" s="724"/>
      <c r="B5" s="624" t="s">
        <v>403</v>
      </c>
      <c r="C5" s="625" t="s">
        <v>404</v>
      </c>
      <c r="D5" s="624" t="s">
        <v>403</v>
      </c>
      <c r="E5" s="626" t="s">
        <v>404</v>
      </c>
      <c r="F5" s="626" t="s">
        <v>403</v>
      </c>
      <c r="G5" s="626" t="s">
        <v>404</v>
      </c>
      <c r="H5" s="626" t="s">
        <v>403</v>
      </c>
      <c r="I5" s="670" t="s">
        <v>404</v>
      </c>
      <c r="J5" s="671" t="s">
        <v>403</v>
      </c>
      <c r="K5" s="671" t="s">
        <v>404</v>
      </c>
      <c r="L5" s="624" t="s">
        <v>403</v>
      </c>
      <c r="M5" s="626" t="s">
        <v>404</v>
      </c>
      <c r="N5" s="626" t="s">
        <v>403</v>
      </c>
      <c r="O5" s="626" t="s">
        <v>404</v>
      </c>
      <c r="P5" s="626" t="s">
        <v>403</v>
      </c>
      <c r="Q5" s="625" t="s">
        <v>404</v>
      </c>
    </row>
    <row r="6" spans="1:17" s="300" customFormat="1" ht="30.75" customHeight="1">
      <c r="A6" s="627" t="s">
        <v>405</v>
      </c>
      <c r="B6" s="628">
        <f aca="true" t="shared" si="0" ref="B6:C10">D6+F6+H6+J6+L6+N6+P6</f>
        <v>235936209303.27997</v>
      </c>
      <c r="C6" s="440">
        <f t="shared" si="0"/>
        <v>292507673116.58</v>
      </c>
      <c r="D6" s="628">
        <f aca="true" t="shared" si="1" ref="D6:Q6">D7+D8+D9+D10+D12</f>
        <v>183777052340.08</v>
      </c>
      <c r="E6" s="439">
        <f t="shared" si="1"/>
        <v>226639025179.02002</v>
      </c>
      <c r="F6" s="439">
        <f t="shared" si="1"/>
        <v>57663734.93000001</v>
      </c>
      <c r="G6" s="439">
        <f t="shared" si="1"/>
        <v>55133864.81</v>
      </c>
      <c r="H6" s="439">
        <f t="shared" si="1"/>
        <v>37444694111.4</v>
      </c>
      <c r="I6" s="672">
        <f t="shared" si="1"/>
        <v>45246189560.33</v>
      </c>
      <c r="J6" s="673">
        <f t="shared" si="1"/>
        <v>1101173624.26</v>
      </c>
      <c r="K6" s="673">
        <f t="shared" si="1"/>
        <v>1106953205.32</v>
      </c>
      <c r="L6" s="628">
        <f t="shared" si="1"/>
        <v>4286564018.36</v>
      </c>
      <c r="M6" s="439">
        <f t="shared" si="1"/>
        <v>4615542645.93</v>
      </c>
      <c r="N6" s="439">
        <f t="shared" si="1"/>
        <v>6840791261.6</v>
      </c>
      <c r="O6" s="439">
        <f t="shared" si="1"/>
        <v>11844467998.3</v>
      </c>
      <c r="P6" s="439">
        <f t="shared" si="1"/>
        <v>2428270212.65</v>
      </c>
      <c r="Q6" s="440">
        <f t="shared" si="1"/>
        <v>3000360662.8700004</v>
      </c>
    </row>
    <row r="7" spans="1:17" s="300" customFormat="1" ht="30.75" customHeight="1">
      <c r="A7" s="629" t="s">
        <v>641</v>
      </c>
      <c r="B7" s="630">
        <f t="shared" si="0"/>
        <v>0</v>
      </c>
      <c r="C7" s="631">
        <f t="shared" si="0"/>
        <v>0</v>
      </c>
      <c r="D7" s="301"/>
      <c r="E7" s="302"/>
      <c r="F7" s="302"/>
      <c r="G7" s="302"/>
      <c r="H7" s="302"/>
      <c r="I7" s="303"/>
      <c r="J7" s="304"/>
      <c r="K7" s="304"/>
      <c r="L7" s="301"/>
      <c r="M7" s="302"/>
      <c r="N7" s="302"/>
      <c r="O7" s="302"/>
      <c r="P7" s="302"/>
      <c r="Q7" s="305"/>
    </row>
    <row r="8" spans="1:17" s="300" customFormat="1" ht="30.75" customHeight="1">
      <c r="A8" s="629" t="s">
        <v>642</v>
      </c>
      <c r="B8" s="630">
        <f t="shared" si="0"/>
        <v>2069529597.2499998</v>
      </c>
      <c r="C8" s="631">
        <f t="shared" si="0"/>
        <v>480798569.25</v>
      </c>
      <c r="D8" s="301">
        <v>1312999659.22</v>
      </c>
      <c r="E8" s="302">
        <v>282943709.42</v>
      </c>
      <c r="F8" s="302">
        <v>3463751.2</v>
      </c>
      <c r="G8" s="302">
        <v>1850043.87</v>
      </c>
      <c r="H8" s="302">
        <f>482929534.28+9501973.31+8933906.28</f>
        <v>501365413.86999995</v>
      </c>
      <c r="I8" s="303">
        <f>21865387.56+2844822.95+5194379.85</f>
        <v>29904590.36</v>
      </c>
      <c r="J8" s="304">
        <v>94716691.8</v>
      </c>
      <c r="K8" s="304">
        <v>11241828.43</v>
      </c>
      <c r="L8" s="301">
        <v>31490667.5</v>
      </c>
      <c r="M8" s="302">
        <v>93236537.11</v>
      </c>
      <c r="N8" s="302">
        <v>48037134.35</v>
      </c>
      <c r="O8" s="302">
        <v>51926683.91</v>
      </c>
      <c r="P8" s="302">
        <f>76298081.55+1158197.76</f>
        <v>77456279.31</v>
      </c>
      <c r="Q8" s="305">
        <f>9596978.39+98197.76</f>
        <v>9695176.15</v>
      </c>
    </row>
    <row r="9" spans="1:17" s="300" customFormat="1" ht="30.75" customHeight="1">
      <c r="A9" s="629" t="s">
        <v>643</v>
      </c>
      <c r="B9" s="630">
        <f t="shared" si="0"/>
        <v>193185003311.18</v>
      </c>
      <c r="C9" s="631">
        <f t="shared" si="0"/>
        <v>251256138740.84003</v>
      </c>
      <c r="D9" s="630">
        <f>'财政专户资负表'!C7+20680778.28</f>
        <v>142443902693.24</v>
      </c>
      <c r="E9" s="633">
        <f>'财政专户资负表'!C18+'基本养老补充资料表'!F25</f>
        <v>186356081469.6</v>
      </c>
      <c r="F9" s="633">
        <f>'财政专户资负表'!D7+1519.71</f>
        <v>54199983.730000004</v>
      </c>
      <c r="G9" s="633">
        <f>'财政专户资负表'!D18+330991.49</f>
        <v>53283820.940000005</v>
      </c>
      <c r="H9" s="633">
        <f>'财政专户资负表'!E7+1815066+52758.51+10718.03</f>
        <v>36287312646.63</v>
      </c>
      <c r="I9" s="674">
        <f>'财政专户资负表'!E18+'职工医疗工伤生育补充资料表'!C18</f>
        <v>44448269514.93</v>
      </c>
      <c r="J9" s="675">
        <f>'财政专户资负表'!F7+90605.62</f>
        <v>1006263722.43</v>
      </c>
      <c r="K9" s="675">
        <f>'财政专户资负表'!F18+272540.29</f>
        <v>1095711376.8899999</v>
      </c>
      <c r="L9" s="630">
        <f>'财政专户资负表'!I7+392975.01</f>
        <v>4254752454.4100003</v>
      </c>
      <c r="M9" s="633">
        <f>'财政专户资负表'!I18+'职工医疗工伤生育补充资料表'!F14</f>
        <v>4521975227.72</v>
      </c>
      <c r="N9" s="633">
        <f>'财政专户资负表'!J7+1246663.01</f>
        <v>6790377289.75</v>
      </c>
      <c r="O9" s="633">
        <f>'财政专户资负表'!J18+'失业补充资料表'!F14</f>
        <v>11792140384.89</v>
      </c>
      <c r="P9" s="633">
        <f>'财政专户资负表'!K7+218089.51+663.79</f>
        <v>2348194520.9900002</v>
      </c>
      <c r="Q9" s="631">
        <f>'财政专户资负表'!K18+'职工医疗工伤生育补充资料表'!F22</f>
        <v>2988676945.8700004</v>
      </c>
    </row>
    <row r="10" spans="1:17" s="300" customFormat="1" ht="30.75" customHeight="1">
      <c r="A10" s="629" t="s">
        <v>644</v>
      </c>
      <c r="B10" s="630">
        <f t="shared" si="0"/>
        <v>40661676394.85</v>
      </c>
      <c r="C10" s="631">
        <f t="shared" si="0"/>
        <v>40770735806.49</v>
      </c>
      <c r="D10" s="301">
        <v>40000149987.62</v>
      </c>
      <c r="E10" s="302">
        <v>40000000000</v>
      </c>
      <c r="F10" s="302"/>
      <c r="G10" s="302"/>
      <c r="H10" s="302">
        <f>610875766.67+45140284.23</f>
        <v>656016050.9</v>
      </c>
      <c r="I10" s="303">
        <f>717314552.19+50700902.85</f>
        <v>768015455.0400001</v>
      </c>
      <c r="J10" s="304">
        <v>193210.03</v>
      </c>
      <c r="K10" s="304"/>
      <c r="L10" s="301">
        <v>320896.45</v>
      </c>
      <c r="M10" s="302">
        <v>330881.1</v>
      </c>
      <c r="N10" s="302">
        <v>2376837.5</v>
      </c>
      <c r="O10" s="302">
        <v>400929.5</v>
      </c>
      <c r="P10" s="302">
        <v>2619412.35</v>
      </c>
      <c r="Q10" s="305">
        <f>47027.38+1941513.47</f>
        <v>1988540.8499999999</v>
      </c>
    </row>
    <row r="11" spans="1:17" s="300" customFormat="1" ht="30.75" customHeight="1">
      <c r="A11" s="629" t="s">
        <v>645</v>
      </c>
      <c r="B11" s="630">
        <f>D11</f>
        <v>40000000000</v>
      </c>
      <c r="C11" s="631">
        <f>E11</f>
        <v>40000000000</v>
      </c>
      <c r="D11" s="301">
        <v>40000000000</v>
      </c>
      <c r="E11" s="302">
        <v>40000000000</v>
      </c>
      <c r="F11" s="306" t="s">
        <v>646</v>
      </c>
      <c r="G11" s="306" t="s">
        <v>646</v>
      </c>
      <c r="H11" s="306" t="s">
        <v>646</v>
      </c>
      <c r="I11" s="307" t="s">
        <v>646</v>
      </c>
      <c r="J11" s="308" t="s">
        <v>646</v>
      </c>
      <c r="K11" s="308" t="s">
        <v>646</v>
      </c>
      <c r="L11" s="309" t="s">
        <v>646</v>
      </c>
      <c r="M11" s="306" t="s">
        <v>646</v>
      </c>
      <c r="N11" s="306" t="s">
        <v>646</v>
      </c>
      <c r="O11" s="306" t="s">
        <v>646</v>
      </c>
      <c r="P11" s="306" t="s">
        <v>646</v>
      </c>
      <c r="Q11" s="310" t="s">
        <v>646</v>
      </c>
    </row>
    <row r="12" spans="1:17" s="300" customFormat="1" ht="30.75" customHeight="1">
      <c r="A12" s="629" t="s">
        <v>647</v>
      </c>
      <c r="B12" s="630">
        <f aca="true" t="shared" si="2" ref="B12:C16">D12+F12+H12+J12+L12+N12+P12</f>
        <v>20000000</v>
      </c>
      <c r="C12" s="631">
        <f t="shared" si="2"/>
        <v>0</v>
      </c>
      <c r="D12" s="630">
        <v>20000000</v>
      </c>
      <c r="E12" s="633">
        <f>'财政专户资负表'!C20</f>
        <v>0</v>
      </c>
      <c r="F12" s="633">
        <f>'财政专户资负表'!D9</f>
        <v>0</v>
      </c>
      <c r="G12" s="633">
        <f>'财政专户资负表'!D20</f>
        <v>0</v>
      </c>
      <c r="H12" s="633">
        <f>'财政专户资负表'!E9</f>
        <v>0</v>
      </c>
      <c r="I12" s="674">
        <f>'财政专户资负表'!E20</f>
        <v>0</v>
      </c>
      <c r="J12" s="675">
        <f>'财政专户资负表'!F9</f>
        <v>0</v>
      </c>
      <c r="K12" s="675">
        <f>'财政专户资负表'!F20</f>
        <v>0</v>
      </c>
      <c r="L12" s="630">
        <f>'财政专户资负表'!I9</f>
        <v>0</v>
      </c>
      <c r="M12" s="633">
        <f>'财政专户资负表'!I20</f>
        <v>0</v>
      </c>
      <c r="N12" s="633">
        <f>'财政专户资负表'!J9</f>
        <v>0</v>
      </c>
      <c r="O12" s="633">
        <f>'财政专户资负表'!J20</f>
        <v>0</v>
      </c>
      <c r="P12" s="633">
        <f>'财政专户资负表'!K9</f>
        <v>0</v>
      </c>
      <c r="Q12" s="631">
        <f>'财政专户资负表'!K20</f>
        <v>0</v>
      </c>
    </row>
    <row r="13" spans="1:17" s="300" customFormat="1" ht="30.75" customHeight="1">
      <c r="A13" s="632" t="s">
        <v>406</v>
      </c>
      <c r="B13" s="630">
        <f t="shared" si="2"/>
        <v>972616131.96</v>
      </c>
      <c r="C13" s="631">
        <f t="shared" si="2"/>
        <v>973939277.06</v>
      </c>
      <c r="D13" s="630">
        <f aca="true" t="shared" si="3" ref="D13:Q13">SUM(D14:D15)</f>
        <v>866841027.82</v>
      </c>
      <c r="E13" s="633">
        <f t="shared" si="3"/>
        <v>906920887.1</v>
      </c>
      <c r="F13" s="633">
        <f t="shared" si="3"/>
        <v>13959930</v>
      </c>
      <c r="G13" s="633">
        <f t="shared" si="3"/>
        <v>11997680.38</v>
      </c>
      <c r="H13" s="633">
        <f t="shared" si="3"/>
        <v>44071774.99</v>
      </c>
      <c r="I13" s="674">
        <f t="shared" si="3"/>
        <v>52580994.31</v>
      </c>
      <c r="J13" s="675">
        <f t="shared" si="3"/>
        <v>44806862.42</v>
      </c>
      <c r="K13" s="675">
        <f t="shared" si="3"/>
        <v>492377.3</v>
      </c>
      <c r="L13" s="630">
        <f t="shared" si="3"/>
        <v>135733.88</v>
      </c>
      <c r="M13" s="633">
        <f t="shared" si="3"/>
        <v>5824.5</v>
      </c>
      <c r="N13" s="633">
        <f t="shared" si="3"/>
        <v>181390.5</v>
      </c>
      <c r="O13" s="633">
        <f t="shared" si="3"/>
        <v>0</v>
      </c>
      <c r="P13" s="633">
        <f t="shared" si="3"/>
        <v>2619412.35</v>
      </c>
      <c r="Q13" s="631">
        <f t="shared" si="3"/>
        <v>1941513.47</v>
      </c>
    </row>
    <row r="14" spans="1:17" s="300" customFormat="1" ht="30.75" customHeight="1">
      <c r="A14" s="629" t="s">
        <v>648</v>
      </c>
      <c r="B14" s="630">
        <f t="shared" si="2"/>
        <v>0</v>
      </c>
      <c r="C14" s="631">
        <f t="shared" si="2"/>
        <v>0</v>
      </c>
      <c r="D14" s="301"/>
      <c r="E14" s="302"/>
      <c r="F14" s="302"/>
      <c r="G14" s="302"/>
      <c r="H14" s="302"/>
      <c r="I14" s="303"/>
      <c r="J14" s="304"/>
      <c r="K14" s="304"/>
      <c r="L14" s="301"/>
      <c r="M14" s="302"/>
      <c r="N14" s="302"/>
      <c r="O14" s="302"/>
      <c r="P14" s="302"/>
      <c r="Q14" s="305"/>
    </row>
    <row r="15" spans="1:17" s="300" customFormat="1" ht="30.75" customHeight="1">
      <c r="A15" s="629" t="s">
        <v>649</v>
      </c>
      <c r="B15" s="630">
        <f t="shared" si="2"/>
        <v>972616131.96</v>
      </c>
      <c r="C15" s="631">
        <f t="shared" si="2"/>
        <v>973939277.06</v>
      </c>
      <c r="D15" s="301">
        <v>866841027.82</v>
      </c>
      <c r="E15" s="302">
        <v>906920887.1</v>
      </c>
      <c r="F15" s="302">
        <v>13959930</v>
      </c>
      <c r="G15" s="302">
        <v>11997680.38</v>
      </c>
      <c r="H15" s="302">
        <f>44066787.22+4987.77</f>
        <v>44071774.99</v>
      </c>
      <c r="I15" s="303">
        <f>52556144.95+24849.36</f>
        <v>52580994.31</v>
      </c>
      <c r="J15" s="304">
        <v>44806862.42</v>
      </c>
      <c r="K15" s="304">
        <v>492377.3</v>
      </c>
      <c r="L15" s="301">
        <v>135733.88</v>
      </c>
      <c r="M15" s="302">
        <v>5824.5</v>
      </c>
      <c r="N15" s="302">
        <v>181390.5</v>
      </c>
      <c r="O15" s="302"/>
      <c r="P15" s="302">
        <f>2619412.35</f>
        <v>2619412.35</v>
      </c>
      <c r="Q15" s="305">
        <f>1941513.47</f>
        <v>1941513.47</v>
      </c>
    </row>
    <row r="16" spans="1:17" s="300" customFormat="1" ht="30.75" customHeight="1" thickBot="1">
      <c r="A16" s="634" t="s">
        <v>407</v>
      </c>
      <c r="B16" s="635">
        <f t="shared" si="2"/>
        <v>234963593171.31998</v>
      </c>
      <c r="C16" s="636">
        <f t="shared" si="2"/>
        <v>291533733839.52</v>
      </c>
      <c r="D16" s="635">
        <f>IF((D6-D13)='职工养老'!B17,D6-D13,0)</f>
        <v>182910211312.25998</v>
      </c>
      <c r="E16" s="637">
        <f>IF((E6-E13)='职工养老'!D17,E6-E13,0)</f>
        <v>225732104291.92</v>
      </c>
      <c r="F16" s="637">
        <f>IF((F6-F13)='居民养老'!B18,F6-F13,0)</f>
        <v>43703804.93000001</v>
      </c>
      <c r="G16" s="637">
        <f>IF((G6-G13)='居民养老'!D18,G6-G13,0)</f>
        <v>43136184.43</v>
      </c>
      <c r="H16" s="637">
        <f>IF((H6-H13)='职工医疗'!B17,H6-H13,0)</f>
        <v>37400622336.41</v>
      </c>
      <c r="I16" s="676">
        <f>IF((I6-I13)='职工医疗'!H17,I6-I13,0)</f>
        <v>45193608566.020004</v>
      </c>
      <c r="J16" s="677">
        <f>IF((J6-J13)='城乡居民医疗'!B17,J6-J13,0)</f>
        <v>1056366761.84</v>
      </c>
      <c r="K16" s="677">
        <f>IF((K6-K13)='城乡居民医疗'!D17,K6-K13,0)</f>
        <v>1106460828.02</v>
      </c>
      <c r="L16" s="635">
        <f>IF((L6-L13)='工伤'!B16,L6-L13,0)</f>
        <v>4286428284.48</v>
      </c>
      <c r="M16" s="637">
        <f>IF((M6-M13)='工伤'!D16,M6-M13,0)</f>
        <v>4615536821.43</v>
      </c>
      <c r="N16" s="637">
        <f>IF((N6-N13)='失业'!B21,N6-N13,0)</f>
        <v>6840609871.1</v>
      </c>
      <c r="O16" s="637">
        <f>IF((O6-O13)='失业'!D21,O6-O13,0)</f>
        <v>11844467998.3</v>
      </c>
      <c r="P16" s="637">
        <f>IF((P6-P13)='生育'!B15,P6-P13,0)</f>
        <v>2425650800.3</v>
      </c>
      <c r="Q16" s="636">
        <f>IF((Q6-Q13)='生育'!D15,Q6-Q13,0)</f>
        <v>2998419149.4000006</v>
      </c>
    </row>
    <row r="17" s="300" customFormat="1" ht="14.25" customHeight="1"/>
    <row r="18" s="300" customFormat="1" ht="14.25" customHeight="1"/>
    <row r="19" s="300" customFormat="1" ht="14.25" customHeight="1"/>
    <row r="20" s="300" customFormat="1" ht="14.25" customHeight="1"/>
    <row r="21" s="300" customFormat="1" ht="14.25" customHeight="1"/>
    <row r="22" s="300" customFormat="1" ht="14.25" customHeight="1"/>
    <row r="23" s="300" customFormat="1" ht="14.25" customHeight="1"/>
    <row r="24" s="300" customFormat="1" ht="14.25" customHeight="1"/>
    <row r="25" s="300" customFormat="1" ht="14.25" customHeight="1"/>
    <row r="26" s="300" customFormat="1" ht="14.25" customHeight="1"/>
    <row r="27" s="300" customFormat="1" ht="14.25" customHeight="1"/>
    <row r="28" s="300" customFormat="1" ht="14.25" customHeight="1"/>
    <row r="29" s="300" customFormat="1" ht="14.25" customHeight="1"/>
    <row r="30" s="300" customFormat="1" ht="14.25" customHeight="1"/>
    <row r="31" s="300" customFormat="1" ht="14.25" customHeight="1"/>
    <row r="32" s="300" customFormat="1" ht="14.25" customHeight="1"/>
    <row r="33" s="300" customFormat="1" ht="14.25" customHeight="1"/>
  </sheetData>
  <sheetProtection password="F69C" sheet="1" objects="1" scenarios="1"/>
  <mergeCells count="13">
    <mergeCell ref="P4:Q4"/>
    <mergeCell ref="F4:G4"/>
    <mergeCell ref="J4:K4"/>
    <mergeCell ref="A1:Q1"/>
    <mergeCell ref="A4:A5"/>
    <mergeCell ref="B4:C4"/>
    <mergeCell ref="D4:E4"/>
    <mergeCell ref="J2:K2"/>
    <mergeCell ref="P2:Q2"/>
    <mergeCell ref="P3:Q3"/>
    <mergeCell ref="N4:O4"/>
    <mergeCell ref="H4:I4"/>
    <mergeCell ref="L4:M4"/>
  </mergeCells>
  <printOptions horizontalCentered="1" verticalCentered="1"/>
  <pageMargins left="0.5118110236220472" right="0.2755905511811024" top="0.7874015748031497" bottom="0.5905511811023623" header="0.5118110236220472" footer="0.5118110236220472"/>
  <pageSetup errors="blank" fitToHeight="1" fitToWidth="1" horizontalDpi="600" verticalDpi="600" orientation="landscape" paperSize="9" scale="6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 topLeftCell="A1">
      <selection activeCell="G12" sqref="G12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650</v>
      </c>
      <c r="B1" s="736"/>
      <c r="C1" s="736"/>
      <c r="D1" s="736"/>
    </row>
    <row r="2" spans="1:4" ht="18.75" customHeight="1">
      <c r="A2" s="407"/>
      <c r="B2" s="408"/>
      <c r="C2" s="407"/>
      <c r="D2" s="409" t="s">
        <v>651</v>
      </c>
    </row>
    <row r="3" spans="1:4" ht="18.75" customHeight="1" thickBot="1">
      <c r="A3" s="410" t="s">
        <v>633</v>
      </c>
      <c r="B3" s="409"/>
      <c r="C3" s="411"/>
      <c r="D3" s="409" t="s">
        <v>652</v>
      </c>
    </row>
    <row r="4" spans="1:4" ht="27" customHeight="1" thickBot="1">
      <c r="A4" s="334" t="s">
        <v>653</v>
      </c>
      <c r="B4" s="412" t="s">
        <v>654</v>
      </c>
      <c r="C4" s="350" t="s">
        <v>653</v>
      </c>
      <c r="D4" s="412" t="s">
        <v>654</v>
      </c>
    </row>
    <row r="5" spans="1:4" ht="24" customHeight="1">
      <c r="A5" s="413" t="s">
        <v>408</v>
      </c>
      <c r="B5" s="311">
        <v>53165256917.19</v>
      </c>
      <c r="C5" s="351" t="s">
        <v>409</v>
      </c>
      <c r="D5" s="311">
        <v>9209220215.07</v>
      </c>
    </row>
    <row r="6" spans="1:4" ht="24" customHeight="1">
      <c r="A6" s="339" t="s">
        <v>410</v>
      </c>
      <c r="B6" s="312">
        <v>3224508524.1</v>
      </c>
      <c r="C6" s="345" t="s">
        <v>411</v>
      </c>
      <c r="D6" s="312">
        <v>87028401</v>
      </c>
    </row>
    <row r="7" spans="1:4" ht="24" customHeight="1">
      <c r="A7" s="339" t="s">
        <v>412</v>
      </c>
      <c r="B7" s="312"/>
      <c r="C7" s="345" t="s">
        <v>413</v>
      </c>
      <c r="D7" s="312">
        <v>962783032.87</v>
      </c>
    </row>
    <row r="8" spans="1:4" ht="24" customHeight="1">
      <c r="A8" s="339" t="s">
        <v>414</v>
      </c>
      <c r="B8" s="312">
        <v>25989134.51</v>
      </c>
      <c r="C8" s="345" t="s">
        <v>415</v>
      </c>
      <c r="D8" s="312">
        <v>201132170</v>
      </c>
    </row>
    <row r="9" spans="1:4" ht="24" customHeight="1">
      <c r="A9" s="339" t="s">
        <v>416</v>
      </c>
      <c r="B9" s="312"/>
      <c r="C9" s="345" t="s">
        <v>417</v>
      </c>
      <c r="D9" s="312">
        <v>2130801.04</v>
      </c>
    </row>
    <row r="10" spans="1:4" ht="24" customHeight="1">
      <c r="A10" s="339" t="s">
        <v>418</v>
      </c>
      <c r="B10" s="312">
        <v>24669202.35</v>
      </c>
      <c r="C10" s="414" t="s">
        <v>655</v>
      </c>
      <c r="D10" s="353" t="s">
        <v>419</v>
      </c>
    </row>
    <row r="11" spans="1:4" ht="24" customHeight="1">
      <c r="A11" s="339" t="s">
        <v>420</v>
      </c>
      <c r="B11" s="312">
        <v>564358317.1</v>
      </c>
      <c r="C11" s="345" t="s">
        <v>421</v>
      </c>
      <c r="D11" s="312">
        <v>2043372494.26</v>
      </c>
    </row>
    <row r="12" spans="1:4" ht="24" customHeight="1">
      <c r="A12" s="339" t="s">
        <v>422</v>
      </c>
      <c r="B12" s="415">
        <f>B5+B6+B7+B8+B11</f>
        <v>56980112892.9</v>
      </c>
      <c r="C12" s="345" t="s">
        <v>423</v>
      </c>
      <c r="D12" s="415">
        <f>D5+D7+D8+D9+D11</f>
        <v>12418638713.240002</v>
      </c>
    </row>
    <row r="13" spans="1:4" ht="24" customHeight="1">
      <c r="A13" s="339" t="s">
        <v>656</v>
      </c>
      <c r="B13" s="312">
        <v>773550000</v>
      </c>
      <c r="C13" s="345" t="s">
        <v>424</v>
      </c>
      <c r="D13" s="312"/>
    </row>
    <row r="14" spans="1:4" ht="24" customHeight="1">
      <c r="A14" s="339" t="s">
        <v>425</v>
      </c>
      <c r="B14" s="312"/>
      <c r="C14" s="345" t="s">
        <v>426</v>
      </c>
      <c r="D14" s="312">
        <v>2513131200</v>
      </c>
    </row>
    <row r="15" spans="1:4" ht="24" customHeight="1">
      <c r="A15" s="339" t="s">
        <v>427</v>
      </c>
      <c r="B15" s="415">
        <f>SUM(B12:B14)</f>
        <v>57753662892.9</v>
      </c>
      <c r="C15" s="345" t="s">
        <v>428</v>
      </c>
      <c r="D15" s="415">
        <f>SUM(D12:D14)</f>
        <v>14931769913.240002</v>
      </c>
    </row>
    <row r="16" spans="1:4" ht="24" customHeight="1">
      <c r="A16" s="416" t="s">
        <v>419</v>
      </c>
      <c r="B16" s="353" t="s">
        <v>419</v>
      </c>
      <c r="C16" s="345" t="s">
        <v>429</v>
      </c>
      <c r="D16" s="415">
        <f>B15-D15</f>
        <v>42821892979.66</v>
      </c>
    </row>
    <row r="17" spans="1:4" ht="24" customHeight="1" thickBot="1">
      <c r="A17" s="417" t="s">
        <v>430</v>
      </c>
      <c r="B17" s="312">
        <v>182910211312.26</v>
      </c>
      <c r="C17" s="418" t="s">
        <v>431</v>
      </c>
      <c r="D17" s="419">
        <f>B17+D16</f>
        <v>225732104291.92</v>
      </c>
    </row>
    <row r="18" spans="1:4" ht="27" customHeight="1" thickBot="1">
      <c r="A18" s="334" t="s">
        <v>657</v>
      </c>
      <c r="B18" s="420">
        <f>B15+B17</f>
        <v>240663874205.16</v>
      </c>
      <c r="C18" s="350" t="s">
        <v>657</v>
      </c>
      <c r="D18" s="420">
        <f>D15+D17</f>
        <v>240663874205.16</v>
      </c>
    </row>
  </sheetData>
  <sheetProtection password="F69C" sheet="1" objects="1" scenarios="1"/>
  <mergeCells count="1">
    <mergeCell ref="A1:D1"/>
  </mergeCells>
  <printOptions horizontalCentered="1" verticalCentered="1"/>
  <pageMargins left="0.6" right="0.48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658</v>
      </c>
      <c r="B1" s="736"/>
      <c r="C1" s="736"/>
      <c r="D1" s="736"/>
    </row>
    <row r="2" spans="1:4" ht="18.75" customHeight="1">
      <c r="A2" s="421"/>
      <c r="B2" s="421"/>
      <c r="C2" s="407"/>
      <c r="D2" s="409" t="s">
        <v>659</v>
      </c>
    </row>
    <row r="3" spans="1:4" ht="18.75" customHeight="1" thickBot="1">
      <c r="A3" s="410" t="s">
        <v>660</v>
      </c>
      <c r="B3" s="407"/>
      <c r="C3" s="407"/>
      <c r="D3" s="409" t="s">
        <v>432</v>
      </c>
    </row>
    <row r="4" spans="1:4" ht="39.75" customHeight="1" thickBot="1">
      <c r="A4" s="334" t="s">
        <v>661</v>
      </c>
      <c r="B4" s="343" t="s">
        <v>433</v>
      </c>
      <c r="C4" s="334" t="s">
        <v>661</v>
      </c>
      <c r="D4" s="412" t="s">
        <v>433</v>
      </c>
    </row>
    <row r="5" spans="1:4" ht="21.75" customHeight="1">
      <c r="A5" s="422" t="s">
        <v>434</v>
      </c>
      <c r="B5" s="313">
        <v>4576209.87</v>
      </c>
      <c r="C5" s="422" t="s">
        <v>435</v>
      </c>
      <c r="D5" s="314">
        <v>16692900</v>
      </c>
    </row>
    <row r="6" spans="1:4" ht="21.75" customHeight="1">
      <c r="A6" s="339" t="s">
        <v>436</v>
      </c>
      <c r="B6" s="315"/>
      <c r="C6" s="339" t="s">
        <v>437</v>
      </c>
      <c r="D6" s="316">
        <v>7500807.33</v>
      </c>
    </row>
    <row r="7" spans="1:4" ht="21.75" customHeight="1">
      <c r="A7" s="339" t="s">
        <v>438</v>
      </c>
      <c r="B7" s="315">
        <v>1787627.34</v>
      </c>
      <c r="C7" s="339" t="s">
        <v>439</v>
      </c>
      <c r="D7" s="316"/>
    </row>
    <row r="8" spans="1:4" ht="21.75" customHeight="1">
      <c r="A8" s="339" t="s">
        <v>662</v>
      </c>
      <c r="B8" s="423">
        <f>SUM(B9:B10)</f>
        <v>17262249.62</v>
      </c>
      <c r="C8" s="416" t="s">
        <v>419</v>
      </c>
      <c r="D8" s="346" t="s">
        <v>419</v>
      </c>
    </row>
    <row r="9" spans="1:4" ht="21.75" customHeight="1">
      <c r="A9" s="424" t="s">
        <v>663</v>
      </c>
      <c r="B9" s="315">
        <v>16692900</v>
      </c>
      <c r="C9" s="416" t="s">
        <v>419</v>
      </c>
      <c r="D9" s="346" t="s">
        <v>419</v>
      </c>
    </row>
    <row r="10" spans="1:4" ht="21.75" customHeight="1">
      <c r="A10" s="339" t="s">
        <v>664</v>
      </c>
      <c r="B10" s="315">
        <v>569349.62</v>
      </c>
      <c r="C10" s="416" t="s">
        <v>419</v>
      </c>
      <c r="D10" s="346" t="s">
        <v>419</v>
      </c>
    </row>
    <row r="11" spans="1:4" ht="21.75" customHeight="1">
      <c r="A11" s="339" t="s">
        <v>440</v>
      </c>
      <c r="B11" s="315"/>
      <c r="C11" s="416" t="s">
        <v>419</v>
      </c>
      <c r="D11" s="346" t="s">
        <v>419</v>
      </c>
    </row>
    <row r="12" spans="1:4" ht="21.75" customHeight="1">
      <c r="A12" s="339" t="s">
        <v>441</v>
      </c>
      <c r="B12" s="315"/>
      <c r="C12" s="339" t="s">
        <v>442</v>
      </c>
      <c r="D12" s="316"/>
    </row>
    <row r="13" spans="1:4" ht="21.75" customHeight="1">
      <c r="A13" s="339" t="s">
        <v>443</v>
      </c>
      <c r="B13" s="423">
        <f>B5+B6+B7+B8+B11+B12</f>
        <v>23626086.830000002</v>
      </c>
      <c r="C13" s="339" t="s">
        <v>444</v>
      </c>
      <c r="D13" s="425">
        <f>D5+D6+D7+D12</f>
        <v>24193707.33</v>
      </c>
    </row>
    <row r="14" spans="1:4" ht="21.75" customHeight="1">
      <c r="A14" s="339" t="s">
        <v>445</v>
      </c>
      <c r="B14" s="315"/>
      <c r="C14" s="339" t="s">
        <v>446</v>
      </c>
      <c r="D14" s="316"/>
    </row>
    <row r="15" spans="1:4" ht="21.75" customHeight="1">
      <c r="A15" s="339" t="s">
        <v>447</v>
      </c>
      <c r="B15" s="315"/>
      <c r="C15" s="339" t="s">
        <v>448</v>
      </c>
      <c r="D15" s="316"/>
    </row>
    <row r="16" spans="1:4" ht="21.75" customHeight="1">
      <c r="A16" s="339" t="s">
        <v>449</v>
      </c>
      <c r="B16" s="423">
        <f>SUM(B13:B15)</f>
        <v>23626086.830000002</v>
      </c>
      <c r="C16" s="339" t="s">
        <v>450</v>
      </c>
      <c r="D16" s="425">
        <f>SUM(D13:D15)</f>
        <v>24193707.33</v>
      </c>
    </row>
    <row r="17" spans="1:4" ht="21.75" customHeight="1">
      <c r="A17" s="416" t="s">
        <v>419</v>
      </c>
      <c r="B17" s="426" t="s">
        <v>419</v>
      </c>
      <c r="C17" s="339" t="s">
        <v>451</v>
      </c>
      <c r="D17" s="427">
        <f>B16-D16</f>
        <v>-567620.4999999963</v>
      </c>
    </row>
    <row r="18" spans="1:4" ht="21.75" customHeight="1" thickBot="1">
      <c r="A18" s="417" t="s">
        <v>452</v>
      </c>
      <c r="B18" s="317">
        <v>43703804.93</v>
      </c>
      <c r="C18" s="417" t="s">
        <v>453</v>
      </c>
      <c r="D18" s="428">
        <f>B18+D17</f>
        <v>43136184.43000001</v>
      </c>
    </row>
    <row r="19" spans="1:4" ht="24.75" customHeight="1" thickBot="1">
      <c r="A19" s="334" t="s">
        <v>665</v>
      </c>
      <c r="B19" s="429">
        <f>B16+B18</f>
        <v>67329891.76</v>
      </c>
      <c r="C19" s="334" t="s">
        <v>665</v>
      </c>
      <c r="D19" s="430">
        <f>D16+D18</f>
        <v>67329891.76</v>
      </c>
    </row>
  </sheetData>
  <sheetProtection password="F69C" sheet="1" objects="1" scenarios="1"/>
  <mergeCells count="1">
    <mergeCell ref="A1:D1"/>
  </mergeCells>
  <printOptions horizontalCentered="1" verticalCentered="1"/>
  <pageMargins left="0.44" right="0.4724409448818898" top="0.984251968503937" bottom="0.7874015748031497" header="0.5118110236220472" footer="0.5118110236220472"/>
  <pageSetup errors="blank"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20.25390625" style="406" customWidth="1"/>
    <col min="2" max="5" width="12.00390625" style="406" customWidth="1"/>
    <col min="6" max="6" width="11.25390625" style="406" customWidth="1"/>
    <col min="7" max="7" width="21.875" style="406" customWidth="1"/>
    <col min="8" max="11" width="12.00390625" style="406" customWidth="1"/>
    <col min="12" max="12" width="11.25390625" style="406" customWidth="1"/>
    <col min="13" max="16384" width="8.00390625" style="406" customWidth="1"/>
  </cols>
  <sheetData>
    <row r="1" spans="1:12" ht="36.75" customHeight="1">
      <c r="A1" s="736" t="s">
        <v>666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9" t="s">
        <v>454</v>
      </c>
    </row>
    <row r="3" spans="1:12" s="434" customFormat="1" ht="18.75" customHeight="1" thickBot="1">
      <c r="A3" s="410" t="s">
        <v>633</v>
      </c>
      <c r="B3" s="431"/>
      <c r="C3" s="431"/>
      <c r="D3" s="431"/>
      <c r="E3" s="432"/>
      <c r="F3" s="433"/>
      <c r="G3" s="431"/>
      <c r="H3" s="431"/>
      <c r="I3" s="431"/>
      <c r="J3" s="431"/>
      <c r="K3" s="431"/>
      <c r="L3" s="409" t="s">
        <v>432</v>
      </c>
    </row>
    <row r="4" spans="1:12" s="434" customFormat="1" ht="27.75" customHeight="1">
      <c r="A4" s="737" t="s">
        <v>653</v>
      </c>
      <c r="B4" s="739" t="s">
        <v>667</v>
      </c>
      <c r="C4" s="739" t="s">
        <v>455</v>
      </c>
      <c r="D4" s="741"/>
      <c r="E4" s="741"/>
      <c r="F4" s="742" t="s">
        <v>668</v>
      </c>
      <c r="G4" s="737" t="s">
        <v>653</v>
      </c>
      <c r="H4" s="739" t="s">
        <v>669</v>
      </c>
      <c r="I4" s="739" t="s">
        <v>455</v>
      </c>
      <c r="J4" s="741"/>
      <c r="K4" s="741"/>
      <c r="L4" s="742" t="s">
        <v>668</v>
      </c>
    </row>
    <row r="5" spans="1:12" s="434" customFormat="1" ht="38.25" customHeight="1" thickBot="1">
      <c r="A5" s="738"/>
      <c r="B5" s="740"/>
      <c r="C5" s="437" t="s">
        <v>670</v>
      </c>
      <c r="D5" s="437" t="s">
        <v>671</v>
      </c>
      <c r="E5" s="437" t="s">
        <v>456</v>
      </c>
      <c r="F5" s="743"/>
      <c r="G5" s="738"/>
      <c r="H5" s="740"/>
      <c r="I5" s="437" t="s">
        <v>670</v>
      </c>
      <c r="J5" s="437" t="s">
        <v>457</v>
      </c>
      <c r="K5" s="437" t="s">
        <v>456</v>
      </c>
      <c r="L5" s="743"/>
    </row>
    <row r="6" spans="1:12" s="434" customFormat="1" ht="30" customHeight="1">
      <c r="A6" s="320" t="s">
        <v>458</v>
      </c>
      <c r="B6" s="438">
        <f>C6+F6</f>
        <v>15693844947.210001</v>
      </c>
      <c r="C6" s="438">
        <f>SUM(D6:E6)</f>
        <v>14460585175.7</v>
      </c>
      <c r="D6" s="318">
        <f>5625000916.1+302066625.22</f>
        <v>5927067541.320001</v>
      </c>
      <c r="E6" s="318">
        <f>7929884528.57+603633105.81</f>
        <v>8533517634.379999</v>
      </c>
      <c r="F6" s="319">
        <v>1233259771.51</v>
      </c>
      <c r="G6" s="320" t="s">
        <v>459</v>
      </c>
      <c r="H6" s="438">
        <f>I6+L6</f>
        <v>8818258727.609999</v>
      </c>
      <c r="I6" s="438">
        <f>SUM(J6:K6)</f>
        <v>7846903513.809999</v>
      </c>
      <c r="J6" s="439">
        <f>SUM(J7:J8)</f>
        <v>4176343245.37</v>
      </c>
      <c r="K6" s="438">
        <f>SUM(K7:K8)</f>
        <v>3670560268.44</v>
      </c>
      <c r="L6" s="440">
        <f>SUM(L7:L8)</f>
        <v>971355213.8000001</v>
      </c>
    </row>
    <row r="7" spans="1:12" s="434" customFormat="1" ht="30" customHeight="1">
      <c r="A7" s="323" t="s">
        <v>410</v>
      </c>
      <c r="B7" s="441">
        <f>C7+F7</f>
        <v>1014138619.0200001</v>
      </c>
      <c r="C7" s="441">
        <f>SUM(D7:E7)</f>
        <v>1010009718.45</v>
      </c>
      <c r="D7" s="321">
        <f>405808407.62+51345826.57</f>
        <v>457154234.19</v>
      </c>
      <c r="E7" s="321">
        <f>337396608.47+215458875.79</f>
        <v>552855484.26</v>
      </c>
      <c r="F7" s="322">
        <v>4128900.57</v>
      </c>
      <c r="G7" s="323" t="s">
        <v>672</v>
      </c>
      <c r="H7" s="441">
        <f>I7+L7</f>
        <v>3325217015.9700003</v>
      </c>
      <c r="I7" s="441">
        <f>SUM(J7:K7)</f>
        <v>2882433315.34</v>
      </c>
      <c r="J7" s="302">
        <f>2882359158.23+74157.11</f>
        <v>2882433315.34</v>
      </c>
      <c r="K7" s="321">
        <v>0</v>
      </c>
      <c r="L7" s="324">
        <f>442712914.47+70786.16</f>
        <v>442783700.63000005</v>
      </c>
    </row>
    <row r="8" spans="1:12" s="434" customFormat="1" ht="30" customHeight="1">
      <c r="A8" s="323" t="s">
        <v>460</v>
      </c>
      <c r="B8" s="441">
        <f>C8+F8</f>
        <v>0</v>
      </c>
      <c r="C8" s="441">
        <f>SUM(D8:E8)</f>
        <v>0</v>
      </c>
      <c r="D8" s="321"/>
      <c r="E8" s="321"/>
      <c r="F8" s="322"/>
      <c r="G8" s="325" t="s">
        <v>673</v>
      </c>
      <c r="H8" s="441">
        <f>I8+L8</f>
        <v>5493041711.64</v>
      </c>
      <c r="I8" s="441">
        <f>SUM(J8:K8)</f>
        <v>4964470198.47</v>
      </c>
      <c r="J8" s="302">
        <v>1293909930.03</v>
      </c>
      <c r="K8" s="321">
        <v>3670560268.44</v>
      </c>
      <c r="L8" s="319">
        <v>528571513.17</v>
      </c>
    </row>
    <row r="9" spans="1:12" s="434" customFormat="1" ht="30" customHeight="1">
      <c r="A9" s="323" t="s">
        <v>414</v>
      </c>
      <c r="B9" s="441">
        <f>C9+F9</f>
        <v>82128885.64000002</v>
      </c>
      <c r="C9" s="441">
        <f>SUM(D9:E9)</f>
        <v>81881854.96000001</v>
      </c>
      <c r="D9" s="321">
        <v>4449653.87</v>
      </c>
      <c r="E9" s="321">
        <f>67083521.09+10348680</f>
        <v>77432201.09</v>
      </c>
      <c r="F9" s="322">
        <v>247030.68</v>
      </c>
      <c r="G9" s="323" t="s">
        <v>461</v>
      </c>
      <c r="H9" s="441">
        <f>I9+L9</f>
        <v>83466115.62</v>
      </c>
      <c r="I9" s="441">
        <f>SUM(J9:K9)</f>
        <v>78682227.5</v>
      </c>
      <c r="J9" s="321">
        <f>71346233.8+7335993.7</f>
        <v>78682227.5</v>
      </c>
      <c r="K9" s="321"/>
      <c r="L9" s="322">
        <v>4783888.12</v>
      </c>
    </row>
    <row r="10" spans="1:12" s="434" customFormat="1" ht="30" customHeight="1">
      <c r="A10" s="442" t="s">
        <v>674</v>
      </c>
      <c r="B10" s="441">
        <f>C10+F10</f>
        <v>4670764.16</v>
      </c>
      <c r="C10" s="441">
        <f>SUM(D10:E10)</f>
        <v>4425823.45</v>
      </c>
      <c r="D10" s="321">
        <v>4425823.45</v>
      </c>
      <c r="E10" s="321"/>
      <c r="F10" s="322">
        <v>244940.71</v>
      </c>
      <c r="G10" s="326" t="s">
        <v>419</v>
      </c>
      <c r="H10" s="327" t="s">
        <v>419</v>
      </c>
      <c r="I10" s="327" t="s">
        <v>419</v>
      </c>
      <c r="J10" s="327" t="s">
        <v>419</v>
      </c>
      <c r="K10" s="327" t="s">
        <v>419</v>
      </c>
      <c r="L10" s="328" t="s">
        <v>419</v>
      </c>
    </row>
    <row r="11" spans="1:12" s="434" customFormat="1" ht="30" customHeight="1">
      <c r="A11" s="323" t="s">
        <v>420</v>
      </c>
      <c r="B11" s="441">
        <f>C11</f>
        <v>38938645.07</v>
      </c>
      <c r="C11" s="441">
        <f>E11</f>
        <v>38938645.07</v>
      </c>
      <c r="D11" s="329" t="s">
        <v>419</v>
      </c>
      <c r="E11" s="321">
        <f>19129508.11+19809136.96</f>
        <v>38938645.07</v>
      </c>
      <c r="F11" s="330" t="s">
        <v>419</v>
      </c>
      <c r="G11" s="323" t="s">
        <v>462</v>
      </c>
      <c r="H11" s="441">
        <f>I11</f>
        <v>134340024.1</v>
      </c>
      <c r="I11" s="441">
        <f>K11</f>
        <v>134340024.1</v>
      </c>
      <c r="J11" s="327" t="s">
        <v>419</v>
      </c>
      <c r="K11" s="321">
        <f>115201247.12+19138776.98</f>
        <v>134340024.1</v>
      </c>
      <c r="L11" s="328" t="s">
        <v>419</v>
      </c>
    </row>
    <row r="12" spans="1:12" s="434" customFormat="1" ht="30" customHeight="1">
      <c r="A12" s="323" t="s">
        <v>422</v>
      </c>
      <c r="B12" s="441">
        <f>C12+F12</f>
        <v>16829051096.94</v>
      </c>
      <c r="C12" s="441">
        <f>SUM(D12:E12)</f>
        <v>15591415394.18</v>
      </c>
      <c r="D12" s="441">
        <f>SUM(D6:D9)</f>
        <v>6388671429.38</v>
      </c>
      <c r="E12" s="441">
        <f>SUM(E6:E9)+E11</f>
        <v>9202743964.8</v>
      </c>
      <c r="F12" s="443">
        <f>SUM(F6:F9)</f>
        <v>1237635702.76</v>
      </c>
      <c r="G12" s="323" t="s">
        <v>463</v>
      </c>
      <c r="H12" s="441">
        <f aca="true" t="shared" si="0" ref="H12:H18">I12+L12</f>
        <v>9036064867.33</v>
      </c>
      <c r="I12" s="441">
        <f>SUM(J12:K12)</f>
        <v>8059925765.41</v>
      </c>
      <c r="J12" s="441">
        <f>J6+J9</f>
        <v>4255025472.87</v>
      </c>
      <c r="K12" s="441">
        <f>K6+K9+K11</f>
        <v>3804900292.54</v>
      </c>
      <c r="L12" s="443">
        <f>L6+L9</f>
        <v>976139101.9200001</v>
      </c>
    </row>
    <row r="13" spans="1:12" s="434" customFormat="1" ht="30" customHeight="1">
      <c r="A13" s="323" t="s">
        <v>464</v>
      </c>
      <c r="B13" s="441">
        <f>C13+F13</f>
        <v>0</v>
      </c>
      <c r="C13" s="441">
        <f>D13</f>
        <v>0</v>
      </c>
      <c r="D13" s="321"/>
      <c r="E13" s="327" t="s">
        <v>419</v>
      </c>
      <c r="F13" s="322"/>
      <c r="G13" s="323" t="s">
        <v>465</v>
      </c>
      <c r="H13" s="441">
        <f t="shared" si="0"/>
        <v>0</v>
      </c>
      <c r="I13" s="441">
        <f>J13</f>
        <v>0</v>
      </c>
      <c r="J13" s="321"/>
      <c r="K13" s="327" t="s">
        <v>419</v>
      </c>
      <c r="L13" s="322"/>
    </row>
    <row r="14" spans="1:12" s="434" customFormat="1" ht="30" customHeight="1">
      <c r="A14" s="323" t="s">
        <v>425</v>
      </c>
      <c r="B14" s="441">
        <f>C14+F14</f>
        <v>0</v>
      </c>
      <c r="C14" s="441">
        <f>D14</f>
        <v>0</v>
      </c>
      <c r="D14" s="321"/>
      <c r="E14" s="327" t="s">
        <v>419</v>
      </c>
      <c r="F14" s="322"/>
      <c r="G14" s="323" t="s">
        <v>466</v>
      </c>
      <c r="H14" s="441">
        <f t="shared" si="0"/>
        <v>0</v>
      </c>
      <c r="I14" s="441">
        <f>J14</f>
        <v>0</v>
      </c>
      <c r="J14" s="321"/>
      <c r="K14" s="327" t="s">
        <v>419</v>
      </c>
      <c r="L14" s="322"/>
    </row>
    <row r="15" spans="1:12" s="434" customFormat="1" ht="30" customHeight="1">
      <c r="A15" s="323" t="s">
        <v>427</v>
      </c>
      <c r="B15" s="441">
        <f>C15+F15</f>
        <v>16829051096.94</v>
      </c>
      <c r="C15" s="441">
        <f>SUM(D15:E15)</f>
        <v>15591415394.18</v>
      </c>
      <c r="D15" s="441">
        <f>SUM(D12:D14)</f>
        <v>6388671429.38</v>
      </c>
      <c r="E15" s="441">
        <f>E12</f>
        <v>9202743964.8</v>
      </c>
      <c r="F15" s="443">
        <f>SUM(F12:F14)</f>
        <v>1237635702.76</v>
      </c>
      <c r="G15" s="323" t="s">
        <v>467</v>
      </c>
      <c r="H15" s="441">
        <f t="shared" si="0"/>
        <v>9036064867.33</v>
      </c>
      <c r="I15" s="441">
        <f>SUM(J15:K15)</f>
        <v>8059925765.41</v>
      </c>
      <c r="J15" s="441">
        <f>SUM(J12:J14)</f>
        <v>4255025472.87</v>
      </c>
      <c r="K15" s="441">
        <f>K12</f>
        <v>3804900292.54</v>
      </c>
      <c r="L15" s="443">
        <f>SUM(L12:L14)</f>
        <v>976139101.9200001</v>
      </c>
    </row>
    <row r="16" spans="1:12" s="434" customFormat="1" ht="30" customHeight="1">
      <c r="A16" s="326" t="s">
        <v>419</v>
      </c>
      <c r="B16" s="327" t="s">
        <v>419</v>
      </c>
      <c r="C16" s="327" t="s">
        <v>419</v>
      </c>
      <c r="D16" s="327" t="s">
        <v>419</v>
      </c>
      <c r="E16" s="327" t="s">
        <v>419</v>
      </c>
      <c r="F16" s="328" t="s">
        <v>419</v>
      </c>
      <c r="G16" s="323" t="s">
        <v>468</v>
      </c>
      <c r="H16" s="441">
        <f t="shared" si="0"/>
        <v>7792986229.61</v>
      </c>
      <c r="I16" s="441">
        <f>SUM(J16:K16)</f>
        <v>7531489628.7699995</v>
      </c>
      <c r="J16" s="441">
        <f>D15-J15</f>
        <v>2133645956.5100002</v>
      </c>
      <c r="K16" s="441">
        <f>E15-K15</f>
        <v>5397843672.259999</v>
      </c>
      <c r="L16" s="443">
        <f>F15-L15</f>
        <v>261496600.8399999</v>
      </c>
    </row>
    <row r="17" spans="1:12" s="434" customFormat="1" ht="30" customHeight="1" thickBot="1">
      <c r="A17" s="333" t="s">
        <v>430</v>
      </c>
      <c r="B17" s="444">
        <f>C17+F17</f>
        <v>37400622336.409996</v>
      </c>
      <c r="C17" s="444">
        <f>SUM(D17:E17)</f>
        <v>37374762272.649994</v>
      </c>
      <c r="D17" s="331">
        <f>10560247605.15+483697468.94</f>
        <v>11043945074.09</v>
      </c>
      <c r="E17" s="331">
        <f>23966096617.26+2364720581.3</f>
        <v>26330817198.559998</v>
      </c>
      <c r="F17" s="332">
        <v>25860063.76</v>
      </c>
      <c r="G17" s="333" t="s">
        <v>469</v>
      </c>
      <c r="H17" s="444">
        <f t="shared" si="0"/>
        <v>45193608566.02</v>
      </c>
      <c r="I17" s="444">
        <f>SUM(J17:K17)</f>
        <v>44906251901.42</v>
      </c>
      <c r="J17" s="444">
        <f>D17+J16</f>
        <v>13177591030.6</v>
      </c>
      <c r="K17" s="444">
        <f>E17+K16</f>
        <v>31728660870.819996</v>
      </c>
      <c r="L17" s="445">
        <f>F17+L16</f>
        <v>287356664.5999999</v>
      </c>
    </row>
    <row r="18" spans="1:12" s="434" customFormat="1" ht="30" customHeight="1" thickBot="1">
      <c r="A18" s="334" t="s">
        <v>675</v>
      </c>
      <c r="B18" s="446">
        <f>C18+F18</f>
        <v>54229673433.35</v>
      </c>
      <c r="C18" s="446">
        <f>SUM(D18:E18)</f>
        <v>52966177666.83</v>
      </c>
      <c r="D18" s="446">
        <f>D15+D17</f>
        <v>17432616503.47</v>
      </c>
      <c r="E18" s="446">
        <f>E15+E17</f>
        <v>35533561163.36</v>
      </c>
      <c r="F18" s="447">
        <f>F15+F17</f>
        <v>1263495766.52</v>
      </c>
      <c r="G18" s="334" t="s">
        <v>675</v>
      </c>
      <c r="H18" s="446">
        <f t="shared" si="0"/>
        <v>54229673433.34999</v>
      </c>
      <c r="I18" s="446">
        <f>SUM(J18:K18)</f>
        <v>52966177666.829994</v>
      </c>
      <c r="J18" s="446">
        <f>J15+J17</f>
        <v>17432616503.47</v>
      </c>
      <c r="K18" s="446">
        <f>K15+K17</f>
        <v>35533561163.35999</v>
      </c>
      <c r="L18" s="447">
        <f>L15+L17</f>
        <v>1263495766.52</v>
      </c>
    </row>
    <row r="19" s="434" customFormat="1" ht="14.25" customHeight="1"/>
    <row r="20" s="434" customFormat="1" ht="14.25" customHeight="1"/>
    <row r="21" s="434" customFormat="1" ht="14.25" customHeight="1"/>
    <row r="22" s="434" customFormat="1" ht="14.25" customHeight="1"/>
    <row r="23" s="434" customFormat="1" ht="14.25" customHeight="1"/>
    <row r="24" s="434" customFormat="1" ht="14.25" customHeight="1"/>
    <row r="25" s="434" customFormat="1" ht="14.25" customHeight="1"/>
    <row r="26" s="434" customFormat="1" ht="14.25" customHeight="1"/>
    <row r="27" s="434" customFormat="1" ht="14.25" customHeight="1"/>
    <row r="28" s="434" customFormat="1" ht="14.25" customHeight="1"/>
    <row r="29" s="434" customFormat="1" ht="14.25" customHeight="1"/>
    <row r="30" s="434" customFormat="1" ht="14.25" customHeight="1"/>
    <row r="31" s="434" customFormat="1" ht="14.25" customHeight="1"/>
    <row r="32" s="434" customFormat="1" ht="14.25" customHeight="1"/>
    <row r="33" s="434" customFormat="1" ht="14.25" customHeight="1"/>
    <row r="34" s="434" customFormat="1" ht="14.25" customHeight="1"/>
    <row r="35" s="434" customFormat="1" ht="14.25" customHeight="1"/>
    <row r="36" s="434" customFormat="1" ht="14.25" customHeight="1"/>
    <row r="37" s="434" customFormat="1" ht="14.25" customHeight="1"/>
    <row r="38" s="434" customFormat="1" ht="14.25" customHeight="1"/>
    <row r="39" s="434" customFormat="1" ht="14.25" customHeight="1"/>
    <row r="40" s="434" customFormat="1" ht="14.25" customHeight="1"/>
  </sheetData>
  <sheetProtection password="F69C" sheet="1" objects="1" scenarios="1"/>
  <mergeCells count="9">
    <mergeCell ref="A1:L1"/>
    <mergeCell ref="A4:A5"/>
    <mergeCell ref="B4:B5"/>
    <mergeCell ref="C4:E4"/>
    <mergeCell ref="F4:F5"/>
    <mergeCell ref="G4:G5"/>
    <mergeCell ref="H4:H5"/>
    <mergeCell ref="I4:K4"/>
    <mergeCell ref="L4:L5"/>
  </mergeCells>
  <printOptions horizontalCentered="1" verticalCentered="1"/>
  <pageMargins left="0.6692913385826772" right="0.31496062992125984" top="0.984251968503937" bottom="0.7874015748031497" header="0.5118110236220472" footer="0.5118110236220472"/>
  <pageSetup errors="blank" fitToHeight="1" fitToWidth="1" horizontalDpi="600" verticalDpi="600" orientation="landscape" paperSize="9" scale="7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676</v>
      </c>
      <c r="B1" s="736"/>
      <c r="C1" s="736"/>
      <c r="D1" s="736"/>
    </row>
    <row r="2" spans="1:4" ht="18.75" customHeight="1">
      <c r="A2" s="421"/>
      <c r="B2" s="421"/>
      <c r="C2" s="407"/>
      <c r="D2" s="448" t="s">
        <v>677</v>
      </c>
    </row>
    <row r="3" spans="1:4" ht="18.75" customHeight="1" thickBot="1">
      <c r="A3" s="410" t="s">
        <v>633</v>
      </c>
      <c r="B3" s="407"/>
      <c r="C3" s="407"/>
      <c r="D3" s="409" t="s">
        <v>432</v>
      </c>
    </row>
    <row r="4" spans="1:4" ht="27" customHeight="1" thickBot="1">
      <c r="A4" s="334" t="s">
        <v>653</v>
      </c>
      <c r="B4" s="449" t="s">
        <v>654</v>
      </c>
      <c r="C4" s="334" t="s">
        <v>653</v>
      </c>
      <c r="D4" s="450" t="s">
        <v>654</v>
      </c>
    </row>
    <row r="5" spans="1:4" ht="24" customHeight="1">
      <c r="A5" s="413" t="s">
        <v>470</v>
      </c>
      <c r="B5" s="335">
        <v>802403449.27</v>
      </c>
      <c r="C5" s="413" t="s">
        <v>459</v>
      </c>
      <c r="D5" s="451">
        <f>SUM(D6:D7)</f>
        <v>1183576801.17</v>
      </c>
    </row>
    <row r="6" spans="1:4" ht="24" customHeight="1">
      <c r="A6" s="339" t="s">
        <v>471</v>
      </c>
      <c r="B6" s="316">
        <v>0</v>
      </c>
      <c r="C6" s="339" t="s">
        <v>678</v>
      </c>
      <c r="D6" s="316">
        <v>589303834.66</v>
      </c>
    </row>
    <row r="7" spans="1:4" ht="24" customHeight="1">
      <c r="A7" s="339" t="s">
        <v>410</v>
      </c>
      <c r="B7" s="316">
        <v>37425411.28</v>
      </c>
      <c r="C7" s="424" t="s">
        <v>679</v>
      </c>
      <c r="D7" s="316">
        <v>594272966.51</v>
      </c>
    </row>
    <row r="8" spans="1:4" ht="24" customHeight="1">
      <c r="A8" s="339" t="s">
        <v>680</v>
      </c>
      <c r="B8" s="425">
        <f>B9</f>
        <v>417402309.25</v>
      </c>
      <c r="C8" s="339" t="s">
        <v>681</v>
      </c>
      <c r="D8" s="316">
        <v>0</v>
      </c>
    </row>
    <row r="9" spans="1:4" ht="24" customHeight="1">
      <c r="A9" s="339" t="s">
        <v>682</v>
      </c>
      <c r="B9" s="316">
        <v>417402309.25</v>
      </c>
      <c r="C9" s="424" t="s">
        <v>683</v>
      </c>
      <c r="D9" s="316">
        <v>23561710.7</v>
      </c>
    </row>
    <row r="10" spans="1:4" ht="24" customHeight="1">
      <c r="A10" s="339" t="s">
        <v>414</v>
      </c>
      <c r="B10" s="316">
        <v>1408.25</v>
      </c>
      <c r="C10" s="416" t="s">
        <v>419</v>
      </c>
      <c r="D10" s="340" t="s">
        <v>419</v>
      </c>
    </row>
    <row r="11" spans="1:4" ht="24" customHeight="1">
      <c r="A11" s="339" t="s">
        <v>420</v>
      </c>
      <c r="B11" s="336">
        <v>0</v>
      </c>
      <c r="C11" s="339" t="s">
        <v>684</v>
      </c>
      <c r="D11" s="336">
        <v>0</v>
      </c>
    </row>
    <row r="12" spans="1:4" ht="24" customHeight="1">
      <c r="A12" s="337" t="s">
        <v>422</v>
      </c>
      <c r="B12" s="452">
        <f>B5+B7+B8+B10+B11</f>
        <v>1257232578.05</v>
      </c>
      <c r="C12" s="337" t="s">
        <v>685</v>
      </c>
      <c r="D12" s="452">
        <f>D5+D8+D9+D11</f>
        <v>1207138511.8700001</v>
      </c>
    </row>
    <row r="13" spans="1:4" ht="24" customHeight="1">
      <c r="A13" s="337" t="s">
        <v>464</v>
      </c>
      <c r="B13" s="338">
        <v>0</v>
      </c>
      <c r="C13" s="337" t="s">
        <v>686</v>
      </c>
      <c r="D13" s="338">
        <v>0</v>
      </c>
    </row>
    <row r="14" spans="1:4" ht="24" customHeight="1">
      <c r="A14" s="337" t="s">
        <v>425</v>
      </c>
      <c r="B14" s="338">
        <v>0</v>
      </c>
      <c r="C14" s="337" t="s">
        <v>687</v>
      </c>
      <c r="D14" s="338">
        <v>0</v>
      </c>
    </row>
    <row r="15" spans="1:4" ht="24" customHeight="1">
      <c r="A15" s="339" t="s">
        <v>427</v>
      </c>
      <c r="B15" s="453">
        <f>SUM(B12:B14)</f>
        <v>1257232578.05</v>
      </c>
      <c r="C15" s="339" t="s">
        <v>688</v>
      </c>
      <c r="D15" s="453">
        <f>SUM(D12:D14)</f>
        <v>1207138511.8700001</v>
      </c>
    </row>
    <row r="16" spans="1:4" ht="24" customHeight="1">
      <c r="A16" s="416" t="s">
        <v>419</v>
      </c>
      <c r="B16" s="340" t="s">
        <v>419</v>
      </c>
      <c r="C16" s="339" t="s">
        <v>689</v>
      </c>
      <c r="D16" s="425">
        <f>B15-D15</f>
        <v>50094066.17999983</v>
      </c>
    </row>
    <row r="17" spans="1:4" ht="24" customHeight="1" thickBot="1">
      <c r="A17" s="342" t="s">
        <v>430</v>
      </c>
      <c r="B17" s="341">
        <v>1056366761.84</v>
      </c>
      <c r="C17" s="342" t="s">
        <v>690</v>
      </c>
      <c r="D17" s="454">
        <f>B17+D16</f>
        <v>1106460828.02</v>
      </c>
    </row>
    <row r="18" spans="1:4" ht="27" customHeight="1" thickBot="1">
      <c r="A18" s="334" t="s">
        <v>657</v>
      </c>
      <c r="B18" s="429">
        <f>B15+B17</f>
        <v>2313599339.89</v>
      </c>
      <c r="C18" s="343" t="s">
        <v>657</v>
      </c>
      <c r="D18" s="430">
        <f>D15+D17</f>
        <v>2313599339.8900003</v>
      </c>
    </row>
  </sheetData>
  <sheetProtection password="F69C" sheet="1" objects="1" scenarios="1"/>
  <mergeCells count="1">
    <mergeCell ref="A1:D1"/>
  </mergeCells>
  <printOptions horizontalCentered="1" verticalCentered="1"/>
  <pageMargins left="0.53" right="0.2" top="0.984251968503937" bottom="0.7874015748031497" header="0.5118110236220472" footer="0.5118110236220472"/>
  <pageSetup errors="blank"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625" style="406" customWidth="1"/>
    <col min="2" max="2" width="25.25390625" style="406" customWidth="1"/>
    <col min="3" max="3" width="38.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691</v>
      </c>
      <c r="B1" s="736"/>
      <c r="C1" s="736"/>
      <c r="D1" s="736"/>
    </row>
    <row r="2" spans="1:4" ht="18.75" customHeight="1">
      <c r="A2" s="421"/>
      <c r="B2" s="421"/>
      <c r="C2" s="407"/>
      <c r="D2" s="448" t="s">
        <v>692</v>
      </c>
    </row>
    <row r="3" spans="1:4" ht="18.75" customHeight="1" thickBot="1">
      <c r="A3" s="410" t="s">
        <v>633</v>
      </c>
      <c r="B3" s="407"/>
      <c r="C3" s="407"/>
      <c r="D3" s="409" t="s">
        <v>432</v>
      </c>
    </row>
    <row r="4" spans="1:4" ht="27" customHeight="1" thickBot="1">
      <c r="A4" s="334" t="s">
        <v>653</v>
      </c>
      <c r="B4" s="450" t="s">
        <v>654</v>
      </c>
      <c r="C4" s="350" t="s">
        <v>653</v>
      </c>
      <c r="D4" s="450" t="s">
        <v>654</v>
      </c>
    </row>
    <row r="5" spans="1:4" ht="24" customHeight="1">
      <c r="A5" s="413" t="s">
        <v>470</v>
      </c>
      <c r="B5" s="335">
        <v>0</v>
      </c>
      <c r="C5" s="351" t="s">
        <v>459</v>
      </c>
      <c r="D5" s="335">
        <v>0</v>
      </c>
    </row>
    <row r="6" spans="1:4" ht="24" customHeight="1">
      <c r="A6" s="339" t="s">
        <v>471</v>
      </c>
      <c r="B6" s="316">
        <v>0</v>
      </c>
      <c r="C6" s="345" t="s">
        <v>472</v>
      </c>
      <c r="D6" s="316">
        <v>0</v>
      </c>
    </row>
    <row r="7" spans="1:4" ht="24" customHeight="1">
      <c r="A7" s="339" t="s">
        <v>410</v>
      </c>
      <c r="B7" s="316">
        <v>0</v>
      </c>
      <c r="C7" s="455" t="s">
        <v>693</v>
      </c>
      <c r="D7" s="316">
        <v>0</v>
      </c>
    </row>
    <row r="8" spans="1:4" ht="24" customHeight="1">
      <c r="A8" s="339" t="s">
        <v>473</v>
      </c>
      <c r="B8" s="316">
        <v>0</v>
      </c>
      <c r="C8" s="339" t="s">
        <v>681</v>
      </c>
      <c r="D8" s="340"/>
    </row>
    <row r="9" spans="1:4" ht="24" customHeight="1">
      <c r="A9" s="339" t="s">
        <v>694</v>
      </c>
      <c r="B9" s="316"/>
      <c r="C9" s="424" t="s">
        <v>683</v>
      </c>
      <c r="D9" s="340"/>
    </row>
    <row r="10" spans="1:4" ht="24" customHeight="1">
      <c r="A10" s="339" t="s">
        <v>414</v>
      </c>
      <c r="B10" s="316">
        <v>0</v>
      </c>
      <c r="C10" s="414" t="s">
        <v>419</v>
      </c>
      <c r="D10" s="340" t="s">
        <v>419</v>
      </c>
    </row>
    <row r="11" spans="1:4" ht="24" customHeight="1">
      <c r="A11" s="339" t="s">
        <v>420</v>
      </c>
      <c r="B11" s="336">
        <v>0</v>
      </c>
      <c r="C11" s="339" t="s">
        <v>684</v>
      </c>
      <c r="D11" s="344"/>
    </row>
    <row r="12" spans="1:4" ht="24" customHeight="1">
      <c r="A12" s="337" t="s">
        <v>422</v>
      </c>
      <c r="B12" s="452">
        <v>0</v>
      </c>
      <c r="C12" s="337" t="s">
        <v>685</v>
      </c>
      <c r="D12" s="452">
        <v>0</v>
      </c>
    </row>
    <row r="13" spans="1:4" ht="24" customHeight="1">
      <c r="A13" s="337" t="s">
        <v>464</v>
      </c>
      <c r="B13" s="338">
        <v>0</v>
      </c>
      <c r="C13" s="337" t="s">
        <v>686</v>
      </c>
      <c r="D13" s="338">
        <v>0</v>
      </c>
    </row>
    <row r="14" spans="1:4" ht="24" customHeight="1">
      <c r="A14" s="337" t="s">
        <v>425</v>
      </c>
      <c r="B14" s="338">
        <v>0</v>
      </c>
      <c r="C14" s="337" t="s">
        <v>687</v>
      </c>
      <c r="D14" s="338">
        <v>0</v>
      </c>
    </row>
    <row r="15" spans="1:4" ht="24" customHeight="1">
      <c r="A15" s="339" t="s">
        <v>427</v>
      </c>
      <c r="B15" s="453">
        <v>0</v>
      </c>
      <c r="C15" s="339" t="s">
        <v>688</v>
      </c>
      <c r="D15" s="453">
        <v>0</v>
      </c>
    </row>
    <row r="16" spans="1:4" ht="24" customHeight="1">
      <c r="A16" s="416" t="s">
        <v>419</v>
      </c>
      <c r="B16" s="340" t="s">
        <v>419</v>
      </c>
      <c r="C16" s="339" t="s">
        <v>689</v>
      </c>
      <c r="D16" s="425">
        <v>0</v>
      </c>
    </row>
    <row r="17" spans="1:4" ht="24" customHeight="1" thickBot="1">
      <c r="A17" s="342" t="s">
        <v>430</v>
      </c>
      <c r="B17" s="341">
        <v>0</v>
      </c>
      <c r="C17" s="342" t="s">
        <v>690</v>
      </c>
      <c r="D17" s="454">
        <v>0</v>
      </c>
    </row>
    <row r="18" spans="1:4" ht="27" customHeight="1" thickBot="1">
      <c r="A18" s="334" t="s">
        <v>657</v>
      </c>
      <c r="B18" s="430">
        <v>0</v>
      </c>
      <c r="C18" s="350" t="s">
        <v>657</v>
      </c>
      <c r="D18" s="430">
        <v>0</v>
      </c>
    </row>
  </sheetData>
  <sheetProtection password="F69C" sheet="1" objects="1" scenarios="1"/>
  <mergeCells count="1">
    <mergeCell ref="A1:D1"/>
  </mergeCells>
  <printOptions horizontalCentered="1" verticalCentered="1"/>
  <pageMargins left="0.45" right="0.52" top="0.7874015748031497" bottom="0.5905511811023623" header="0.5118110236220472" footer="0.5118110236220472"/>
  <pageSetup errors="blank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 topLeftCell="A1">
      <selection activeCell="B10" sqref="B10"/>
    </sheetView>
  </sheetViews>
  <sheetFormatPr defaultColWidth="9.00390625" defaultRowHeight="14.25" customHeight="1"/>
  <cols>
    <col min="1" max="1" width="38.625" style="406" customWidth="1"/>
    <col min="2" max="2" width="25.25390625" style="406" customWidth="1"/>
    <col min="3" max="3" width="38.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695</v>
      </c>
      <c r="B1" s="736"/>
      <c r="C1" s="736"/>
      <c r="D1" s="736"/>
    </row>
    <row r="2" spans="1:4" ht="18.75" customHeight="1">
      <c r="A2" s="421"/>
      <c r="B2" s="421"/>
      <c r="C2" s="407"/>
      <c r="D2" s="448" t="s">
        <v>696</v>
      </c>
    </row>
    <row r="3" spans="1:4" ht="18.75" customHeight="1" thickBot="1">
      <c r="A3" s="410" t="s">
        <v>633</v>
      </c>
      <c r="B3" s="407"/>
      <c r="C3" s="407"/>
      <c r="D3" s="409" t="s">
        <v>432</v>
      </c>
    </row>
    <row r="4" spans="1:4" ht="27" customHeight="1" thickBot="1">
      <c r="A4" s="334" t="s">
        <v>653</v>
      </c>
      <c r="B4" s="450" t="s">
        <v>654</v>
      </c>
      <c r="C4" s="350" t="s">
        <v>653</v>
      </c>
      <c r="D4" s="450" t="s">
        <v>654</v>
      </c>
    </row>
    <row r="5" spans="1:4" ht="24" customHeight="1">
      <c r="A5" s="413" t="s">
        <v>470</v>
      </c>
      <c r="B5" s="335"/>
      <c r="C5" s="351" t="s">
        <v>459</v>
      </c>
      <c r="D5" s="335">
        <f>SUM(D6:D7)</f>
        <v>0</v>
      </c>
    </row>
    <row r="6" spans="1:4" ht="24" customHeight="1">
      <c r="A6" s="339" t="s">
        <v>471</v>
      </c>
      <c r="B6" s="316"/>
      <c r="C6" s="345" t="s">
        <v>474</v>
      </c>
      <c r="D6" s="316"/>
    </row>
    <row r="7" spans="1:4" ht="24" customHeight="1">
      <c r="A7" s="339" t="s">
        <v>410</v>
      </c>
      <c r="B7" s="316"/>
      <c r="C7" s="455" t="s">
        <v>697</v>
      </c>
      <c r="D7" s="316"/>
    </row>
    <row r="8" spans="1:4" ht="24" customHeight="1">
      <c r="A8" s="339" t="s">
        <v>473</v>
      </c>
      <c r="B8" s="316"/>
      <c r="C8" s="339" t="s">
        <v>681</v>
      </c>
      <c r="D8" s="316"/>
    </row>
    <row r="9" spans="1:4" ht="24" customHeight="1">
      <c r="A9" s="339" t="s">
        <v>682</v>
      </c>
      <c r="B9" s="316"/>
      <c r="C9" s="424" t="s">
        <v>683</v>
      </c>
      <c r="D9" s="316"/>
    </row>
    <row r="10" spans="1:4" ht="24" customHeight="1">
      <c r="A10" s="339" t="s">
        <v>414</v>
      </c>
      <c r="B10" s="316"/>
      <c r="C10" s="414" t="s">
        <v>419</v>
      </c>
      <c r="D10" s="340" t="s">
        <v>419</v>
      </c>
    </row>
    <row r="11" spans="1:4" ht="24" customHeight="1">
      <c r="A11" s="339" t="s">
        <v>420</v>
      </c>
      <c r="B11" s="336"/>
      <c r="C11" s="339" t="s">
        <v>684</v>
      </c>
      <c r="D11" s="336">
        <v>0</v>
      </c>
    </row>
    <row r="12" spans="1:4" ht="24" customHeight="1">
      <c r="A12" s="337" t="s">
        <v>422</v>
      </c>
      <c r="B12" s="456">
        <f>B5+B7+B8+B10+B11</f>
        <v>0</v>
      </c>
      <c r="C12" s="337" t="s">
        <v>685</v>
      </c>
      <c r="D12" s="452">
        <f>D5+D8+D9+D11</f>
        <v>0</v>
      </c>
    </row>
    <row r="13" spans="1:4" ht="24" customHeight="1">
      <c r="A13" s="337" t="s">
        <v>464</v>
      </c>
      <c r="B13" s="338"/>
      <c r="C13" s="337" t="s">
        <v>686</v>
      </c>
      <c r="D13" s="338"/>
    </row>
    <row r="14" spans="1:4" ht="24" customHeight="1">
      <c r="A14" s="337" t="s">
        <v>425</v>
      </c>
      <c r="B14" s="338"/>
      <c r="C14" s="337" t="s">
        <v>687</v>
      </c>
      <c r="D14" s="338"/>
    </row>
    <row r="15" spans="1:4" ht="24" customHeight="1">
      <c r="A15" s="339" t="s">
        <v>427</v>
      </c>
      <c r="B15" s="453">
        <f>SUM(B12:B14)</f>
        <v>0</v>
      </c>
      <c r="C15" s="339" t="s">
        <v>688</v>
      </c>
      <c r="D15" s="453">
        <f>SUM(D12:D14)</f>
        <v>0</v>
      </c>
    </row>
    <row r="16" spans="1:4" ht="24" customHeight="1">
      <c r="A16" s="416" t="s">
        <v>419</v>
      </c>
      <c r="B16" s="340" t="s">
        <v>419</v>
      </c>
      <c r="C16" s="339" t="s">
        <v>689</v>
      </c>
      <c r="D16" s="425">
        <f>B15-D15</f>
        <v>0</v>
      </c>
    </row>
    <row r="17" spans="1:4" ht="24" customHeight="1" thickBot="1">
      <c r="A17" s="342" t="s">
        <v>430</v>
      </c>
      <c r="B17" s="341"/>
      <c r="C17" s="342" t="s">
        <v>690</v>
      </c>
      <c r="D17" s="454">
        <f>B17+D16</f>
        <v>0</v>
      </c>
    </row>
    <row r="18" spans="1:4" ht="27" customHeight="1" thickBot="1">
      <c r="A18" s="334" t="s">
        <v>657</v>
      </c>
      <c r="B18" s="430">
        <f>B15+B17</f>
        <v>0</v>
      </c>
      <c r="C18" s="350" t="s">
        <v>657</v>
      </c>
      <c r="D18" s="430">
        <f>D15+D17</f>
        <v>0</v>
      </c>
    </row>
  </sheetData>
  <sheetProtection password="F69C" sheet="1" objects="1" scenarios="1"/>
  <mergeCells count="1">
    <mergeCell ref="A1:D1"/>
  </mergeCells>
  <printOptions horizontalCentered="1" verticalCentered="1"/>
  <pageMargins left="0.4" right="0.3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13"/>
  <sheetViews>
    <sheetView zoomScale="115" zoomScaleNormal="115" zoomScalePageLayoutView="0" workbookViewId="0" topLeftCell="B1">
      <pane ySplit="3" topLeftCell="BM1387" activePane="bottomLeft" state="frozen"/>
      <selection pane="topLeft" activeCell="A209" sqref="A209"/>
      <selection pane="bottomLeft" activeCell="L1379" sqref="L1379"/>
    </sheetView>
  </sheetViews>
  <sheetFormatPr defaultColWidth="9.00390625" defaultRowHeight="14.25"/>
  <cols>
    <col min="1" max="1" width="21.375" style="126" customWidth="1"/>
    <col min="2" max="2" width="11.50390625" style="16" customWidth="1"/>
    <col min="3" max="3" width="11.625" style="16" customWidth="1"/>
    <col min="4" max="4" width="11.875" style="3" customWidth="1"/>
    <col min="5" max="5" width="10.625" style="152" customWidth="1"/>
    <col min="6" max="6" width="12.00390625" style="152" hidden="1" customWidth="1"/>
    <col min="7" max="7" width="10.625" style="152" customWidth="1"/>
    <col min="8" max="8" width="10.625" style="152" hidden="1" customWidth="1"/>
    <col min="9" max="9" width="29.00390625" style="126" customWidth="1"/>
    <col min="10" max="11" width="11.75390625" style="3" customWidth="1"/>
    <col min="12" max="12" width="12.25390625" style="3" customWidth="1"/>
    <col min="13" max="13" width="9.50390625" style="152" customWidth="1"/>
    <col min="14" max="14" width="11.75390625" style="152" hidden="1" customWidth="1"/>
    <col min="15" max="15" width="10.125" style="152" customWidth="1"/>
    <col min="16" max="16" width="16.875" style="152" hidden="1" customWidth="1"/>
    <col min="17" max="19" width="10.625" style="126" hidden="1" customWidth="1"/>
    <col min="20" max="20" width="14.75390625" style="126" hidden="1" customWidth="1"/>
    <col min="21" max="21" width="0" style="126" hidden="1" customWidth="1"/>
    <col min="22" max="16384" width="9.00390625" style="126" customWidth="1"/>
  </cols>
  <sheetData>
    <row r="1" spans="1:16" ht="42" customHeight="1">
      <c r="A1" s="690" t="s">
        <v>41</v>
      </c>
      <c r="B1" s="691"/>
      <c r="C1" s="691"/>
      <c r="D1" s="691"/>
      <c r="E1" s="690"/>
      <c r="F1" s="690"/>
      <c r="G1" s="690"/>
      <c r="H1" s="690"/>
      <c r="I1" s="690"/>
      <c r="J1" s="691"/>
      <c r="K1" s="691"/>
      <c r="L1" s="691"/>
      <c r="M1" s="690"/>
      <c r="N1" s="690"/>
      <c r="O1" s="690"/>
      <c r="P1" s="161"/>
    </row>
    <row r="2" spans="1:16" ht="14.25" customHeight="1">
      <c r="A2" s="17"/>
      <c r="B2" s="1"/>
      <c r="C2" s="1"/>
      <c r="D2" s="2"/>
      <c r="E2" s="18"/>
      <c r="F2" s="18"/>
      <c r="G2" s="18"/>
      <c r="H2" s="18"/>
      <c r="I2" s="17"/>
      <c r="L2" s="4"/>
      <c r="M2" s="19"/>
      <c r="N2" s="19"/>
      <c r="O2" s="4" t="s">
        <v>913</v>
      </c>
      <c r="P2" s="162"/>
    </row>
    <row r="3" spans="1:15" ht="37.5" customHeight="1">
      <c r="A3" s="33" t="s">
        <v>2034</v>
      </c>
      <c r="B3" s="34" t="s">
        <v>2029</v>
      </c>
      <c r="C3" s="34" t="s">
        <v>2030</v>
      </c>
      <c r="D3" s="34" t="s">
        <v>2031</v>
      </c>
      <c r="E3" s="34" t="s">
        <v>132</v>
      </c>
      <c r="F3" s="34" t="s">
        <v>43</v>
      </c>
      <c r="G3" s="34" t="s">
        <v>2032</v>
      </c>
      <c r="H3" s="34" t="s">
        <v>936</v>
      </c>
      <c r="I3" s="33" t="s">
        <v>2035</v>
      </c>
      <c r="J3" s="34" t="s">
        <v>2029</v>
      </c>
      <c r="K3" s="34" t="s">
        <v>2030</v>
      </c>
      <c r="L3" s="34" t="s">
        <v>2031</v>
      </c>
      <c r="M3" s="34" t="s">
        <v>132</v>
      </c>
      <c r="N3" s="34" t="s">
        <v>43</v>
      </c>
      <c r="O3" s="34" t="s">
        <v>2032</v>
      </c>
    </row>
    <row r="4" spans="1:19" ht="14.25">
      <c r="A4" s="5" t="s">
        <v>918</v>
      </c>
      <c r="B4" s="59">
        <f>SUM(B5:B15)</f>
        <v>9890000</v>
      </c>
      <c r="C4" s="59">
        <f>SUM(C5:C15)</f>
        <v>10100000</v>
      </c>
      <c r="D4" s="59">
        <f>SUM(D5:D15)</f>
        <v>10221485</v>
      </c>
      <c r="E4" s="76">
        <f>+D4/C4</f>
        <v>1.012028217821782</v>
      </c>
      <c r="F4" s="77">
        <f>SUM(F5:F15)</f>
        <v>8634811</v>
      </c>
      <c r="G4" s="76">
        <f>+D4/F4-1</f>
        <v>0.18375318232211457</v>
      </c>
      <c r="H4" s="21">
        <v>201</v>
      </c>
      <c r="I4" s="30" t="s">
        <v>937</v>
      </c>
      <c r="J4" s="6">
        <v>568483</v>
      </c>
      <c r="K4" s="61">
        <v>601524</v>
      </c>
      <c r="L4" s="8">
        <v>597328</v>
      </c>
      <c r="M4" s="22">
        <f>+L4/K4</f>
        <v>0.9930243847294539</v>
      </c>
      <c r="N4" s="8">
        <v>565547</v>
      </c>
      <c r="O4" s="22">
        <f>+L4/N4-1</f>
        <v>0.056195152657515735</v>
      </c>
      <c r="P4" s="152" t="s">
        <v>45</v>
      </c>
      <c r="Q4" s="126" t="s">
        <v>46</v>
      </c>
      <c r="R4" s="126" t="s">
        <v>84</v>
      </c>
      <c r="S4" s="126" t="s">
        <v>85</v>
      </c>
    </row>
    <row r="5" spans="1:15" ht="14.25">
      <c r="A5" s="9" t="s">
        <v>919</v>
      </c>
      <c r="B5" s="38">
        <v>1620000</v>
      </c>
      <c r="C5" s="6">
        <v>1650000</v>
      </c>
      <c r="D5" s="8">
        <v>1653998</v>
      </c>
      <c r="E5" s="20">
        <f>+D5/C5</f>
        <v>1.0024230303030304</v>
      </c>
      <c r="F5" s="8">
        <v>1407281</v>
      </c>
      <c r="G5" s="20">
        <f aca="true" t="shared" si="0" ref="G5:G22">+D5/F5-1</f>
        <v>0.17531466707786159</v>
      </c>
      <c r="H5" s="21">
        <v>20101</v>
      </c>
      <c r="I5" s="30" t="s">
        <v>938</v>
      </c>
      <c r="J5" s="6">
        <v>4484</v>
      </c>
      <c r="K5" s="38">
        <v>4568</v>
      </c>
      <c r="L5" s="8">
        <v>4568</v>
      </c>
      <c r="M5" s="22">
        <f>+L5/K5</f>
        <v>1</v>
      </c>
      <c r="N5" s="8">
        <v>4401</v>
      </c>
      <c r="O5" s="22">
        <f>+L5/N5-1</f>
        <v>0.0379459213815041</v>
      </c>
    </row>
    <row r="6" spans="1:15" ht="14.25">
      <c r="A6" s="9" t="s">
        <v>920</v>
      </c>
      <c r="B6" s="38">
        <v>3210000</v>
      </c>
      <c r="C6" s="6">
        <v>3420000</v>
      </c>
      <c r="D6" s="7">
        <v>3452022</v>
      </c>
      <c r="E6" s="20">
        <f aca="true" t="shared" si="1" ref="E6:E22">+D6/C6</f>
        <v>1.0093631578947369</v>
      </c>
      <c r="F6" s="8">
        <v>2919906</v>
      </c>
      <c r="G6" s="20">
        <f t="shared" si="0"/>
        <v>0.18223737339489698</v>
      </c>
      <c r="H6" s="21">
        <v>2010101</v>
      </c>
      <c r="I6" s="21" t="s">
        <v>939</v>
      </c>
      <c r="J6" s="6"/>
      <c r="K6" s="6"/>
      <c r="L6" s="8">
        <v>2351</v>
      </c>
      <c r="M6" s="22"/>
      <c r="N6" s="8"/>
      <c r="O6" s="22"/>
    </row>
    <row r="7" spans="1:21" ht="14.25">
      <c r="A7" s="9" t="s">
        <v>921</v>
      </c>
      <c r="B7" s="38">
        <v>2340000</v>
      </c>
      <c r="C7" s="6">
        <v>2350000</v>
      </c>
      <c r="D7" s="7">
        <v>2371000</v>
      </c>
      <c r="E7" s="20">
        <f t="shared" si="1"/>
        <v>1.008936170212766</v>
      </c>
      <c r="F7" s="8">
        <v>2039431</v>
      </c>
      <c r="G7" s="20">
        <f t="shared" si="0"/>
        <v>0.1625791703666366</v>
      </c>
      <c r="H7" s="21">
        <v>2010102</v>
      </c>
      <c r="I7" s="21" t="s">
        <v>940</v>
      </c>
      <c r="J7" s="6"/>
      <c r="K7" s="6"/>
      <c r="L7" s="8">
        <v>10</v>
      </c>
      <c r="M7" s="22"/>
      <c r="N7" s="8"/>
      <c r="O7" s="22"/>
      <c r="P7" s="152" t="s">
        <v>47</v>
      </c>
      <c r="Q7" s="126">
        <v>11281600</v>
      </c>
      <c r="R7" s="126">
        <v>13143257</v>
      </c>
      <c r="S7" s="126">
        <v>12666435</v>
      </c>
      <c r="T7" s="163" t="s">
        <v>47</v>
      </c>
      <c r="U7" s="126">
        <v>9393365</v>
      </c>
    </row>
    <row r="8" spans="1:21" ht="14.25">
      <c r="A8" s="9" t="s">
        <v>922</v>
      </c>
      <c r="B8" s="38">
        <v>920000</v>
      </c>
      <c r="C8" s="6">
        <v>970000</v>
      </c>
      <c r="D8" s="7">
        <v>994201</v>
      </c>
      <c r="E8" s="20">
        <f t="shared" si="1"/>
        <v>1.0249494845360825</v>
      </c>
      <c r="F8" s="8">
        <v>831954</v>
      </c>
      <c r="G8" s="20">
        <f t="shared" si="0"/>
        <v>0.1950191957728431</v>
      </c>
      <c r="H8" s="21">
        <v>2010103</v>
      </c>
      <c r="I8" s="21" t="s">
        <v>941</v>
      </c>
      <c r="J8" s="6"/>
      <c r="K8" s="6"/>
      <c r="L8" s="8">
        <v>220</v>
      </c>
      <c r="M8" s="22"/>
      <c r="N8" s="8"/>
      <c r="O8" s="22"/>
      <c r="P8" s="152" t="s">
        <v>937</v>
      </c>
      <c r="Q8" s="126">
        <v>568483</v>
      </c>
      <c r="R8" s="126">
        <v>601524</v>
      </c>
      <c r="S8" s="126">
        <v>597328</v>
      </c>
      <c r="T8" s="164" t="s">
        <v>86</v>
      </c>
      <c r="U8" s="126">
        <v>565547</v>
      </c>
    </row>
    <row r="9" spans="1:21" ht="14.25">
      <c r="A9" s="9" t="s">
        <v>923</v>
      </c>
      <c r="B9" s="6"/>
      <c r="C9" s="6"/>
      <c r="D9" s="7">
        <v>-163</v>
      </c>
      <c r="E9" s="20"/>
      <c r="F9" s="8">
        <v>-115</v>
      </c>
      <c r="G9" s="20">
        <f t="shared" si="0"/>
        <v>0.4173913043478261</v>
      </c>
      <c r="H9" s="21">
        <v>2010104</v>
      </c>
      <c r="I9" s="21" t="s">
        <v>942</v>
      </c>
      <c r="J9" s="6"/>
      <c r="K9" s="6"/>
      <c r="L9" s="8">
        <v>290</v>
      </c>
      <c r="M9" s="22"/>
      <c r="N9" s="8"/>
      <c r="O9" s="22"/>
      <c r="P9" s="152" t="s">
        <v>938</v>
      </c>
      <c r="Q9" s="126">
        <v>4484</v>
      </c>
      <c r="R9" s="126">
        <v>4568</v>
      </c>
      <c r="S9" s="126">
        <v>4568</v>
      </c>
      <c r="T9" s="165" t="s">
        <v>938</v>
      </c>
      <c r="U9" s="126">
        <v>4401</v>
      </c>
    </row>
    <row r="10" spans="1:21" ht="14.25">
      <c r="A10" s="9" t="s">
        <v>924</v>
      </c>
      <c r="B10" s="38">
        <v>350000</v>
      </c>
      <c r="C10" s="6">
        <v>230000</v>
      </c>
      <c r="D10" s="7">
        <v>234252</v>
      </c>
      <c r="E10" s="20">
        <f t="shared" si="1"/>
        <v>1.0184869565217392</v>
      </c>
      <c r="F10" s="8">
        <v>212935</v>
      </c>
      <c r="G10" s="20">
        <f t="shared" si="0"/>
        <v>0.1001103623171391</v>
      </c>
      <c r="H10" s="21">
        <v>2010105</v>
      </c>
      <c r="I10" s="21" t="s">
        <v>943</v>
      </c>
      <c r="J10" s="6"/>
      <c r="K10" s="6"/>
      <c r="L10" s="8">
        <v>187</v>
      </c>
      <c r="M10" s="22"/>
      <c r="N10" s="8"/>
      <c r="O10" s="22"/>
      <c r="P10" s="152" t="s">
        <v>950</v>
      </c>
      <c r="Q10" s="126">
        <v>3997</v>
      </c>
      <c r="R10" s="126">
        <v>3402</v>
      </c>
      <c r="S10" s="126">
        <v>3402</v>
      </c>
      <c r="T10" s="165" t="s">
        <v>950</v>
      </c>
      <c r="U10" s="126">
        <v>3411</v>
      </c>
    </row>
    <row r="11" spans="1:21" ht="14.25">
      <c r="A11" s="9" t="s">
        <v>925</v>
      </c>
      <c r="B11" s="38">
        <v>60000</v>
      </c>
      <c r="C11" s="6">
        <v>90000</v>
      </c>
      <c r="D11" s="7">
        <v>103702</v>
      </c>
      <c r="E11" s="20">
        <f t="shared" si="1"/>
        <v>1.1522444444444444</v>
      </c>
      <c r="F11" s="8">
        <v>71312</v>
      </c>
      <c r="G11" s="20">
        <f t="shared" si="0"/>
        <v>0.45420125645052734</v>
      </c>
      <c r="H11" s="21">
        <v>2010106</v>
      </c>
      <c r="I11" s="21" t="s">
        <v>944</v>
      </c>
      <c r="J11" s="6"/>
      <c r="K11" s="6"/>
      <c r="L11" s="8">
        <v>106</v>
      </c>
      <c r="M11" s="22"/>
      <c r="N11" s="8"/>
      <c r="O11" s="22"/>
      <c r="P11" s="152" t="s">
        <v>955</v>
      </c>
      <c r="Q11" s="126">
        <v>17470</v>
      </c>
      <c r="R11" s="126">
        <v>18052</v>
      </c>
      <c r="S11" s="126">
        <v>17952</v>
      </c>
      <c r="T11" s="165" t="s">
        <v>955</v>
      </c>
      <c r="U11" s="126">
        <v>18014</v>
      </c>
    </row>
    <row r="12" spans="1:21" ht="14.25">
      <c r="A12" s="9" t="s">
        <v>926</v>
      </c>
      <c r="B12" s="6"/>
      <c r="C12" s="6"/>
      <c r="D12" s="7"/>
      <c r="E12" s="20"/>
      <c r="F12" s="8"/>
      <c r="G12" s="20"/>
      <c r="H12" s="21">
        <v>2010107</v>
      </c>
      <c r="I12" s="21" t="s">
        <v>945</v>
      </c>
      <c r="J12" s="6"/>
      <c r="K12" s="6"/>
      <c r="L12" s="8">
        <v>0</v>
      </c>
      <c r="M12" s="22"/>
      <c r="N12" s="8"/>
      <c r="O12" s="22"/>
      <c r="P12" s="152" t="s">
        <v>963</v>
      </c>
      <c r="Q12" s="126">
        <v>6188</v>
      </c>
      <c r="R12" s="126">
        <v>5988</v>
      </c>
      <c r="S12" s="126">
        <v>5988</v>
      </c>
      <c r="T12" s="165" t="s">
        <v>963</v>
      </c>
      <c r="U12" s="126">
        <v>6735</v>
      </c>
    </row>
    <row r="13" spans="1:21" ht="14.25">
      <c r="A13" s="9" t="s">
        <v>44</v>
      </c>
      <c r="B13" s="38">
        <v>180000</v>
      </c>
      <c r="C13" s="6">
        <v>140000</v>
      </c>
      <c r="D13" s="7">
        <v>147068</v>
      </c>
      <c r="E13" s="20">
        <f t="shared" si="1"/>
        <v>1.0504857142857142</v>
      </c>
      <c r="F13" s="8">
        <v>116163</v>
      </c>
      <c r="G13" s="20">
        <f t="shared" si="0"/>
        <v>0.26604856968225676</v>
      </c>
      <c r="H13" s="21">
        <v>2010108</v>
      </c>
      <c r="I13" s="21" t="s">
        <v>946</v>
      </c>
      <c r="J13" s="6"/>
      <c r="K13" s="6"/>
      <c r="L13" s="8">
        <v>353</v>
      </c>
      <c r="M13" s="22"/>
      <c r="N13" s="8"/>
      <c r="O13" s="22"/>
      <c r="P13" s="152" t="s">
        <v>970</v>
      </c>
      <c r="Q13" s="126">
        <v>6841</v>
      </c>
      <c r="R13" s="126">
        <v>6650</v>
      </c>
      <c r="S13" s="126">
        <v>6650</v>
      </c>
      <c r="T13" s="165" t="s">
        <v>970</v>
      </c>
      <c r="U13" s="126">
        <v>7803</v>
      </c>
    </row>
    <row r="14" spans="1:21" ht="14.25">
      <c r="A14" s="9" t="s">
        <v>927</v>
      </c>
      <c r="B14" s="38">
        <v>800000</v>
      </c>
      <c r="C14" s="6">
        <v>640000</v>
      </c>
      <c r="D14" s="7">
        <v>647723</v>
      </c>
      <c r="E14" s="20">
        <f t="shared" si="1"/>
        <v>1.0120671875</v>
      </c>
      <c r="F14" s="8">
        <v>598517</v>
      </c>
      <c r="G14" s="20">
        <f t="shared" si="0"/>
        <v>0.08221320363498452</v>
      </c>
      <c r="H14" s="21">
        <v>2010109</v>
      </c>
      <c r="I14" s="21" t="s">
        <v>947</v>
      </c>
      <c r="J14" s="6"/>
      <c r="K14" s="6"/>
      <c r="L14" s="8">
        <v>12</v>
      </c>
      <c r="M14" s="22"/>
      <c r="N14" s="8"/>
      <c r="O14" s="22"/>
      <c r="P14" s="152" t="s">
        <v>977</v>
      </c>
      <c r="Q14" s="126">
        <v>9108</v>
      </c>
      <c r="R14" s="126">
        <v>12709</v>
      </c>
      <c r="S14" s="126">
        <v>11681</v>
      </c>
      <c r="T14" s="165" t="s">
        <v>977</v>
      </c>
      <c r="U14" s="126">
        <v>10488</v>
      </c>
    </row>
    <row r="15" spans="1:21" ht="14.25">
      <c r="A15" s="9" t="s">
        <v>928</v>
      </c>
      <c r="B15" s="38">
        <v>410000</v>
      </c>
      <c r="C15" s="6">
        <v>610000</v>
      </c>
      <c r="D15" s="7">
        <v>617682</v>
      </c>
      <c r="E15" s="20">
        <f t="shared" si="1"/>
        <v>1.0125934426229508</v>
      </c>
      <c r="F15" s="8">
        <v>437427</v>
      </c>
      <c r="G15" s="20">
        <f t="shared" si="0"/>
        <v>0.4120801870940751</v>
      </c>
      <c r="H15" s="21">
        <v>2010150</v>
      </c>
      <c r="I15" s="21" t="s">
        <v>948</v>
      </c>
      <c r="J15" s="6"/>
      <c r="K15" s="6"/>
      <c r="L15" s="8">
        <v>0</v>
      </c>
      <c r="M15" s="22"/>
      <c r="N15" s="8"/>
      <c r="O15" s="22"/>
      <c r="P15" s="152" t="s">
        <v>984</v>
      </c>
      <c r="Q15" s="126">
        <v>184352</v>
      </c>
      <c r="R15" s="126">
        <v>203757</v>
      </c>
      <c r="S15" s="126">
        <v>203484</v>
      </c>
      <c r="T15" s="165" t="s">
        <v>984</v>
      </c>
      <c r="U15" s="126">
        <v>187068</v>
      </c>
    </row>
    <row r="16" spans="1:21" ht="14.25">
      <c r="A16" s="5" t="s">
        <v>929</v>
      </c>
      <c r="B16" s="59">
        <f>SUM(B17:B22)</f>
        <v>1770000</v>
      </c>
      <c r="C16" s="59">
        <f>SUM(C17:C22)</f>
        <v>2200000</v>
      </c>
      <c r="D16" s="59">
        <f>SUM(D17:D22)</f>
        <v>2539060</v>
      </c>
      <c r="E16" s="76">
        <f t="shared" si="1"/>
        <v>1.1541181818181818</v>
      </c>
      <c r="F16" s="77">
        <f>SUM(F17:F22)</f>
        <v>1848447</v>
      </c>
      <c r="G16" s="76">
        <f t="shared" si="0"/>
        <v>0.37361796145629267</v>
      </c>
      <c r="H16" s="21">
        <v>2010199</v>
      </c>
      <c r="I16" s="21" t="s">
        <v>949</v>
      </c>
      <c r="J16" s="6"/>
      <c r="K16" s="6"/>
      <c r="L16" s="8">
        <v>1039</v>
      </c>
      <c r="M16" s="22"/>
      <c r="N16" s="8"/>
      <c r="O16" s="22"/>
      <c r="P16" s="152" t="s">
        <v>991</v>
      </c>
      <c r="Q16" s="126">
        <v>5725</v>
      </c>
      <c r="R16" s="126">
        <v>6558</v>
      </c>
      <c r="S16" s="126">
        <v>6254</v>
      </c>
      <c r="T16" s="165" t="s">
        <v>991</v>
      </c>
      <c r="U16" s="126">
        <v>5889</v>
      </c>
    </row>
    <row r="17" spans="1:21" ht="14.25">
      <c r="A17" s="9" t="s">
        <v>930</v>
      </c>
      <c r="B17" s="38">
        <v>430000</v>
      </c>
      <c r="C17" s="6">
        <v>470000</v>
      </c>
      <c r="D17" s="7">
        <v>482709</v>
      </c>
      <c r="E17" s="20">
        <f t="shared" si="1"/>
        <v>1.027040425531915</v>
      </c>
      <c r="F17" s="8">
        <v>435598</v>
      </c>
      <c r="G17" s="20">
        <f t="shared" si="0"/>
        <v>0.10815247085615631</v>
      </c>
      <c r="H17" s="21">
        <v>20102</v>
      </c>
      <c r="I17" s="30" t="s">
        <v>950</v>
      </c>
      <c r="J17" s="6">
        <v>3997</v>
      </c>
      <c r="K17" s="38">
        <v>3402</v>
      </c>
      <c r="L17" s="8">
        <v>3402</v>
      </c>
      <c r="M17" s="22">
        <f>+L17/K17</f>
        <v>1</v>
      </c>
      <c r="N17" s="8">
        <v>3411</v>
      </c>
      <c r="O17" s="22">
        <f>+L17/N17-1</f>
        <v>-0.0026385224274406704</v>
      </c>
      <c r="P17" s="152" t="s">
        <v>995</v>
      </c>
      <c r="Q17" s="126">
        <v>0</v>
      </c>
      <c r="R17" s="126">
        <v>16328</v>
      </c>
      <c r="S17" s="126">
        <v>16328</v>
      </c>
      <c r="T17" s="165" t="s">
        <v>995</v>
      </c>
      <c r="U17" s="126">
        <v>17822</v>
      </c>
    </row>
    <row r="18" spans="1:21" ht="14.25">
      <c r="A18" s="9" t="s">
        <v>931</v>
      </c>
      <c r="B18" s="38">
        <v>400000</v>
      </c>
      <c r="C18" s="6">
        <v>580000</v>
      </c>
      <c r="D18" s="7">
        <v>735316</v>
      </c>
      <c r="E18" s="20">
        <f t="shared" si="1"/>
        <v>1.2677862068965517</v>
      </c>
      <c r="F18" s="8">
        <v>371628</v>
      </c>
      <c r="G18" s="20">
        <f t="shared" si="0"/>
        <v>0.9786345485270216</v>
      </c>
      <c r="H18" s="21">
        <v>2010201</v>
      </c>
      <c r="I18" s="21" t="s">
        <v>939</v>
      </c>
      <c r="J18" s="6"/>
      <c r="K18" s="6"/>
      <c r="L18" s="8">
        <v>1776</v>
      </c>
      <c r="M18" s="22"/>
      <c r="N18" s="8"/>
      <c r="O18" s="22"/>
      <c r="P18" s="152" t="s">
        <v>1000</v>
      </c>
      <c r="Q18" s="126">
        <v>45442</v>
      </c>
      <c r="R18" s="126">
        <v>28157</v>
      </c>
      <c r="S18" s="126">
        <v>27477</v>
      </c>
      <c r="T18" s="165" t="s">
        <v>1000</v>
      </c>
      <c r="U18" s="126">
        <v>20228</v>
      </c>
    </row>
    <row r="19" spans="1:21" ht="14.25">
      <c r="A19" s="9" t="s">
        <v>932</v>
      </c>
      <c r="B19" s="38">
        <v>130000</v>
      </c>
      <c r="C19" s="6">
        <v>220000</v>
      </c>
      <c r="D19" s="7">
        <v>224952</v>
      </c>
      <c r="E19" s="20">
        <f t="shared" si="1"/>
        <v>1.0225090909090908</v>
      </c>
      <c r="F19" s="8">
        <v>142578</v>
      </c>
      <c r="G19" s="20">
        <f t="shared" si="0"/>
        <v>0.5777469174767496</v>
      </c>
      <c r="H19" s="21">
        <v>2010202</v>
      </c>
      <c r="I19" s="21" t="s">
        <v>940</v>
      </c>
      <c r="J19" s="6"/>
      <c r="K19" s="6"/>
      <c r="L19" s="8">
        <v>325</v>
      </c>
      <c r="M19" s="22"/>
      <c r="N19" s="8"/>
      <c r="O19" s="22"/>
      <c r="P19" s="152" t="s">
        <v>1011</v>
      </c>
      <c r="Q19" s="126">
        <v>12558</v>
      </c>
      <c r="R19" s="126">
        <v>12012</v>
      </c>
      <c r="S19" s="126">
        <v>12009</v>
      </c>
      <c r="T19" s="165" t="s">
        <v>1011</v>
      </c>
      <c r="U19" s="126">
        <v>9716</v>
      </c>
    </row>
    <row r="20" spans="1:21" ht="14.25">
      <c r="A20" s="9" t="s">
        <v>933</v>
      </c>
      <c r="B20" s="6"/>
      <c r="C20" s="6">
        <v>0</v>
      </c>
      <c r="D20" s="7"/>
      <c r="E20" s="20"/>
      <c r="F20" s="8">
        <v>523516</v>
      </c>
      <c r="G20" s="20">
        <f t="shared" si="0"/>
        <v>-1</v>
      </c>
      <c r="H20" s="21">
        <v>2010203</v>
      </c>
      <c r="I20" s="21" t="s">
        <v>941</v>
      </c>
      <c r="J20" s="6"/>
      <c r="K20" s="6"/>
      <c r="L20" s="8">
        <v>6</v>
      </c>
      <c r="M20" s="22"/>
      <c r="N20" s="8"/>
      <c r="O20" s="22"/>
      <c r="P20" s="152" t="s">
        <v>1016</v>
      </c>
      <c r="Q20" s="126">
        <v>16011</v>
      </c>
      <c r="R20" s="126">
        <v>15336</v>
      </c>
      <c r="S20" s="126">
        <v>15091</v>
      </c>
      <c r="T20" s="165" t="s">
        <v>1495</v>
      </c>
      <c r="U20" s="126">
        <v>6126</v>
      </c>
    </row>
    <row r="21" spans="1:21" ht="14.25">
      <c r="A21" s="9" t="s">
        <v>934</v>
      </c>
      <c r="B21" s="6"/>
      <c r="C21" s="6">
        <v>0</v>
      </c>
      <c r="D21" s="7">
        <v>111954</v>
      </c>
      <c r="E21" s="20"/>
      <c r="F21" s="8">
        <v>81014</v>
      </c>
      <c r="G21" s="20">
        <f t="shared" si="0"/>
        <v>0.38190929962722486</v>
      </c>
      <c r="H21" s="21">
        <v>2010204</v>
      </c>
      <c r="I21" s="21" t="s">
        <v>951</v>
      </c>
      <c r="J21" s="6"/>
      <c r="K21" s="6"/>
      <c r="L21" s="8">
        <v>217</v>
      </c>
      <c r="M21" s="22"/>
      <c r="N21" s="8"/>
      <c r="O21" s="22"/>
      <c r="P21" s="152" t="s">
        <v>1023</v>
      </c>
      <c r="Q21" s="126">
        <v>25503</v>
      </c>
      <c r="R21" s="126">
        <v>28807</v>
      </c>
      <c r="S21" s="126">
        <v>28790</v>
      </c>
      <c r="T21" s="165" t="s">
        <v>1016</v>
      </c>
      <c r="U21" s="126">
        <v>15581</v>
      </c>
    </row>
    <row r="22" spans="1:21" ht="14.25">
      <c r="A22" s="9" t="s">
        <v>935</v>
      </c>
      <c r="B22" s="38">
        <v>810000</v>
      </c>
      <c r="C22" s="6">
        <v>930000</v>
      </c>
      <c r="D22" s="7">
        <v>984129</v>
      </c>
      <c r="E22" s="20">
        <f t="shared" si="1"/>
        <v>1.0582032258064515</v>
      </c>
      <c r="F22" s="8">
        <v>294113</v>
      </c>
      <c r="G22" s="20">
        <f t="shared" si="0"/>
        <v>2.346091468245198</v>
      </c>
      <c r="H22" s="21">
        <v>2010205</v>
      </c>
      <c r="I22" s="21" t="s">
        <v>952</v>
      </c>
      <c r="J22" s="6"/>
      <c r="K22" s="6"/>
      <c r="L22" s="8">
        <v>166</v>
      </c>
      <c r="M22" s="22"/>
      <c r="N22" s="8"/>
      <c r="O22" s="22"/>
      <c r="P22" s="152" t="s">
        <v>1031</v>
      </c>
      <c r="Q22" s="126">
        <v>84198</v>
      </c>
      <c r="R22" s="126">
        <v>93374</v>
      </c>
      <c r="S22" s="126">
        <v>93374</v>
      </c>
      <c r="T22" s="165" t="s">
        <v>1023</v>
      </c>
      <c r="U22" s="126">
        <v>22011</v>
      </c>
    </row>
    <row r="23" spans="1:21" ht="14.25">
      <c r="A23" s="23"/>
      <c r="B23" s="10"/>
      <c r="C23" s="10"/>
      <c r="D23" s="10"/>
      <c r="E23" s="22"/>
      <c r="F23" s="22"/>
      <c r="G23" s="22"/>
      <c r="H23" s="21">
        <v>2010206</v>
      </c>
      <c r="I23" s="21" t="s">
        <v>953</v>
      </c>
      <c r="J23" s="6"/>
      <c r="K23" s="6"/>
      <c r="L23" s="8">
        <v>262</v>
      </c>
      <c r="M23" s="22"/>
      <c r="N23" s="8"/>
      <c r="O23" s="22"/>
      <c r="P23" s="152" t="s">
        <v>1036</v>
      </c>
      <c r="Q23" s="126">
        <v>26908</v>
      </c>
      <c r="R23" s="126">
        <v>23894</v>
      </c>
      <c r="S23" s="126">
        <v>23722</v>
      </c>
      <c r="T23" s="165" t="s">
        <v>1031</v>
      </c>
      <c r="U23" s="126">
        <v>86879</v>
      </c>
    </row>
    <row r="24" spans="1:21" ht="14.25">
      <c r="A24" s="9"/>
      <c r="B24" s="6"/>
      <c r="C24" s="6"/>
      <c r="D24" s="7"/>
      <c r="E24" s="20"/>
      <c r="F24" s="20"/>
      <c r="G24" s="20"/>
      <c r="H24" s="21">
        <v>2010250</v>
      </c>
      <c r="I24" s="21" t="s">
        <v>948</v>
      </c>
      <c r="J24" s="6"/>
      <c r="K24" s="6"/>
      <c r="L24" s="8">
        <v>0</v>
      </c>
      <c r="M24" s="22"/>
      <c r="N24" s="8"/>
      <c r="O24" s="22"/>
      <c r="P24" s="152" t="s">
        <v>1044</v>
      </c>
      <c r="Q24" s="126">
        <v>458</v>
      </c>
      <c r="R24" s="126">
        <v>734</v>
      </c>
      <c r="S24" s="126">
        <v>734</v>
      </c>
      <c r="T24" s="165" t="s">
        <v>1036</v>
      </c>
      <c r="U24" s="126">
        <v>27674</v>
      </c>
    </row>
    <row r="25" spans="1:21" ht="14.25">
      <c r="A25" s="9"/>
      <c r="B25" s="6"/>
      <c r="C25" s="6"/>
      <c r="D25" s="7"/>
      <c r="E25" s="20"/>
      <c r="F25" s="20"/>
      <c r="G25" s="20"/>
      <c r="H25" s="21">
        <v>2010299</v>
      </c>
      <c r="I25" s="21" t="s">
        <v>954</v>
      </c>
      <c r="J25" s="6"/>
      <c r="K25" s="6"/>
      <c r="L25" s="8">
        <v>650</v>
      </c>
      <c r="M25" s="22"/>
      <c r="N25" s="8"/>
      <c r="O25" s="22"/>
      <c r="P25" s="152" t="s">
        <v>1047</v>
      </c>
      <c r="Q25" s="126">
        <v>174</v>
      </c>
      <c r="R25" s="126">
        <v>314</v>
      </c>
      <c r="S25" s="126">
        <v>314</v>
      </c>
      <c r="T25" s="165" t="s">
        <v>1044</v>
      </c>
      <c r="U25" s="126">
        <v>1893</v>
      </c>
    </row>
    <row r="26" spans="1:21" ht="14.25">
      <c r="A26" s="23"/>
      <c r="B26" s="10"/>
      <c r="C26" s="10"/>
      <c r="D26" s="10"/>
      <c r="E26" s="22"/>
      <c r="F26" s="22"/>
      <c r="G26" s="22"/>
      <c r="H26" s="21">
        <v>20103</v>
      </c>
      <c r="I26" s="30" t="s">
        <v>955</v>
      </c>
      <c r="J26" s="6">
        <v>17470</v>
      </c>
      <c r="K26" s="38">
        <v>18052</v>
      </c>
      <c r="L26" s="8">
        <v>17952</v>
      </c>
      <c r="M26" s="22">
        <f>+L26/K26</f>
        <v>0.9944604475958343</v>
      </c>
      <c r="N26" s="8">
        <v>18014</v>
      </c>
      <c r="O26" s="22">
        <f>+L26/N26-1</f>
        <v>-0.0034417675141557025</v>
      </c>
      <c r="P26" s="152" t="s">
        <v>1050</v>
      </c>
      <c r="Q26" s="126">
        <v>1551</v>
      </c>
      <c r="R26" s="126">
        <v>2243</v>
      </c>
      <c r="S26" s="126">
        <v>1798</v>
      </c>
      <c r="T26" s="165" t="s">
        <v>1047</v>
      </c>
      <c r="U26" s="126">
        <v>136</v>
      </c>
    </row>
    <row r="27" spans="1:21" ht="14.25">
      <c r="A27" s="23"/>
      <c r="B27" s="10"/>
      <c r="C27" s="10"/>
      <c r="D27" s="10"/>
      <c r="E27" s="22"/>
      <c r="F27" s="22"/>
      <c r="G27" s="22"/>
      <c r="H27" s="21">
        <v>2010301</v>
      </c>
      <c r="I27" s="21" t="s">
        <v>939</v>
      </c>
      <c r="J27" s="6"/>
      <c r="K27" s="6"/>
      <c r="L27" s="8">
        <v>3969</v>
      </c>
      <c r="M27" s="22"/>
      <c r="N27" s="8"/>
      <c r="O27" s="22"/>
      <c r="P27" s="152" t="s">
        <v>1055</v>
      </c>
      <c r="Q27" s="126">
        <v>2490</v>
      </c>
      <c r="R27" s="126">
        <v>2276</v>
      </c>
      <c r="S27" s="126">
        <v>2276</v>
      </c>
      <c r="T27" s="165" t="s">
        <v>1050</v>
      </c>
      <c r="U27" s="126">
        <v>1314</v>
      </c>
    </row>
    <row r="28" spans="1:20" ht="14.25">
      <c r="A28" s="23"/>
      <c r="B28" s="10"/>
      <c r="C28" s="10"/>
      <c r="D28" s="10"/>
      <c r="E28" s="22"/>
      <c r="F28" s="22"/>
      <c r="G28" s="22"/>
      <c r="H28" s="21">
        <v>2010302</v>
      </c>
      <c r="I28" s="21" t="s">
        <v>940</v>
      </c>
      <c r="J28" s="6"/>
      <c r="K28" s="6"/>
      <c r="L28" s="8">
        <v>1370</v>
      </c>
      <c r="M28" s="22"/>
      <c r="N28" s="8"/>
      <c r="O28" s="22"/>
      <c r="T28" s="165"/>
    </row>
    <row r="29" spans="1:20" ht="14.25">
      <c r="A29" s="23"/>
      <c r="B29" s="10"/>
      <c r="C29" s="10"/>
      <c r="D29" s="10"/>
      <c r="E29" s="22"/>
      <c r="F29" s="22"/>
      <c r="G29" s="22"/>
      <c r="H29" s="21">
        <v>2010303</v>
      </c>
      <c r="I29" s="21" t="s">
        <v>941</v>
      </c>
      <c r="J29" s="6"/>
      <c r="K29" s="6"/>
      <c r="L29" s="8">
        <v>366</v>
      </c>
      <c r="M29" s="22"/>
      <c r="N29" s="8"/>
      <c r="O29" s="22"/>
      <c r="T29" s="165"/>
    </row>
    <row r="30" spans="1:20" ht="14.25">
      <c r="A30" s="23"/>
      <c r="B30" s="10"/>
      <c r="C30" s="10"/>
      <c r="D30" s="10"/>
      <c r="E30" s="22"/>
      <c r="F30" s="22"/>
      <c r="G30" s="22"/>
      <c r="H30" s="21">
        <v>2010304</v>
      </c>
      <c r="I30" s="21" t="s">
        <v>956</v>
      </c>
      <c r="J30" s="6"/>
      <c r="K30" s="6"/>
      <c r="L30" s="8">
        <v>196</v>
      </c>
      <c r="M30" s="22"/>
      <c r="N30" s="8"/>
      <c r="O30" s="22"/>
      <c r="T30" s="165"/>
    </row>
    <row r="31" spans="1:20" ht="14.25">
      <c r="A31" s="23"/>
      <c r="B31" s="10"/>
      <c r="C31" s="10"/>
      <c r="D31" s="10"/>
      <c r="E31" s="22"/>
      <c r="F31" s="22"/>
      <c r="G31" s="22"/>
      <c r="H31" s="21">
        <v>2010305</v>
      </c>
      <c r="I31" s="21" t="s">
        <v>957</v>
      </c>
      <c r="J31" s="6"/>
      <c r="K31" s="6"/>
      <c r="L31" s="8">
        <v>32</v>
      </c>
      <c r="M31" s="22"/>
      <c r="N31" s="8"/>
      <c r="O31" s="22"/>
      <c r="T31" s="165"/>
    </row>
    <row r="32" spans="1:20" ht="14.25">
      <c r="A32" s="23"/>
      <c r="B32" s="10"/>
      <c r="C32" s="10"/>
      <c r="D32" s="10"/>
      <c r="E32" s="22"/>
      <c r="F32" s="22"/>
      <c r="G32" s="22"/>
      <c r="H32" s="21">
        <v>2010306</v>
      </c>
      <c r="I32" s="21" t="s">
        <v>958</v>
      </c>
      <c r="J32" s="6"/>
      <c r="K32" s="6"/>
      <c r="L32" s="8">
        <v>0</v>
      </c>
      <c r="M32" s="22"/>
      <c r="N32" s="8"/>
      <c r="O32" s="22"/>
      <c r="T32" s="165"/>
    </row>
    <row r="33" spans="1:20" ht="14.25">
      <c r="A33" s="11"/>
      <c r="B33" s="12"/>
      <c r="C33" s="12"/>
      <c r="D33" s="10"/>
      <c r="E33" s="22"/>
      <c r="F33" s="22"/>
      <c r="G33" s="22"/>
      <c r="H33" s="21">
        <v>2010307</v>
      </c>
      <c r="I33" s="21" t="s">
        <v>959</v>
      </c>
      <c r="J33" s="6"/>
      <c r="K33" s="6"/>
      <c r="L33" s="8">
        <v>0</v>
      </c>
      <c r="M33" s="22"/>
      <c r="N33" s="8"/>
      <c r="O33" s="22"/>
      <c r="T33" s="165"/>
    </row>
    <row r="34" spans="1:20" ht="14.25">
      <c r="A34" s="11"/>
      <c r="B34" s="12"/>
      <c r="C34" s="12"/>
      <c r="D34" s="10"/>
      <c r="E34" s="22"/>
      <c r="F34" s="22"/>
      <c r="G34" s="22"/>
      <c r="H34" s="21">
        <v>2010308</v>
      </c>
      <c r="I34" s="21" t="s">
        <v>960</v>
      </c>
      <c r="J34" s="6"/>
      <c r="K34" s="6"/>
      <c r="L34" s="8">
        <v>3653</v>
      </c>
      <c r="M34" s="22"/>
      <c r="N34" s="8"/>
      <c r="O34" s="22"/>
      <c r="T34" s="165"/>
    </row>
    <row r="35" spans="1:20" ht="14.25">
      <c r="A35" s="24"/>
      <c r="B35" s="13"/>
      <c r="C35" s="13"/>
      <c r="D35" s="10"/>
      <c r="E35" s="22"/>
      <c r="F35" s="22"/>
      <c r="G35" s="22"/>
      <c r="H35" s="21">
        <v>2010309</v>
      </c>
      <c r="I35" s="21" t="s">
        <v>961</v>
      </c>
      <c r="J35" s="6"/>
      <c r="K35" s="6"/>
      <c r="L35" s="8">
        <v>0</v>
      </c>
      <c r="M35" s="22"/>
      <c r="N35" s="8"/>
      <c r="O35" s="22"/>
      <c r="T35" s="165"/>
    </row>
    <row r="36" spans="1:20" ht="14.25">
      <c r="A36" s="24"/>
      <c r="B36" s="13"/>
      <c r="C36" s="13"/>
      <c r="D36" s="10"/>
      <c r="E36" s="22"/>
      <c r="F36" s="22"/>
      <c r="G36" s="22"/>
      <c r="H36" s="21">
        <v>2010350</v>
      </c>
      <c r="I36" s="21" t="s">
        <v>948</v>
      </c>
      <c r="J36" s="6"/>
      <c r="K36" s="6"/>
      <c r="L36" s="8">
        <v>0</v>
      </c>
      <c r="M36" s="22"/>
      <c r="N36" s="8"/>
      <c r="O36" s="22"/>
      <c r="T36" s="165"/>
    </row>
    <row r="37" spans="1:20" ht="14.25">
      <c r="A37" s="24"/>
      <c r="B37" s="13"/>
      <c r="C37" s="13"/>
      <c r="D37" s="10"/>
      <c r="E37" s="22"/>
      <c r="F37" s="22"/>
      <c r="G37" s="22"/>
      <c r="H37" s="21">
        <v>2010399</v>
      </c>
      <c r="I37" s="21" t="s">
        <v>962</v>
      </c>
      <c r="J37" s="6"/>
      <c r="K37" s="6"/>
      <c r="L37" s="8">
        <v>8366</v>
      </c>
      <c r="M37" s="22"/>
      <c r="N37" s="8"/>
      <c r="O37" s="22"/>
      <c r="T37" s="165"/>
    </row>
    <row r="38" spans="1:20" ht="14.25">
      <c r="A38" s="24"/>
      <c r="B38" s="13"/>
      <c r="C38" s="13"/>
      <c r="D38" s="10"/>
      <c r="E38" s="22"/>
      <c r="F38" s="22"/>
      <c r="G38" s="22"/>
      <c r="H38" s="21">
        <v>20104</v>
      </c>
      <c r="I38" s="30" t="s">
        <v>963</v>
      </c>
      <c r="J38" s="6">
        <v>6188</v>
      </c>
      <c r="K38" s="38">
        <v>5988</v>
      </c>
      <c r="L38" s="8">
        <v>5988</v>
      </c>
      <c r="M38" s="22">
        <f>+L38/K38</f>
        <v>1</v>
      </c>
      <c r="N38" s="8">
        <v>6735</v>
      </c>
      <c r="O38" s="22">
        <f>+L38/N38-1</f>
        <v>-0.11091314031180399</v>
      </c>
      <c r="T38" s="165"/>
    </row>
    <row r="39" spans="1:20" ht="14.25">
      <c r="A39" s="24"/>
      <c r="B39" s="13"/>
      <c r="C39" s="13"/>
      <c r="D39" s="10"/>
      <c r="E39" s="22"/>
      <c r="F39" s="22"/>
      <c r="G39" s="22"/>
      <c r="H39" s="21">
        <v>2010401</v>
      </c>
      <c r="I39" s="21" t="s">
        <v>939</v>
      </c>
      <c r="J39" s="6"/>
      <c r="K39" s="6"/>
      <c r="L39" s="8">
        <v>2819</v>
      </c>
      <c r="M39" s="22"/>
      <c r="N39" s="8"/>
      <c r="O39" s="22"/>
      <c r="T39" s="165"/>
    </row>
    <row r="40" spans="1:20" ht="14.25">
      <c r="A40" s="24"/>
      <c r="B40" s="13"/>
      <c r="C40" s="13"/>
      <c r="D40" s="10"/>
      <c r="E40" s="22"/>
      <c r="F40" s="22"/>
      <c r="G40" s="22"/>
      <c r="H40" s="21">
        <v>2010402</v>
      </c>
      <c r="I40" s="21" t="s">
        <v>940</v>
      </c>
      <c r="J40" s="6"/>
      <c r="K40" s="6"/>
      <c r="L40" s="8">
        <v>407</v>
      </c>
      <c r="M40" s="22"/>
      <c r="N40" s="8"/>
      <c r="O40" s="22"/>
      <c r="T40" s="165"/>
    </row>
    <row r="41" spans="1:20" ht="14.25">
      <c r="A41" s="24"/>
      <c r="B41" s="13"/>
      <c r="C41" s="13"/>
      <c r="D41" s="10"/>
      <c r="E41" s="22"/>
      <c r="F41" s="22"/>
      <c r="G41" s="22"/>
      <c r="H41" s="21">
        <v>2010403</v>
      </c>
      <c r="I41" s="21" t="s">
        <v>941</v>
      </c>
      <c r="J41" s="6"/>
      <c r="K41" s="6"/>
      <c r="L41" s="8">
        <v>0</v>
      </c>
      <c r="M41" s="22"/>
      <c r="N41" s="8"/>
      <c r="O41" s="22"/>
      <c r="T41" s="165"/>
    </row>
    <row r="42" spans="1:20" ht="14.25">
      <c r="A42" s="24"/>
      <c r="B42" s="13"/>
      <c r="C42" s="13"/>
      <c r="D42" s="10"/>
      <c r="E42" s="22"/>
      <c r="F42" s="22"/>
      <c r="G42" s="22"/>
      <c r="H42" s="21">
        <v>2010404</v>
      </c>
      <c r="I42" s="21" t="s">
        <v>964</v>
      </c>
      <c r="J42" s="6"/>
      <c r="K42" s="6"/>
      <c r="L42" s="8">
        <v>162</v>
      </c>
      <c r="M42" s="22"/>
      <c r="N42" s="8"/>
      <c r="O42" s="22"/>
      <c r="T42" s="165"/>
    </row>
    <row r="43" spans="1:20" ht="14.25">
      <c r="A43" s="24"/>
      <c r="B43" s="13"/>
      <c r="C43" s="13"/>
      <c r="D43" s="10"/>
      <c r="E43" s="22"/>
      <c r="F43" s="22"/>
      <c r="G43" s="22"/>
      <c r="H43" s="21">
        <v>2010405</v>
      </c>
      <c r="I43" s="21" t="s">
        <v>965</v>
      </c>
      <c r="J43" s="6"/>
      <c r="K43" s="6"/>
      <c r="L43" s="8">
        <v>555</v>
      </c>
      <c r="M43" s="22"/>
      <c r="N43" s="8"/>
      <c r="O43" s="22"/>
      <c r="T43" s="165"/>
    </row>
    <row r="44" spans="1:20" ht="14.25">
      <c r="A44" s="24"/>
      <c r="B44" s="13"/>
      <c r="C44" s="13"/>
      <c r="D44" s="10"/>
      <c r="E44" s="22"/>
      <c r="F44" s="22"/>
      <c r="G44" s="22"/>
      <c r="H44" s="21">
        <v>2010406</v>
      </c>
      <c r="I44" s="21" t="s">
        <v>966</v>
      </c>
      <c r="J44" s="6"/>
      <c r="K44" s="6"/>
      <c r="L44" s="8">
        <v>25</v>
      </c>
      <c r="M44" s="22"/>
      <c r="N44" s="8"/>
      <c r="O44" s="22"/>
      <c r="T44" s="165"/>
    </row>
    <row r="45" spans="1:20" ht="14.25">
      <c r="A45" s="24"/>
      <c r="B45" s="13"/>
      <c r="C45" s="13"/>
      <c r="D45" s="10"/>
      <c r="E45" s="22"/>
      <c r="F45" s="22"/>
      <c r="G45" s="22"/>
      <c r="H45" s="21">
        <v>2010407</v>
      </c>
      <c r="I45" s="21" t="s">
        <v>967</v>
      </c>
      <c r="J45" s="6"/>
      <c r="K45" s="6"/>
      <c r="L45" s="8">
        <v>6</v>
      </c>
      <c r="M45" s="22"/>
      <c r="N45" s="8"/>
      <c r="O45" s="22"/>
      <c r="T45" s="165"/>
    </row>
    <row r="46" spans="1:20" ht="14.25">
      <c r="A46" s="24"/>
      <c r="B46" s="13"/>
      <c r="C46" s="13"/>
      <c r="D46" s="10"/>
      <c r="E46" s="22"/>
      <c r="F46" s="22"/>
      <c r="G46" s="22"/>
      <c r="H46" s="21">
        <v>2010408</v>
      </c>
      <c r="I46" s="21" t="s">
        <v>968</v>
      </c>
      <c r="J46" s="6"/>
      <c r="K46" s="6"/>
      <c r="L46" s="8">
        <v>814</v>
      </c>
      <c r="M46" s="22"/>
      <c r="N46" s="8"/>
      <c r="O46" s="22"/>
      <c r="T46" s="165"/>
    </row>
    <row r="47" spans="1:20" ht="14.25">
      <c r="A47" s="24"/>
      <c r="B47" s="13"/>
      <c r="C47" s="13"/>
      <c r="D47" s="10"/>
      <c r="E47" s="22"/>
      <c r="F47" s="22"/>
      <c r="G47" s="22"/>
      <c r="H47" s="21">
        <v>2010450</v>
      </c>
      <c r="I47" s="21" t="s">
        <v>948</v>
      </c>
      <c r="J47" s="6"/>
      <c r="K47" s="6"/>
      <c r="L47" s="8">
        <v>41</v>
      </c>
      <c r="M47" s="22"/>
      <c r="N47" s="8"/>
      <c r="O47" s="22"/>
      <c r="T47" s="165"/>
    </row>
    <row r="48" spans="1:20" ht="14.25">
      <c r="A48" s="24"/>
      <c r="B48" s="13"/>
      <c r="C48" s="13"/>
      <c r="D48" s="10"/>
      <c r="E48" s="22"/>
      <c r="F48" s="22"/>
      <c r="G48" s="22"/>
      <c r="H48" s="21">
        <v>2010499</v>
      </c>
      <c r="I48" s="21" t="s">
        <v>969</v>
      </c>
      <c r="J48" s="6"/>
      <c r="K48" s="6"/>
      <c r="L48" s="8">
        <v>1159</v>
      </c>
      <c r="M48" s="22"/>
      <c r="N48" s="8"/>
      <c r="O48" s="22"/>
      <c r="T48" s="165"/>
    </row>
    <row r="49" spans="1:20" ht="14.25">
      <c r="A49" s="24"/>
      <c r="B49" s="13"/>
      <c r="C49" s="13"/>
      <c r="D49" s="10"/>
      <c r="E49" s="22"/>
      <c r="F49" s="22"/>
      <c r="G49" s="22"/>
      <c r="H49" s="21">
        <v>20105</v>
      </c>
      <c r="I49" s="30" t="s">
        <v>970</v>
      </c>
      <c r="J49" s="6">
        <v>6841</v>
      </c>
      <c r="K49" s="38">
        <v>6650</v>
      </c>
      <c r="L49" s="8">
        <v>6650</v>
      </c>
      <c r="M49" s="22">
        <f>+L49/K49</f>
        <v>1</v>
      </c>
      <c r="N49" s="8">
        <v>7803</v>
      </c>
      <c r="O49" s="22">
        <f>+L49/N49-1</f>
        <v>-0.14776368063565293</v>
      </c>
      <c r="T49" s="165"/>
    </row>
    <row r="50" spans="1:20" ht="14.25">
      <c r="A50" s="24"/>
      <c r="B50" s="13"/>
      <c r="C50" s="13"/>
      <c r="D50" s="10"/>
      <c r="E50" s="22"/>
      <c r="F50" s="22"/>
      <c r="G50" s="22"/>
      <c r="H50" s="21">
        <v>2010501</v>
      </c>
      <c r="I50" s="21" t="s">
        <v>939</v>
      </c>
      <c r="J50" s="6"/>
      <c r="K50" s="6"/>
      <c r="L50" s="8">
        <v>1225</v>
      </c>
      <c r="M50" s="22"/>
      <c r="N50" s="8"/>
      <c r="O50" s="22"/>
      <c r="T50" s="165"/>
    </row>
    <row r="51" spans="1:20" ht="14.25">
      <c r="A51" s="24"/>
      <c r="B51" s="13"/>
      <c r="C51" s="13"/>
      <c r="D51" s="10"/>
      <c r="E51" s="22"/>
      <c r="F51" s="22"/>
      <c r="G51" s="22"/>
      <c r="H51" s="21">
        <v>2010502</v>
      </c>
      <c r="I51" s="21" t="s">
        <v>940</v>
      </c>
      <c r="J51" s="6"/>
      <c r="K51" s="6"/>
      <c r="L51" s="8">
        <v>1615</v>
      </c>
      <c r="M51" s="22"/>
      <c r="N51" s="8"/>
      <c r="O51" s="22"/>
      <c r="T51" s="165"/>
    </row>
    <row r="52" spans="1:20" ht="14.25">
      <c r="A52" s="24"/>
      <c r="B52" s="13"/>
      <c r="C52" s="13"/>
      <c r="D52" s="10"/>
      <c r="E52" s="22"/>
      <c r="F52" s="22"/>
      <c r="G52" s="22"/>
      <c r="H52" s="21">
        <v>2010503</v>
      </c>
      <c r="I52" s="21" t="s">
        <v>941</v>
      </c>
      <c r="J52" s="6"/>
      <c r="K52" s="6"/>
      <c r="L52" s="8">
        <v>0</v>
      </c>
      <c r="M52" s="22"/>
      <c r="N52" s="8"/>
      <c r="O52" s="22"/>
      <c r="T52" s="165"/>
    </row>
    <row r="53" spans="1:20" ht="14.25">
      <c r="A53" s="24"/>
      <c r="B53" s="13"/>
      <c r="C53" s="13"/>
      <c r="D53" s="10"/>
      <c r="E53" s="22"/>
      <c r="F53" s="22"/>
      <c r="G53" s="22"/>
      <c r="H53" s="21">
        <v>2010504</v>
      </c>
      <c r="I53" s="21" t="s">
        <v>971</v>
      </c>
      <c r="J53" s="6"/>
      <c r="K53" s="6"/>
      <c r="L53" s="8">
        <v>100</v>
      </c>
      <c r="M53" s="22"/>
      <c r="N53" s="8"/>
      <c r="O53" s="22"/>
      <c r="T53" s="165"/>
    </row>
    <row r="54" spans="1:20" ht="14.25">
      <c r="A54" s="24"/>
      <c r="B54" s="13"/>
      <c r="C54" s="13"/>
      <c r="D54" s="10"/>
      <c r="E54" s="22"/>
      <c r="F54" s="22"/>
      <c r="G54" s="22"/>
      <c r="H54" s="21">
        <v>2010505</v>
      </c>
      <c r="I54" s="21" t="s">
        <v>972</v>
      </c>
      <c r="J54" s="6"/>
      <c r="K54" s="6"/>
      <c r="L54" s="8">
        <v>1661</v>
      </c>
      <c r="M54" s="22"/>
      <c r="N54" s="8"/>
      <c r="O54" s="22"/>
      <c r="T54" s="165"/>
    </row>
    <row r="55" spans="1:20" ht="14.25">
      <c r="A55" s="24"/>
      <c r="B55" s="13"/>
      <c r="C55" s="13"/>
      <c r="D55" s="10"/>
      <c r="E55" s="22"/>
      <c r="F55" s="22"/>
      <c r="G55" s="22"/>
      <c r="H55" s="21">
        <v>2010506</v>
      </c>
      <c r="I55" s="21" t="s">
        <v>973</v>
      </c>
      <c r="J55" s="6"/>
      <c r="K55" s="6"/>
      <c r="L55" s="8">
        <v>581</v>
      </c>
      <c r="M55" s="22"/>
      <c r="N55" s="8"/>
      <c r="O55" s="22"/>
      <c r="T55" s="165"/>
    </row>
    <row r="56" spans="1:20" ht="14.25">
      <c r="A56" s="24"/>
      <c r="B56" s="13"/>
      <c r="C56" s="13"/>
      <c r="D56" s="10"/>
      <c r="E56" s="22"/>
      <c r="F56" s="22"/>
      <c r="G56" s="22"/>
      <c r="H56" s="21">
        <v>2010507</v>
      </c>
      <c r="I56" s="21" t="s">
        <v>974</v>
      </c>
      <c r="J56" s="6"/>
      <c r="K56" s="6"/>
      <c r="L56" s="8">
        <v>223</v>
      </c>
      <c r="M56" s="22"/>
      <c r="N56" s="8"/>
      <c r="O56" s="22"/>
      <c r="T56" s="165"/>
    </row>
    <row r="57" spans="1:20" ht="14.25">
      <c r="A57" s="24"/>
      <c r="B57" s="13"/>
      <c r="C57" s="13"/>
      <c r="D57" s="10"/>
      <c r="E57" s="22"/>
      <c r="F57" s="22"/>
      <c r="G57" s="22"/>
      <c r="H57" s="21">
        <v>2010508</v>
      </c>
      <c r="I57" s="21" t="s">
        <v>975</v>
      </c>
      <c r="J57" s="6"/>
      <c r="K57" s="6"/>
      <c r="L57" s="8">
        <v>412</v>
      </c>
      <c r="M57" s="22"/>
      <c r="N57" s="8"/>
      <c r="O57" s="22"/>
      <c r="T57" s="165"/>
    </row>
    <row r="58" spans="1:20" ht="14.25">
      <c r="A58" s="24"/>
      <c r="B58" s="13"/>
      <c r="C58" s="13"/>
      <c r="D58" s="10"/>
      <c r="E58" s="22"/>
      <c r="F58" s="22"/>
      <c r="G58" s="22"/>
      <c r="H58" s="21">
        <v>2010550</v>
      </c>
      <c r="I58" s="21" t="s">
        <v>948</v>
      </c>
      <c r="J58" s="6"/>
      <c r="K58" s="6"/>
      <c r="L58" s="8">
        <v>756</v>
      </c>
      <c r="M58" s="22"/>
      <c r="N58" s="8"/>
      <c r="O58" s="22"/>
      <c r="T58" s="165"/>
    </row>
    <row r="59" spans="1:20" ht="14.25">
      <c r="A59" s="24"/>
      <c r="B59" s="13"/>
      <c r="C59" s="13"/>
      <c r="D59" s="10"/>
      <c r="E59" s="22"/>
      <c r="F59" s="22"/>
      <c r="G59" s="22"/>
      <c r="H59" s="21">
        <v>2010599</v>
      </c>
      <c r="I59" s="21" t="s">
        <v>976</v>
      </c>
      <c r="J59" s="6"/>
      <c r="K59" s="6"/>
      <c r="L59" s="8">
        <v>77</v>
      </c>
      <c r="M59" s="22"/>
      <c r="N59" s="8"/>
      <c r="O59" s="22"/>
      <c r="T59" s="165"/>
    </row>
    <row r="60" spans="1:20" ht="14.25">
      <c r="A60" s="24"/>
      <c r="B60" s="13"/>
      <c r="C60" s="13"/>
      <c r="D60" s="10"/>
      <c r="E60" s="22"/>
      <c r="F60" s="22"/>
      <c r="G60" s="22"/>
      <c r="H60" s="21">
        <v>20106</v>
      </c>
      <c r="I60" s="30" t="s">
        <v>977</v>
      </c>
      <c r="J60" s="6">
        <v>9108</v>
      </c>
      <c r="K60" s="38">
        <v>12709</v>
      </c>
      <c r="L60" s="8">
        <v>11681</v>
      </c>
      <c r="M60" s="22">
        <f>+L60/K60</f>
        <v>0.9191124400031474</v>
      </c>
      <c r="N60" s="8">
        <v>10488</v>
      </c>
      <c r="O60" s="22">
        <f>+L60/N60-1</f>
        <v>0.1137490465293669</v>
      </c>
      <c r="T60" s="165"/>
    </row>
    <row r="61" spans="1:20" ht="14.25">
      <c r="A61" s="24"/>
      <c r="B61" s="13"/>
      <c r="C61" s="13"/>
      <c r="D61" s="10"/>
      <c r="E61" s="22"/>
      <c r="F61" s="22"/>
      <c r="G61" s="22"/>
      <c r="H61" s="21">
        <v>2010601</v>
      </c>
      <c r="I61" s="21" t="s">
        <v>939</v>
      </c>
      <c r="J61" s="6"/>
      <c r="K61" s="6"/>
      <c r="L61" s="8">
        <v>4263</v>
      </c>
      <c r="M61" s="22"/>
      <c r="N61" s="8"/>
      <c r="O61" s="22"/>
      <c r="T61" s="165"/>
    </row>
    <row r="62" spans="1:20" ht="14.25">
      <c r="A62" s="24"/>
      <c r="B62" s="13"/>
      <c r="C62" s="13"/>
      <c r="D62" s="10"/>
      <c r="E62" s="22"/>
      <c r="F62" s="22"/>
      <c r="G62" s="22"/>
      <c r="H62" s="21">
        <v>2010602</v>
      </c>
      <c r="I62" s="21" t="s">
        <v>940</v>
      </c>
      <c r="J62" s="6"/>
      <c r="K62" s="6"/>
      <c r="L62" s="8">
        <v>1021</v>
      </c>
      <c r="M62" s="22"/>
      <c r="N62" s="8"/>
      <c r="O62" s="22"/>
      <c r="T62" s="165"/>
    </row>
    <row r="63" spans="1:20" ht="14.25">
      <c r="A63" s="24"/>
      <c r="B63" s="13"/>
      <c r="C63" s="13"/>
      <c r="D63" s="10"/>
      <c r="E63" s="22"/>
      <c r="F63" s="22"/>
      <c r="G63" s="22"/>
      <c r="H63" s="21">
        <v>2010603</v>
      </c>
      <c r="I63" s="21" t="s">
        <v>941</v>
      </c>
      <c r="J63" s="6"/>
      <c r="K63" s="6"/>
      <c r="L63" s="8">
        <v>197</v>
      </c>
      <c r="M63" s="22"/>
      <c r="N63" s="8"/>
      <c r="O63" s="22"/>
      <c r="T63" s="165"/>
    </row>
    <row r="64" spans="1:20" ht="14.25">
      <c r="A64" s="24"/>
      <c r="B64" s="13"/>
      <c r="C64" s="13"/>
      <c r="D64" s="10"/>
      <c r="E64" s="22"/>
      <c r="F64" s="22"/>
      <c r="G64" s="22"/>
      <c r="H64" s="21">
        <v>2010604</v>
      </c>
      <c r="I64" s="21" t="s">
        <v>978</v>
      </c>
      <c r="J64" s="6"/>
      <c r="K64" s="6"/>
      <c r="L64" s="8">
        <v>0</v>
      </c>
      <c r="M64" s="22"/>
      <c r="N64" s="8"/>
      <c r="O64" s="22"/>
      <c r="T64" s="165"/>
    </row>
    <row r="65" spans="1:20" ht="14.25">
      <c r="A65" s="24"/>
      <c r="B65" s="13"/>
      <c r="C65" s="13"/>
      <c r="D65" s="10"/>
      <c r="E65" s="22"/>
      <c r="F65" s="22"/>
      <c r="G65" s="22"/>
      <c r="H65" s="21">
        <v>2010605</v>
      </c>
      <c r="I65" s="21" t="s">
        <v>979</v>
      </c>
      <c r="J65" s="6"/>
      <c r="K65" s="6"/>
      <c r="L65" s="8">
        <v>2395</v>
      </c>
      <c r="M65" s="22"/>
      <c r="N65" s="8"/>
      <c r="O65" s="22"/>
      <c r="T65" s="165"/>
    </row>
    <row r="66" spans="1:20" ht="14.25">
      <c r="A66" s="24"/>
      <c r="B66" s="13"/>
      <c r="C66" s="13"/>
      <c r="D66" s="10"/>
      <c r="E66" s="22"/>
      <c r="F66" s="22"/>
      <c r="G66" s="22"/>
      <c r="H66" s="21">
        <v>2010606</v>
      </c>
      <c r="I66" s="21" t="s">
        <v>980</v>
      </c>
      <c r="J66" s="6"/>
      <c r="K66" s="6"/>
      <c r="L66" s="8">
        <v>721</v>
      </c>
      <c r="M66" s="22"/>
      <c r="N66" s="8"/>
      <c r="O66" s="22"/>
      <c r="T66" s="165"/>
    </row>
    <row r="67" spans="1:20" ht="14.25">
      <c r="A67" s="24"/>
      <c r="B67" s="13"/>
      <c r="C67" s="13"/>
      <c r="D67" s="10"/>
      <c r="E67" s="22"/>
      <c r="F67" s="22"/>
      <c r="G67" s="22"/>
      <c r="H67" s="21">
        <v>2010607</v>
      </c>
      <c r="I67" s="21" t="s">
        <v>981</v>
      </c>
      <c r="J67" s="6"/>
      <c r="K67" s="6"/>
      <c r="L67" s="8">
        <v>290</v>
      </c>
      <c r="M67" s="22"/>
      <c r="N67" s="8"/>
      <c r="O67" s="22"/>
      <c r="T67" s="165"/>
    </row>
    <row r="68" spans="1:20" ht="14.25">
      <c r="A68" s="24"/>
      <c r="B68" s="13"/>
      <c r="C68" s="13"/>
      <c r="D68" s="10"/>
      <c r="E68" s="22"/>
      <c r="F68" s="22"/>
      <c r="G68" s="22"/>
      <c r="H68" s="21">
        <v>2010608</v>
      </c>
      <c r="I68" s="21" t="s">
        <v>982</v>
      </c>
      <c r="J68" s="6"/>
      <c r="K68" s="6"/>
      <c r="L68" s="8">
        <v>0</v>
      </c>
      <c r="M68" s="22"/>
      <c r="N68" s="8"/>
      <c r="O68" s="22"/>
      <c r="T68" s="165"/>
    </row>
    <row r="69" spans="1:20" ht="14.25">
      <c r="A69" s="24"/>
      <c r="B69" s="13"/>
      <c r="C69" s="13"/>
      <c r="D69" s="10"/>
      <c r="E69" s="22"/>
      <c r="F69" s="22"/>
      <c r="G69" s="22"/>
      <c r="H69" s="21">
        <v>2010650</v>
      </c>
      <c r="I69" s="21" t="s">
        <v>948</v>
      </c>
      <c r="J69" s="6"/>
      <c r="K69" s="6"/>
      <c r="L69" s="8">
        <v>0</v>
      </c>
      <c r="M69" s="22"/>
      <c r="N69" s="8"/>
      <c r="O69" s="22"/>
      <c r="T69" s="165"/>
    </row>
    <row r="70" spans="1:20" ht="14.25">
      <c r="A70" s="24"/>
      <c r="B70" s="13"/>
      <c r="C70" s="13"/>
      <c r="D70" s="10"/>
      <c r="E70" s="22"/>
      <c r="F70" s="22"/>
      <c r="G70" s="22"/>
      <c r="H70" s="21">
        <v>2010699</v>
      </c>
      <c r="I70" s="21" t="s">
        <v>983</v>
      </c>
      <c r="J70" s="6"/>
      <c r="K70" s="6"/>
      <c r="L70" s="8">
        <v>2794</v>
      </c>
      <c r="M70" s="22"/>
      <c r="N70" s="8"/>
      <c r="O70" s="22"/>
      <c r="T70" s="165"/>
    </row>
    <row r="71" spans="1:20" ht="14.25">
      <c r="A71" s="24"/>
      <c r="B71" s="13"/>
      <c r="C71" s="13"/>
      <c r="D71" s="10"/>
      <c r="E71" s="22"/>
      <c r="F71" s="22"/>
      <c r="G71" s="22"/>
      <c r="H71" s="21">
        <v>20107</v>
      </c>
      <c r="I71" s="30" t="s">
        <v>984</v>
      </c>
      <c r="J71" s="6">
        <v>184352</v>
      </c>
      <c r="K71" s="38">
        <v>203757</v>
      </c>
      <c r="L71" s="8">
        <v>203484</v>
      </c>
      <c r="M71" s="22">
        <f>+L71/K71</f>
        <v>0.9986601687303994</v>
      </c>
      <c r="N71" s="8">
        <v>187068</v>
      </c>
      <c r="O71" s="22">
        <f>+L71/N71-1</f>
        <v>0.08775418564372317</v>
      </c>
      <c r="T71" s="165"/>
    </row>
    <row r="72" spans="1:20" ht="14.25">
      <c r="A72" s="24"/>
      <c r="B72" s="13"/>
      <c r="C72" s="13"/>
      <c r="D72" s="10"/>
      <c r="E72" s="22"/>
      <c r="F72" s="22"/>
      <c r="G72" s="22"/>
      <c r="H72" s="21">
        <v>2010701</v>
      </c>
      <c r="I72" s="21" t="s">
        <v>939</v>
      </c>
      <c r="J72" s="6"/>
      <c r="K72" s="6"/>
      <c r="L72" s="8">
        <v>53768</v>
      </c>
      <c r="M72" s="22"/>
      <c r="N72" s="8"/>
      <c r="O72" s="22"/>
      <c r="T72" s="165"/>
    </row>
    <row r="73" spans="1:20" ht="14.25">
      <c r="A73" s="24"/>
      <c r="B73" s="13"/>
      <c r="C73" s="13"/>
      <c r="D73" s="10"/>
      <c r="E73" s="22"/>
      <c r="F73" s="22"/>
      <c r="G73" s="22"/>
      <c r="H73" s="21">
        <v>2010702</v>
      </c>
      <c r="I73" s="21" t="s">
        <v>940</v>
      </c>
      <c r="J73" s="6"/>
      <c r="K73" s="6"/>
      <c r="L73" s="8">
        <v>2155</v>
      </c>
      <c r="M73" s="22"/>
      <c r="N73" s="8"/>
      <c r="O73" s="22"/>
      <c r="T73" s="165"/>
    </row>
    <row r="74" spans="1:20" ht="14.25">
      <c r="A74" s="24"/>
      <c r="B74" s="13"/>
      <c r="C74" s="13"/>
      <c r="D74" s="10"/>
      <c r="E74" s="22"/>
      <c r="F74" s="22"/>
      <c r="G74" s="22"/>
      <c r="H74" s="21">
        <v>2010703</v>
      </c>
      <c r="I74" s="21" t="s">
        <v>941</v>
      </c>
      <c r="J74" s="6"/>
      <c r="K74" s="6"/>
      <c r="L74" s="8">
        <v>3491</v>
      </c>
      <c r="M74" s="22"/>
      <c r="N74" s="8"/>
      <c r="O74" s="22"/>
      <c r="T74" s="165"/>
    </row>
    <row r="75" spans="1:20" ht="14.25">
      <c r="A75" s="24"/>
      <c r="B75" s="13"/>
      <c r="C75" s="13"/>
      <c r="D75" s="10"/>
      <c r="E75" s="22"/>
      <c r="F75" s="22"/>
      <c r="G75" s="22"/>
      <c r="H75" s="21">
        <v>2010704</v>
      </c>
      <c r="I75" s="21" t="s">
        <v>985</v>
      </c>
      <c r="J75" s="6"/>
      <c r="K75" s="6"/>
      <c r="L75" s="8">
        <v>571</v>
      </c>
      <c r="M75" s="22"/>
      <c r="N75" s="8"/>
      <c r="O75" s="22"/>
      <c r="T75" s="165"/>
    </row>
    <row r="76" spans="1:20" ht="14.25">
      <c r="A76" s="24"/>
      <c r="B76" s="13"/>
      <c r="C76" s="13"/>
      <c r="D76" s="10"/>
      <c r="E76" s="22"/>
      <c r="F76" s="22"/>
      <c r="G76" s="22"/>
      <c r="H76" s="21">
        <v>2010705</v>
      </c>
      <c r="I76" s="21" t="s">
        <v>986</v>
      </c>
      <c r="J76" s="6"/>
      <c r="K76" s="6"/>
      <c r="L76" s="8">
        <v>7459</v>
      </c>
      <c r="M76" s="22"/>
      <c r="N76" s="8"/>
      <c r="O76" s="22"/>
      <c r="T76" s="165"/>
    </row>
    <row r="77" spans="1:20" ht="14.25">
      <c r="A77" s="24"/>
      <c r="B77" s="13"/>
      <c r="C77" s="13"/>
      <c r="D77" s="10"/>
      <c r="E77" s="22"/>
      <c r="F77" s="22"/>
      <c r="G77" s="22"/>
      <c r="H77" s="21">
        <v>2010706</v>
      </c>
      <c r="I77" s="21" t="s">
        <v>987</v>
      </c>
      <c r="J77" s="6"/>
      <c r="K77" s="6"/>
      <c r="L77" s="8">
        <v>75860</v>
      </c>
      <c r="M77" s="22"/>
      <c r="N77" s="8"/>
      <c r="O77" s="22"/>
      <c r="T77" s="165"/>
    </row>
    <row r="78" spans="1:20" ht="14.25">
      <c r="A78" s="24"/>
      <c r="B78" s="13"/>
      <c r="C78" s="13"/>
      <c r="D78" s="10"/>
      <c r="E78" s="22"/>
      <c r="F78" s="22"/>
      <c r="G78" s="22"/>
      <c r="H78" s="21">
        <v>2010707</v>
      </c>
      <c r="I78" s="21" t="s">
        <v>988</v>
      </c>
      <c r="J78" s="6"/>
      <c r="K78" s="6"/>
      <c r="L78" s="8">
        <v>671</v>
      </c>
      <c r="M78" s="22"/>
      <c r="N78" s="8"/>
      <c r="O78" s="22"/>
      <c r="T78" s="165"/>
    </row>
    <row r="79" spans="1:20" ht="14.25">
      <c r="A79" s="24"/>
      <c r="B79" s="13"/>
      <c r="C79" s="13"/>
      <c r="D79" s="10"/>
      <c r="E79" s="22"/>
      <c r="F79" s="22"/>
      <c r="G79" s="22"/>
      <c r="H79" s="21">
        <v>2010708</v>
      </c>
      <c r="I79" s="21" t="s">
        <v>989</v>
      </c>
      <c r="J79" s="6"/>
      <c r="K79" s="6"/>
      <c r="L79" s="6">
        <v>35</v>
      </c>
      <c r="M79" s="22"/>
      <c r="N79" s="6"/>
      <c r="O79" s="22"/>
      <c r="T79" s="165"/>
    </row>
    <row r="80" spans="1:20" ht="14.25">
      <c r="A80" s="24"/>
      <c r="B80" s="13"/>
      <c r="C80" s="13"/>
      <c r="D80" s="10"/>
      <c r="E80" s="22"/>
      <c r="F80" s="22"/>
      <c r="G80" s="22"/>
      <c r="H80" s="21">
        <v>2010709</v>
      </c>
      <c r="I80" s="21" t="s">
        <v>981</v>
      </c>
      <c r="J80" s="6"/>
      <c r="K80" s="6"/>
      <c r="L80" s="8">
        <v>965</v>
      </c>
      <c r="M80" s="22"/>
      <c r="N80" s="8"/>
      <c r="O80" s="22"/>
      <c r="T80" s="165"/>
    </row>
    <row r="81" spans="1:20" ht="14.25">
      <c r="A81" s="24"/>
      <c r="B81" s="13"/>
      <c r="C81" s="13"/>
      <c r="D81" s="10"/>
      <c r="E81" s="22"/>
      <c r="F81" s="22"/>
      <c r="G81" s="22"/>
      <c r="H81" s="21">
        <v>2010750</v>
      </c>
      <c r="I81" s="21" t="s">
        <v>948</v>
      </c>
      <c r="J81" s="6"/>
      <c r="K81" s="6"/>
      <c r="L81" s="8">
        <v>0</v>
      </c>
      <c r="M81" s="22"/>
      <c r="N81" s="8"/>
      <c r="O81" s="22"/>
      <c r="T81" s="165"/>
    </row>
    <row r="82" spans="1:20" ht="14.25">
      <c r="A82" s="24"/>
      <c r="B82" s="13"/>
      <c r="C82" s="13"/>
      <c r="D82" s="10"/>
      <c r="E82" s="22"/>
      <c r="F82" s="22"/>
      <c r="G82" s="22"/>
      <c r="H82" s="21">
        <v>2010799</v>
      </c>
      <c r="I82" s="21" t="s">
        <v>990</v>
      </c>
      <c r="J82" s="6"/>
      <c r="K82" s="6"/>
      <c r="L82" s="8">
        <v>58509</v>
      </c>
      <c r="M82" s="22"/>
      <c r="N82" s="8"/>
      <c r="O82" s="22"/>
      <c r="T82" s="165"/>
    </row>
    <row r="83" spans="1:20" ht="14.25">
      <c r="A83" s="24"/>
      <c r="B83" s="13"/>
      <c r="C83" s="13"/>
      <c r="D83" s="10"/>
      <c r="E83" s="22"/>
      <c r="F83" s="22"/>
      <c r="G83" s="22"/>
      <c r="H83" s="21">
        <v>20108</v>
      </c>
      <c r="I83" s="30" t="s">
        <v>991</v>
      </c>
      <c r="J83" s="6">
        <v>5725</v>
      </c>
      <c r="K83" s="38">
        <v>6558</v>
      </c>
      <c r="L83" s="8">
        <v>6254</v>
      </c>
      <c r="M83" s="22">
        <f>+L83/K83</f>
        <v>0.9536444037816407</v>
      </c>
      <c r="N83" s="8">
        <v>5889</v>
      </c>
      <c r="O83" s="22">
        <f>+L83/N83-1</f>
        <v>0.06197996264221439</v>
      </c>
      <c r="T83" s="165"/>
    </row>
    <row r="84" spans="1:20" ht="14.25">
      <c r="A84" s="24"/>
      <c r="B84" s="13"/>
      <c r="C84" s="13"/>
      <c r="D84" s="10"/>
      <c r="E84" s="22"/>
      <c r="F84" s="22"/>
      <c r="G84" s="22"/>
      <c r="H84" s="21">
        <v>2010801</v>
      </c>
      <c r="I84" s="21" t="s">
        <v>939</v>
      </c>
      <c r="J84" s="6"/>
      <c r="K84" s="6"/>
      <c r="L84" s="8">
        <v>4766</v>
      </c>
      <c r="M84" s="22"/>
      <c r="N84" s="8"/>
      <c r="O84" s="22"/>
      <c r="T84" s="165"/>
    </row>
    <row r="85" spans="1:20" ht="14.25">
      <c r="A85" s="24"/>
      <c r="B85" s="13"/>
      <c r="C85" s="13"/>
      <c r="D85" s="10"/>
      <c r="E85" s="22"/>
      <c r="F85" s="22"/>
      <c r="G85" s="22"/>
      <c r="H85" s="21">
        <v>2010802</v>
      </c>
      <c r="I85" s="21" t="s">
        <v>940</v>
      </c>
      <c r="J85" s="6"/>
      <c r="K85" s="6"/>
      <c r="L85" s="8">
        <v>0</v>
      </c>
      <c r="M85" s="22"/>
      <c r="N85" s="8"/>
      <c r="O85" s="22"/>
      <c r="T85" s="165"/>
    </row>
    <row r="86" spans="1:20" ht="14.25">
      <c r="A86" s="24"/>
      <c r="B86" s="13"/>
      <c r="C86" s="13"/>
      <c r="D86" s="10"/>
      <c r="E86" s="22"/>
      <c r="F86" s="22"/>
      <c r="G86" s="22"/>
      <c r="H86" s="21">
        <v>2010803</v>
      </c>
      <c r="I86" s="21" t="s">
        <v>941</v>
      </c>
      <c r="J86" s="6"/>
      <c r="K86" s="6"/>
      <c r="L86" s="8">
        <v>0</v>
      </c>
      <c r="M86" s="22"/>
      <c r="N86" s="8"/>
      <c r="O86" s="22"/>
      <c r="T86" s="165"/>
    </row>
    <row r="87" spans="1:20" ht="14.25">
      <c r="A87" s="24"/>
      <c r="B87" s="13"/>
      <c r="C87" s="13"/>
      <c r="D87" s="10"/>
      <c r="E87" s="22"/>
      <c r="F87" s="22"/>
      <c r="G87" s="22"/>
      <c r="H87" s="21">
        <v>2010804</v>
      </c>
      <c r="I87" s="21" t="s">
        <v>992</v>
      </c>
      <c r="J87" s="6"/>
      <c r="K87" s="6"/>
      <c r="L87" s="8">
        <v>1362</v>
      </c>
      <c r="M87" s="22"/>
      <c r="N87" s="8"/>
      <c r="O87" s="22"/>
      <c r="T87" s="165"/>
    </row>
    <row r="88" spans="1:20" ht="14.25">
      <c r="A88" s="24"/>
      <c r="B88" s="13"/>
      <c r="C88" s="13"/>
      <c r="D88" s="10"/>
      <c r="E88" s="22"/>
      <c r="F88" s="22"/>
      <c r="G88" s="22"/>
      <c r="H88" s="21">
        <v>2010805</v>
      </c>
      <c r="I88" s="21" t="s">
        <v>993</v>
      </c>
      <c r="J88" s="6"/>
      <c r="K88" s="6"/>
      <c r="L88" s="8">
        <v>8</v>
      </c>
      <c r="M88" s="22"/>
      <c r="N88" s="8"/>
      <c r="O88" s="22"/>
      <c r="T88" s="165"/>
    </row>
    <row r="89" spans="1:20" ht="14.25">
      <c r="A89" s="24"/>
      <c r="B89" s="13"/>
      <c r="C89" s="13"/>
      <c r="D89" s="10"/>
      <c r="E89" s="22"/>
      <c r="F89" s="22"/>
      <c r="G89" s="22"/>
      <c r="H89" s="21">
        <v>2010806</v>
      </c>
      <c r="I89" s="21" t="s">
        <v>981</v>
      </c>
      <c r="J89" s="6"/>
      <c r="K89" s="6"/>
      <c r="L89" s="8">
        <v>0</v>
      </c>
      <c r="M89" s="22"/>
      <c r="N89" s="8"/>
      <c r="O89" s="22"/>
      <c r="T89" s="165"/>
    </row>
    <row r="90" spans="1:20" ht="14.25">
      <c r="A90" s="24"/>
      <c r="B90" s="13"/>
      <c r="C90" s="13"/>
      <c r="D90" s="10"/>
      <c r="E90" s="22"/>
      <c r="F90" s="22"/>
      <c r="G90" s="22"/>
      <c r="H90" s="21">
        <v>2010850</v>
      </c>
      <c r="I90" s="21" t="s">
        <v>948</v>
      </c>
      <c r="J90" s="6"/>
      <c r="K90" s="6"/>
      <c r="L90" s="8">
        <v>0</v>
      </c>
      <c r="M90" s="22"/>
      <c r="N90" s="8"/>
      <c r="O90" s="22"/>
      <c r="T90" s="165"/>
    </row>
    <row r="91" spans="1:20" ht="14.25">
      <c r="A91" s="24"/>
      <c r="B91" s="13"/>
      <c r="C91" s="13"/>
      <c r="D91" s="10"/>
      <c r="E91" s="22"/>
      <c r="F91" s="22"/>
      <c r="G91" s="22"/>
      <c r="H91" s="21">
        <v>2010899</v>
      </c>
      <c r="I91" s="21" t="s">
        <v>994</v>
      </c>
      <c r="J91" s="6"/>
      <c r="K91" s="6"/>
      <c r="L91" s="8">
        <v>118</v>
      </c>
      <c r="M91" s="22"/>
      <c r="N91" s="8"/>
      <c r="O91" s="22"/>
      <c r="T91" s="165"/>
    </row>
    <row r="92" spans="1:20" ht="14.25">
      <c r="A92" s="24"/>
      <c r="B92" s="13"/>
      <c r="C92" s="13"/>
      <c r="D92" s="10"/>
      <c r="E92" s="22"/>
      <c r="F92" s="22"/>
      <c r="G92" s="22"/>
      <c r="H92" s="21">
        <v>20109</v>
      </c>
      <c r="I92" s="30" t="s">
        <v>995</v>
      </c>
      <c r="J92" s="6">
        <v>0</v>
      </c>
      <c r="K92" s="38">
        <v>16328</v>
      </c>
      <c r="L92" s="8">
        <v>16328</v>
      </c>
      <c r="M92" s="22">
        <f>+L92/K92</f>
        <v>1</v>
      </c>
      <c r="N92" s="8">
        <v>17822</v>
      </c>
      <c r="O92" s="22">
        <f>+L92/N92-1</f>
        <v>-0.08382897542363366</v>
      </c>
      <c r="T92" s="165"/>
    </row>
    <row r="93" spans="1:20" ht="14.25">
      <c r="A93" s="24"/>
      <c r="B93" s="13"/>
      <c r="C93" s="13"/>
      <c r="D93" s="10"/>
      <c r="E93" s="22"/>
      <c r="F93" s="22"/>
      <c r="G93" s="22"/>
      <c r="H93" s="21">
        <v>2010901</v>
      </c>
      <c r="I93" s="21" t="s">
        <v>939</v>
      </c>
      <c r="J93" s="6"/>
      <c r="K93" s="6"/>
      <c r="L93" s="8">
        <v>0</v>
      </c>
      <c r="M93" s="22"/>
      <c r="N93" s="8"/>
      <c r="O93" s="22"/>
      <c r="T93" s="165"/>
    </row>
    <row r="94" spans="1:20" ht="14.25">
      <c r="A94" s="24"/>
      <c r="B94" s="13"/>
      <c r="C94" s="13"/>
      <c r="D94" s="10"/>
      <c r="E94" s="22"/>
      <c r="F94" s="22"/>
      <c r="G94" s="22"/>
      <c r="H94" s="21">
        <v>2010902</v>
      </c>
      <c r="I94" s="21" t="s">
        <v>940</v>
      </c>
      <c r="J94" s="6"/>
      <c r="K94" s="6"/>
      <c r="L94" s="8">
        <v>0</v>
      </c>
      <c r="M94" s="22"/>
      <c r="N94" s="8"/>
      <c r="O94" s="22"/>
      <c r="T94" s="165"/>
    </row>
    <row r="95" spans="1:20" ht="14.25">
      <c r="A95" s="24"/>
      <c r="B95" s="13"/>
      <c r="C95" s="13"/>
      <c r="D95" s="10"/>
      <c r="E95" s="22"/>
      <c r="F95" s="22"/>
      <c r="G95" s="22"/>
      <c r="H95" s="21">
        <v>2010903</v>
      </c>
      <c r="I95" s="21" t="s">
        <v>941</v>
      </c>
      <c r="J95" s="6"/>
      <c r="K95" s="6"/>
      <c r="L95" s="8">
        <v>0</v>
      </c>
      <c r="M95" s="22"/>
      <c r="N95" s="8"/>
      <c r="O95" s="22"/>
      <c r="T95" s="165"/>
    </row>
    <row r="96" spans="1:20" ht="14.25">
      <c r="A96" s="24"/>
      <c r="B96" s="13"/>
      <c r="C96" s="13"/>
      <c r="D96" s="10"/>
      <c r="E96" s="22"/>
      <c r="F96" s="22"/>
      <c r="G96" s="22"/>
      <c r="H96" s="21">
        <v>2010904</v>
      </c>
      <c r="I96" s="21" t="s">
        <v>996</v>
      </c>
      <c r="J96" s="6"/>
      <c r="K96" s="6"/>
      <c r="L96" s="8">
        <v>0</v>
      </c>
      <c r="M96" s="22"/>
      <c r="N96" s="8"/>
      <c r="O96" s="22"/>
      <c r="T96" s="165"/>
    </row>
    <row r="97" spans="1:20" ht="14.25">
      <c r="A97" s="24"/>
      <c r="B97" s="13"/>
      <c r="C97" s="13"/>
      <c r="D97" s="10"/>
      <c r="E97" s="22"/>
      <c r="F97" s="22"/>
      <c r="G97" s="22"/>
      <c r="H97" s="21">
        <v>2010905</v>
      </c>
      <c r="I97" s="21" t="s">
        <v>997</v>
      </c>
      <c r="J97" s="6"/>
      <c r="K97" s="6"/>
      <c r="L97" s="8">
        <v>0</v>
      </c>
      <c r="M97" s="22"/>
      <c r="N97" s="8"/>
      <c r="O97" s="22"/>
      <c r="T97" s="165"/>
    </row>
    <row r="98" spans="1:20" ht="14.25">
      <c r="A98" s="24"/>
      <c r="B98" s="13"/>
      <c r="C98" s="13"/>
      <c r="D98" s="10"/>
      <c r="E98" s="22"/>
      <c r="F98" s="22"/>
      <c r="G98" s="22"/>
      <c r="H98" s="21">
        <v>2010907</v>
      </c>
      <c r="I98" s="21" t="s">
        <v>998</v>
      </c>
      <c r="J98" s="6"/>
      <c r="K98" s="6"/>
      <c r="L98" s="8">
        <v>0</v>
      </c>
      <c r="M98" s="22"/>
      <c r="N98" s="8"/>
      <c r="O98" s="22"/>
      <c r="T98" s="165"/>
    </row>
    <row r="99" spans="1:20" ht="14.25">
      <c r="A99" s="24"/>
      <c r="B99" s="13"/>
      <c r="C99" s="13"/>
      <c r="D99" s="10"/>
      <c r="E99" s="22"/>
      <c r="F99" s="22"/>
      <c r="G99" s="22"/>
      <c r="H99" s="21">
        <v>2010908</v>
      </c>
      <c r="I99" s="21" t="s">
        <v>981</v>
      </c>
      <c r="J99" s="6"/>
      <c r="K99" s="6"/>
      <c r="L99" s="8">
        <v>0</v>
      </c>
      <c r="M99" s="22"/>
      <c r="N99" s="8"/>
      <c r="O99" s="22"/>
      <c r="T99" s="165"/>
    </row>
    <row r="100" spans="1:20" ht="14.25">
      <c r="A100" s="24"/>
      <c r="B100" s="13"/>
      <c r="C100" s="13"/>
      <c r="D100" s="10"/>
      <c r="E100" s="22"/>
      <c r="F100" s="22"/>
      <c r="G100" s="22"/>
      <c r="H100" s="21">
        <v>2010950</v>
      </c>
      <c r="I100" s="21" t="s">
        <v>948</v>
      </c>
      <c r="J100" s="6"/>
      <c r="K100" s="6"/>
      <c r="L100" s="8">
        <v>0</v>
      </c>
      <c r="M100" s="22"/>
      <c r="N100" s="8"/>
      <c r="O100" s="22"/>
      <c r="T100" s="165"/>
    </row>
    <row r="101" spans="1:20" ht="14.25">
      <c r="A101" s="24"/>
      <c r="B101" s="13"/>
      <c r="C101" s="13"/>
      <c r="D101" s="10"/>
      <c r="E101" s="22"/>
      <c r="F101" s="22"/>
      <c r="G101" s="22"/>
      <c r="H101" s="21">
        <v>2010999</v>
      </c>
      <c r="I101" s="21" t="s">
        <v>999</v>
      </c>
      <c r="J101" s="6"/>
      <c r="K101" s="6"/>
      <c r="L101" s="8">
        <v>16328</v>
      </c>
      <c r="M101" s="22"/>
      <c r="N101" s="8"/>
      <c r="O101" s="22"/>
      <c r="T101" s="165"/>
    </row>
    <row r="102" spans="1:20" ht="14.25">
      <c r="A102" s="24"/>
      <c r="B102" s="13"/>
      <c r="C102" s="13"/>
      <c r="D102" s="10"/>
      <c r="E102" s="22"/>
      <c r="F102" s="22"/>
      <c r="G102" s="22"/>
      <c r="H102" s="21">
        <v>20110</v>
      </c>
      <c r="I102" s="30" t="s">
        <v>1000</v>
      </c>
      <c r="J102" s="6">
        <v>45442</v>
      </c>
      <c r="K102" s="38">
        <v>28157</v>
      </c>
      <c r="L102" s="8">
        <v>27477</v>
      </c>
      <c r="M102" s="22">
        <f>+L102/K102</f>
        <v>0.9758496998970061</v>
      </c>
      <c r="N102" s="8">
        <v>20228</v>
      </c>
      <c r="O102" s="22">
        <f>+L102/N102-1</f>
        <v>0.3583646430690133</v>
      </c>
      <c r="T102" s="165"/>
    </row>
    <row r="103" spans="1:20" ht="14.25">
      <c r="A103" s="24"/>
      <c r="B103" s="13"/>
      <c r="C103" s="13"/>
      <c r="D103" s="10"/>
      <c r="E103" s="22"/>
      <c r="F103" s="22"/>
      <c r="G103" s="22"/>
      <c r="H103" s="21">
        <v>2011001</v>
      </c>
      <c r="I103" s="21" t="s">
        <v>939</v>
      </c>
      <c r="J103" s="6"/>
      <c r="K103" s="6"/>
      <c r="L103" s="8">
        <v>877</v>
      </c>
      <c r="M103" s="22"/>
      <c r="N103" s="8"/>
      <c r="O103" s="22"/>
      <c r="T103" s="165"/>
    </row>
    <row r="104" spans="1:20" ht="14.25">
      <c r="A104" s="24"/>
      <c r="B104" s="13"/>
      <c r="C104" s="13"/>
      <c r="D104" s="10"/>
      <c r="E104" s="22"/>
      <c r="F104" s="22"/>
      <c r="G104" s="22"/>
      <c r="H104" s="21">
        <v>2011002</v>
      </c>
      <c r="I104" s="21" t="s">
        <v>940</v>
      </c>
      <c r="J104" s="6"/>
      <c r="K104" s="6"/>
      <c r="L104" s="8">
        <v>190</v>
      </c>
      <c r="M104" s="22"/>
      <c r="N104" s="8"/>
      <c r="O104" s="22"/>
      <c r="T104" s="165"/>
    </row>
    <row r="105" spans="1:20" ht="14.25">
      <c r="A105" s="24"/>
      <c r="B105" s="13"/>
      <c r="C105" s="13"/>
      <c r="D105" s="10"/>
      <c r="E105" s="22"/>
      <c r="F105" s="22"/>
      <c r="G105" s="22"/>
      <c r="H105" s="21">
        <v>2011003</v>
      </c>
      <c r="I105" s="21" t="s">
        <v>941</v>
      </c>
      <c r="J105" s="6"/>
      <c r="K105" s="6"/>
      <c r="L105" s="8">
        <v>0</v>
      </c>
      <c r="M105" s="22"/>
      <c r="N105" s="8"/>
      <c r="O105" s="22"/>
      <c r="T105" s="165"/>
    </row>
    <row r="106" spans="1:20" ht="14.25">
      <c r="A106" s="24"/>
      <c r="B106" s="13"/>
      <c r="C106" s="13"/>
      <c r="D106" s="10"/>
      <c r="E106" s="22"/>
      <c r="F106" s="22"/>
      <c r="G106" s="22"/>
      <c r="H106" s="21">
        <v>2011004</v>
      </c>
      <c r="I106" s="21" t="s">
        <v>1001</v>
      </c>
      <c r="J106" s="6"/>
      <c r="K106" s="6"/>
      <c r="L106" s="8">
        <v>60</v>
      </c>
      <c r="M106" s="22"/>
      <c r="N106" s="8"/>
      <c r="O106" s="22"/>
      <c r="T106" s="165"/>
    </row>
    <row r="107" spans="1:20" ht="14.25">
      <c r="A107" s="24"/>
      <c r="B107" s="13"/>
      <c r="C107" s="13"/>
      <c r="D107" s="10"/>
      <c r="E107" s="22"/>
      <c r="F107" s="22"/>
      <c r="G107" s="22"/>
      <c r="H107" s="21">
        <v>2011005</v>
      </c>
      <c r="I107" s="21" t="s">
        <v>1002</v>
      </c>
      <c r="J107" s="6"/>
      <c r="K107" s="6"/>
      <c r="L107" s="8">
        <v>1145</v>
      </c>
      <c r="M107" s="22"/>
      <c r="N107" s="8"/>
      <c r="O107" s="22"/>
      <c r="T107" s="165"/>
    </row>
    <row r="108" spans="1:20" ht="14.25">
      <c r="A108" s="24"/>
      <c r="B108" s="13"/>
      <c r="C108" s="13"/>
      <c r="D108" s="10"/>
      <c r="E108" s="22"/>
      <c r="F108" s="22"/>
      <c r="G108" s="22"/>
      <c r="H108" s="21">
        <v>2011006</v>
      </c>
      <c r="I108" s="21" t="s">
        <v>1003</v>
      </c>
      <c r="J108" s="6"/>
      <c r="K108" s="6"/>
      <c r="L108" s="8">
        <v>2672</v>
      </c>
      <c r="M108" s="22"/>
      <c r="N108" s="8"/>
      <c r="O108" s="22"/>
      <c r="T108" s="165"/>
    </row>
    <row r="109" spans="1:20" ht="14.25">
      <c r="A109" s="24"/>
      <c r="B109" s="13"/>
      <c r="C109" s="13"/>
      <c r="D109" s="10"/>
      <c r="E109" s="22"/>
      <c r="F109" s="22"/>
      <c r="G109" s="22"/>
      <c r="H109" s="21">
        <v>2011007</v>
      </c>
      <c r="I109" s="21" t="s">
        <v>1004</v>
      </c>
      <c r="J109" s="6"/>
      <c r="K109" s="6"/>
      <c r="L109" s="8">
        <v>8648</v>
      </c>
      <c r="M109" s="22"/>
      <c r="N109" s="8"/>
      <c r="O109" s="22"/>
      <c r="T109" s="165"/>
    </row>
    <row r="110" spans="1:20" ht="14.25">
      <c r="A110" s="24"/>
      <c r="B110" s="13"/>
      <c r="C110" s="13"/>
      <c r="D110" s="10"/>
      <c r="E110" s="22"/>
      <c r="F110" s="22"/>
      <c r="G110" s="22"/>
      <c r="H110" s="21">
        <v>2011008</v>
      </c>
      <c r="I110" s="21" t="s">
        <v>1005</v>
      </c>
      <c r="J110" s="6"/>
      <c r="K110" s="6"/>
      <c r="L110" s="8">
        <v>8321</v>
      </c>
      <c r="M110" s="22"/>
      <c r="N110" s="8"/>
      <c r="O110" s="22"/>
      <c r="T110" s="165"/>
    </row>
    <row r="111" spans="1:20" ht="14.25">
      <c r="A111" s="24"/>
      <c r="B111" s="13"/>
      <c r="C111" s="13"/>
      <c r="D111" s="10"/>
      <c r="E111" s="22"/>
      <c r="F111" s="22"/>
      <c r="G111" s="22"/>
      <c r="H111" s="21">
        <v>2011009</v>
      </c>
      <c r="I111" s="21" t="s">
        <v>1006</v>
      </c>
      <c r="J111" s="6"/>
      <c r="K111" s="6"/>
      <c r="L111" s="8">
        <v>1012</v>
      </c>
      <c r="M111" s="22"/>
      <c r="N111" s="8"/>
      <c r="O111" s="22"/>
      <c r="T111" s="165"/>
    </row>
    <row r="112" spans="1:20" ht="14.25">
      <c r="A112" s="24"/>
      <c r="B112" s="13"/>
      <c r="C112" s="13"/>
      <c r="D112" s="10"/>
      <c r="E112" s="22"/>
      <c r="F112" s="22"/>
      <c r="G112" s="22"/>
      <c r="H112" s="21">
        <v>2011010</v>
      </c>
      <c r="I112" s="21" t="s">
        <v>1007</v>
      </c>
      <c r="J112" s="6"/>
      <c r="K112" s="6"/>
      <c r="L112" s="8">
        <v>306</v>
      </c>
      <c r="M112" s="22"/>
      <c r="N112" s="8"/>
      <c r="O112" s="22"/>
      <c r="T112" s="165"/>
    </row>
    <row r="113" spans="1:20" ht="14.25">
      <c r="A113" s="24"/>
      <c r="B113" s="13"/>
      <c r="C113" s="13"/>
      <c r="D113" s="10"/>
      <c r="E113" s="22"/>
      <c r="F113" s="22"/>
      <c r="G113" s="22"/>
      <c r="H113" s="21">
        <v>2011011</v>
      </c>
      <c r="I113" s="21" t="s">
        <v>1008</v>
      </c>
      <c r="J113" s="6"/>
      <c r="K113" s="6"/>
      <c r="L113" s="8">
        <v>250</v>
      </c>
      <c r="M113" s="22"/>
      <c r="N113" s="8"/>
      <c r="O113" s="22"/>
      <c r="T113" s="165"/>
    </row>
    <row r="114" spans="1:20" ht="14.25">
      <c r="A114" s="24"/>
      <c r="B114" s="13"/>
      <c r="C114" s="13"/>
      <c r="D114" s="10"/>
      <c r="E114" s="22"/>
      <c r="F114" s="22"/>
      <c r="G114" s="22"/>
      <c r="H114" s="21">
        <v>2011012</v>
      </c>
      <c r="I114" s="21" t="s">
        <v>1009</v>
      </c>
      <c r="J114" s="6"/>
      <c r="K114" s="6"/>
      <c r="L114" s="8">
        <v>0</v>
      </c>
      <c r="M114" s="22"/>
      <c r="N114" s="8"/>
      <c r="O114" s="22"/>
      <c r="T114" s="165"/>
    </row>
    <row r="115" spans="1:20" ht="14.25">
      <c r="A115" s="24"/>
      <c r="B115" s="13"/>
      <c r="C115" s="13"/>
      <c r="D115" s="10"/>
      <c r="E115" s="22"/>
      <c r="F115" s="22"/>
      <c r="G115" s="22"/>
      <c r="H115" s="21">
        <v>2011050</v>
      </c>
      <c r="I115" s="21" t="s">
        <v>948</v>
      </c>
      <c r="J115" s="6"/>
      <c r="K115" s="6"/>
      <c r="L115" s="8">
        <v>6</v>
      </c>
      <c r="M115" s="22"/>
      <c r="N115" s="8"/>
      <c r="O115" s="22"/>
      <c r="T115" s="165"/>
    </row>
    <row r="116" spans="1:20" ht="14.25">
      <c r="A116" s="24"/>
      <c r="B116" s="13"/>
      <c r="C116" s="13"/>
      <c r="D116" s="10"/>
      <c r="E116" s="22"/>
      <c r="F116" s="22"/>
      <c r="G116" s="22"/>
      <c r="H116" s="21">
        <v>2011099</v>
      </c>
      <c r="I116" s="21" t="s">
        <v>1010</v>
      </c>
      <c r="J116" s="6"/>
      <c r="K116" s="6"/>
      <c r="L116" s="8">
        <v>3990</v>
      </c>
      <c r="M116" s="22"/>
      <c r="N116" s="8"/>
      <c r="O116" s="22"/>
      <c r="T116" s="165"/>
    </row>
    <row r="117" spans="1:20" ht="14.25">
      <c r="A117" s="24"/>
      <c r="B117" s="13"/>
      <c r="C117" s="13"/>
      <c r="D117" s="10"/>
      <c r="E117" s="22"/>
      <c r="F117" s="22"/>
      <c r="G117" s="22"/>
      <c r="H117" s="21">
        <v>20111</v>
      </c>
      <c r="I117" s="30" t="s">
        <v>1011</v>
      </c>
      <c r="J117" s="6">
        <v>12558</v>
      </c>
      <c r="K117" s="38">
        <v>12012</v>
      </c>
      <c r="L117" s="8">
        <v>12009</v>
      </c>
      <c r="M117" s="22">
        <f>+L117/K117</f>
        <v>0.9997502497502497</v>
      </c>
      <c r="N117" s="8">
        <v>9716</v>
      </c>
      <c r="O117" s="22">
        <f>+L117/N117-1</f>
        <v>0.236002470152326</v>
      </c>
      <c r="T117" s="165"/>
    </row>
    <row r="118" spans="1:20" ht="14.25">
      <c r="A118" s="24"/>
      <c r="B118" s="13"/>
      <c r="C118" s="13"/>
      <c r="D118" s="10"/>
      <c r="E118" s="22"/>
      <c r="F118" s="22"/>
      <c r="G118" s="22"/>
      <c r="H118" s="21">
        <v>2011101</v>
      </c>
      <c r="I118" s="21" t="s">
        <v>939</v>
      </c>
      <c r="J118" s="6"/>
      <c r="K118" s="6"/>
      <c r="L118" s="8">
        <v>6642</v>
      </c>
      <c r="M118" s="22"/>
      <c r="N118" s="8"/>
      <c r="O118" s="22"/>
      <c r="T118" s="165"/>
    </row>
    <row r="119" spans="1:20" ht="14.25">
      <c r="A119" s="24"/>
      <c r="B119" s="13"/>
      <c r="C119" s="13"/>
      <c r="D119" s="10"/>
      <c r="E119" s="22"/>
      <c r="F119" s="22"/>
      <c r="G119" s="22"/>
      <c r="H119" s="21">
        <v>2011102</v>
      </c>
      <c r="I119" s="21" t="s">
        <v>940</v>
      </c>
      <c r="J119" s="6"/>
      <c r="K119" s="6"/>
      <c r="L119" s="8">
        <v>1102</v>
      </c>
      <c r="M119" s="22"/>
      <c r="N119" s="8"/>
      <c r="O119" s="22"/>
      <c r="T119" s="165"/>
    </row>
    <row r="120" spans="1:20" ht="14.25">
      <c r="A120" s="24"/>
      <c r="B120" s="13"/>
      <c r="C120" s="13"/>
      <c r="D120" s="10"/>
      <c r="E120" s="22"/>
      <c r="F120" s="22"/>
      <c r="G120" s="22"/>
      <c r="H120" s="21">
        <v>2011103</v>
      </c>
      <c r="I120" s="21" t="s">
        <v>941</v>
      </c>
      <c r="J120" s="6"/>
      <c r="K120" s="6"/>
      <c r="L120" s="8">
        <v>0</v>
      </c>
      <c r="M120" s="22"/>
      <c r="N120" s="8"/>
      <c r="O120" s="22"/>
      <c r="T120" s="165"/>
    </row>
    <row r="121" spans="1:20" ht="14.25">
      <c r="A121" s="24"/>
      <c r="B121" s="13"/>
      <c r="C121" s="13"/>
      <c r="D121" s="10"/>
      <c r="E121" s="22"/>
      <c r="F121" s="22"/>
      <c r="G121" s="22"/>
      <c r="H121" s="21">
        <v>2011104</v>
      </c>
      <c r="I121" s="21" t="s">
        <v>1012</v>
      </c>
      <c r="J121" s="6"/>
      <c r="K121" s="6"/>
      <c r="L121" s="8">
        <v>941</v>
      </c>
      <c r="M121" s="22"/>
      <c r="N121" s="8"/>
      <c r="O121" s="22"/>
      <c r="T121" s="165"/>
    </row>
    <row r="122" spans="1:20" ht="14.25">
      <c r="A122" s="24"/>
      <c r="B122" s="13"/>
      <c r="C122" s="13"/>
      <c r="D122" s="10"/>
      <c r="E122" s="22"/>
      <c r="F122" s="22"/>
      <c r="G122" s="22"/>
      <c r="H122" s="21">
        <v>2011105</v>
      </c>
      <c r="I122" s="21" t="s">
        <v>1013</v>
      </c>
      <c r="J122" s="6"/>
      <c r="K122" s="6"/>
      <c r="L122" s="8">
        <v>90</v>
      </c>
      <c r="M122" s="22"/>
      <c r="N122" s="8"/>
      <c r="O122" s="22"/>
      <c r="T122" s="165"/>
    </row>
    <row r="123" spans="1:20" ht="14.25">
      <c r="A123" s="24"/>
      <c r="B123" s="13"/>
      <c r="C123" s="13"/>
      <c r="D123" s="10"/>
      <c r="E123" s="22"/>
      <c r="F123" s="22"/>
      <c r="G123" s="22"/>
      <c r="H123" s="21">
        <v>2011106</v>
      </c>
      <c r="I123" s="21" t="s">
        <v>1014</v>
      </c>
      <c r="J123" s="6"/>
      <c r="K123" s="6"/>
      <c r="L123" s="8">
        <v>0</v>
      </c>
      <c r="M123" s="22"/>
      <c r="N123" s="8"/>
      <c r="O123" s="22"/>
      <c r="T123" s="165"/>
    </row>
    <row r="124" spans="1:20" ht="14.25">
      <c r="A124" s="24"/>
      <c r="B124" s="13"/>
      <c r="C124" s="13"/>
      <c r="D124" s="10"/>
      <c r="E124" s="22"/>
      <c r="F124" s="22"/>
      <c r="G124" s="22"/>
      <c r="H124" s="21">
        <v>2011150</v>
      </c>
      <c r="I124" s="21" t="s">
        <v>948</v>
      </c>
      <c r="J124" s="6"/>
      <c r="K124" s="6"/>
      <c r="L124" s="8">
        <v>241</v>
      </c>
      <c r="M124" s="22"/>
      <c r="N124" s="8"/>
      <c r="O124" s="22"/>
      <c r="T124" s="165"/>
    </row>
    <row r="125" spans="1:20" ht="14.25">
      <c r="A125" s="24"/>
      <c r="B125" s="13"/>
      <c r="C125" s="13"/>
      <c r="D125" s="10"/>
      <c r="E125" s="22"/>
      <c r="F125" s="22"/>
      <c r="G125" s="22"/>
      <c r="H125" s="21">
        <v>2011199</v>
      </c>
      <c r="I125" s="21" t="s">
        <v>1015</v>
      </c>
      <c r="J125" s="6"/>
      <c r="K125" s="6"/>
      <c r="L125" s="8">
        <v>2993</v>
      </c>
      <c r="M125" s="22"/>
      <c r="N125" s="8"/>
      <c r="O125" s="22"/>
      <c r="T125" s="165"/>
    </row>
    <row r="126" spans="1:20" ht="14.25">
      <c r="A126" s="24"/>
      <c r="B126" s="13"/>
      <c r="C126" s="13"/>
      <c r="D126" s="10"/>
      <c r="E126" s="22"/>
      <c r="F126" s="22"/>
      <c r="G126" s="22"/>
      <c r="H126" s="21">
        <v>20113</v>
      </c>
      <c r="I126" s="30" t="s">
        <v>1016</v>
      </c>
      <c r="J126" s="6">
        <v>16011</v>
      </c>
      <c r="K126" s="38">
        <v>15336</v>
      </c>
      <c r="L126" s="8">
        <v>15091</v>
      </c>
      <c r="M126" s="22">
        <f>+L126/K126</f>
        <v>0.9840245174752217</v>
      </c>
      <c r="N126" s="8">
        <v>15581</v>
      </c>
      <c r="O126" s="22">
        <f>+L126/N126-1</f>
        <v>-0.03144855914254541</v>
      </c>
      <c r="T126" s="165"/>
    </row>
    <row r="127" spans="1:20" ht="14.25">
      <c r="A127" s="24"/>
      <c r="B127" s="13"/>
      <c r="C127" s="13"/>
      <c r="D127" s="10"/>
      <c r="E127" s="22"/>
      <c r="F127" s="22"/>
      <c r="G127" s="22"/>
      <c r="H127" s="21">
        <v>2011301</v>
      </c>
      <c r="I127" s="21" t="s">
        <v>939</v>
      </c>
      <c r="J127" s="6"/>
      <c r="K127" s="6"/>
      <c r="L127" s="8">
        <v>7069</v>
      </c>
      <c r="M127" s="22"/>
      <c r="N127" s="8"/>
      <c r="O127" s="22"/>
      <c r="T127" s="165"/>
    </row>
    <row r="128" spans="1:20" ht="14.25">
      <c r="A128" s="24"/>
      <c r="B128" s="13"/>
      <c r="C128" s="13"/>
      <c r="D128" s="10"/>
      <c r="E128" s="22"/>
      <c r="F128" s="22"/>
      <c r="G128" s="22"/>
      <c r="H128" s="21">
        <v>2011302</v>
      </c>
      <c r="I128" s="21" t="s">
        <v>940</v>
      </c>
      <c r="J128" s="6"/>
      <c r="K128" s="6"/>
      <c r="L128" s="8">
        <v>0</v>
      </c>
      <c r="M128" s="22"/>
      <c r="N128" s="8"/>
      <c r="O128" s="22"/>
      <c r="T128" s="165"/>
    </row>
    <row r="129" spans="1:20" ht="14.25">
      <c r="A129" s="24"/>
      <c r="B129" s="13"/>
      <c r="C129" s="13"/>
      <c r="D129" s="10"/>
      <c r="E129" s="22"/>
      <c r="F129" s="22"/>
      <c r="G129" s="22"/>
      <c r="H129" s="21">
        <v>2011303</v>
      </c>
      <c r="I129" s="21" t="s">
        <v>941</v>
      </c>
      <c r="J129" s="6"/>
      <c r="K129" s="6"/>
      <c r="L129" s="8">
        <v>0</v>
      </c>
      <c r="M129" s="22"/>
      <c r="N129" s="8"/>
      <c r="O129" s="22"/>
      <c r="T129" s="165"/>
    </row>
    <row r="130" spans="1:20" ht="14.25">
      <c r="A130" s="24"/>
      <c r="B130" s="13"/>
      <c r="C130" s="13"/>
      <c r="D130" s="10"/>
      <c r="E130" s="22"/>
      <c r="F130" s="22"/>
      <c r="G130" s="22"/>
      <c r="H130" s="21">
        <v>2011304</v>
      </c>
      <c r="I130" s="21" t="s">
        <v>1017</v>
      </c>
      <c r="J130" s="6"/>
      <c r="K130" s="6"/>
      <c r="L130" s="8">
        <v>1077</v>
      </c>
      <c r="M130" s="22"/>
      <c r="N130" s="8"/>
      <c r="O130" s="22"/>
      <c r="T130" s="165"/>
    </row>
    <row r="131" spans="1:20" ht="14.25">
      <c r="A131" s="24"/>
      <c r="B131" s="13"/>
      <c r="C131" s="13"/>
      <c r="D131" s="10"/>
      <c r="E131" s="22"/>
      <c r="F131" s="22"/>
      <c r="G131" s="22"/>
      <c r="H131" s="21">
        <v>2011305</v>
      </c>
      <c r="I131" s="21" t="s">
        <v>1018</v>
      </c>
      <c r="J131" s="6"/>
      <c r="K131" s="6"/>
      <c r="L131" s="8">
        <v>1344</v>
      </c>
      <c r="M131" s="22"/>
      <c r="N131" s="8"/>
      <c r="O131" s="22"/>
      <c r="T131" s="165"/>
    </row>
    <row r="132" spans="1:20" ht="14.25">
      <c r="A132" s="24"/>
      <c r="B132" s="13"/>
      <c r="C132" s="13"/>
      <c r="D132" s="10"/>
      <c r="E132" s="22"/>
      <c r="F132" s="22"/>
      <c r="G132" s="22"/>
      <c r="H132" s="21">
        <v>2011306</v>
      </c>
      <c r="I132" s="21" t="s">
        <v>1019</v>
      </c>
      <c r="J132" s="6"/>
      <c r="K132" s="6"/>
      <c r="L132" s="8">
        <v>90</v>
      </c>
      <c r="M132" s="22"/>
      <c r="N132" s="8"/>
      <c r="O132" s="22"/>
      <c r="T132" s="165"/>
    </row>
    <row r="133" spans="1:20" ht="14.25">
      <c r="A133" s="24"/>
      <c r="B133" s="13"/>
      <c r="C133" s="13"/>
      <c r="D133" s="10"/>
      <c r="E133" s="22"/>
      <c r="F133" s="22"/>
      <c r="G133" s="22"/>
      <c r="H133" s="21">
        <v>2011307</v>
      </c>
      <c r="I133" s="21" t="s">
        <v>1020</v>
      </c>
      <c r="J133" s="6"/>
      <c r="K133" s="6"/>
      <c r="L133" s="8">
        <v>850</v>
      </c>
      <c r="M133" s="22"/>
      <c r="N133" s="8"/>
      <c r="O133" s="22"/>
      <c r="T133" s="165"/>
    </row>
    <row r="134" spans="1:20" ht="14.25">
      <c r="A134" s="24"/>
      <c r="B134" s="13"/>
      <c r="C134" s="13"/>
      <c r="D134" s="10"/>
      <c r="E134" s="22"/>
      <c r="F134" s="22"/>
      <c r="G134" s="22"/>
      <c r="H134" s="21">
        <v>2011308</v>
      </c>
      <c r="I134" s="21" t="s">
        <v>1021</v>
      </c>
      <c r="J134" s="6"/>
      <c r="K134" s="6"/>
      <c r="L134" s="8">
        <v>1123</v>
      </c>
      <c r="M134" s="22"/>
      <c r="N134" s="8"/>
      <c r="O134" s="22"/>
      <c r="T134" s="165"/>
    </row>
    <row r="135" spans="1:20" ht="14.25">
      <c r="A135" s="24"/>
      <c r="B135" s="13"/>
      <c r="C135" s="13"/>
      <c r="D135" s="10"/>
      <c r="E135" s="22"/>
      <c r="F135" s="22"/>
      <c r="G135" s="22"/>
      <c r="H135" s="21">
        <v>2011350</v>
      </c>
      <c r="I135" s="21" t="s">
        <v>948</v>
      </c>
      <c r="J135" s="6"/>
      <c r="K135" s="6"/>
      <c r="L135" s="8">
        <v>1113</v>
      </c>
      <c r="M135" s="22"/>
      <c r="N135" s="8"/>
      <c r="O135" s="22"/>
      <c r="T135" s="165"/>
    </row>
    <row r="136" spans="1:20" ht="14.25">
      <c r="A136" s="24"/>
      <c r="B136" s="13"/>
      <c r="C136" s="13"/>
      <c r="D136" s="10"/>
      <c r="E136" s="22"/>
      <c r="F136" s="22"/>
      <c r="G136" s="22"/>
      <c r="H136" s="21">
        <v>2011399</v>
      </c>
      <c r="I136" s="21" t="s">
        <v>1022</v>
      </c>
      <c r="J136" s="6"/>
      <c r="K136" s="6"/>
      <c r="L136" s="8">
        <v>2425</v>
      </c>
      <c r="M136" s="22"/>
      <c r="N136" s="8"/>
      <c r="O136" s="22"/>
      <c r="T136" s="165"/>
    </row>
    <row r="137" spans="1:20" ht="14.25">
      <c r="A137" s="24"/>
      <c r="B137" s="13"/>
      <c r="C137" s="13"/>
      <c r="D137" s="10"/>
      <c r="E137" s="22"/>
      <c r="F137" s="22"/>
      <c r="G137" s="22"/>
      <c r="H137" s="21">
        <v>20114</v>
      </c>
      <c r="I137" s="30" t="s">
        <v>1023</v>
      </c>
      <c r="J137" s="6">
        <v>25503</v>
      </c>
      <c r="K137" s="38">
        <v>28807</v>
      </c>
      <c r="L137" s="8">
        <v>28790</v>
      </c>
      <c r="M137" s="22">
        <f>+L137/K137</f>
        <v>0.9994098656576527</v>
      </c>
      <c r="N137" s="8">
        <v>22011</v>
      </c>
      <c r="O137" s="22">
        <f>+L137/N137-1</f>
        <v>0.3079823724501385</v>
      </c>
      <c r="T137" s="165"/>
    </row>
    <row r="138" spans="1:20" ht="14.25">
      <c r="A138" s="24"/>
      <c r="B138" s="13"/>
      <c r="C138" s="13"/>
      <c r="D138" s="10"/>
      <c r="E138" s="22"/>
      <c r="F138" s="22"/>
      <c r="G138" s="22"/>
      <c r="H138" s="21">
        <v>2011401</v>
      </c>
      <c r="I138" s="21" t="s">
        <v>939</v>
      </c>
      <c r="J138" s="6"/>
      <c r="K138" s="6"/>
      <c r="L138" s="8">
        <v>0</v>
      </c>
      <c r="M138" s="22"/>
      <c r="N138" s="8"/>
      <c r="O138" s="22"/>
      <c r="T138" s="165"/>
    </row>
    <row r="139" spans="1:20" ht="14.25">
      <c r="A139" s="24"/>
      <c r="B139" s="13"/>
      <c r="C139" s="13"/>
      <c r="D139" s="10"/>
      <c r="E139" s="22"/>
      <c r="F139" s="22"/>
      <c r="G139" s="22"/>
      <c r="H139" s="21">
        <v>2011402</v>
      </c>
      <c r="I139" s="21" t="s">
        <v>940</v>
      </c>
      <c r="J139" s="6"/>
      <c r="K139" s="6"/>
      <c r="L139" s="8">
        <v>0</v>
      </c>
      <c r="M139" s="22"/>
      <c r="N139" s="8"/>
      <c r="O139" s="22"/>
      <c r="T139" s="165"/>
    </row>
    <row r="140" spans="1:20" ht="14.25">
      <c r="A140" s="24"/>
      <c r="B140" s="13"/>
      <c r="C140" s="13"/>
      <c r="D140" s="10"/>
      <c r="E140" s="22"/>
      <c r="F140" s="22"/>
      <c r="G140" s="22"/>
      <c r="H140" s="21">
        <v>2011403</v>
      </c>
      <c r="I140" s="21" t="s">
        <v>941</v>
      </c>
      <c r="J140" s="6"/>
      <c r="K140" s="6"/>
      <c r="L140" s="8">
        <v>0</v>
      </c>
      <c r="M140" s="22"/>
      <c r="N140" s="8"/>
      <c r="O140" s="22"/>
      <c r="T140" s="165"/>
    </row>
    <row r="141" spans="1:20" ht="14.25">
      <c r="A141" s="24"/>
      <c r="B141" s="13"/>
      <c r="C141" s="13"/>
      <c r="D141" s="10"/>
      <c r="E141" s="22"/>
      <c r="F141" s="22"/>
      <c r="G141" s="22"/>
      <c r="H141" s="21">
        <v>2011404</v>
      </c>
      <c r="I141" s="21" t="s">
        <v>1024</v>
      </c>
      <c r="J141" s="6"/>
      <c r="K141" s="6"/>
      <c r="L141" s="8">
        <v>0</v>
      </c>
      <c r="M141" s="22"/>
      <c r="N141" s="8"/>
      <c r="O141" s="22"/>
      <c r="T141" s="165"/>
    </row>
    <row r="142" spans="1:20" ht="14.25">
      <c r="A142" s="24"/>
      <c r="B142" s="13"/>
      <c r="C142" s="13"/>
      <c r="D142" s="10"/>
      <c r="E142" s="22"/>
      <c r="F142" s="22"/>
      <c r="G142" s="22"/>
      <c r="H142" s="21">
        <v>2011405</v>
      </c>
      <c r="I142" s="21" t="s">
        <v>1025</v>
      </c>
      <c r="J142" s="6"/>
      <c r="K142" s="6"/>
      <c r="L142" s="8">
        <v>0</v>
      </c>
      <c r="M142" s="22"/>
      <c r="N142" s="8"/>
      <c r="O142" s="22"/>
      <c r="T142" s="165"/>
    </row>
    <row r="143" spans="1:20" ht="14.25">
      <c r="A143" s="24"/>
      <c r="B143" s="13"/>
      <c r="C143" s="13"/>
      <c r="D143" s="10"/>
      <c r="E143" s="22"/>
      <c r="F143" s="22"/>
      <c r="G143" s="22"/>
      <c r="H143" s="21">
        <v>2011406</v>
      </c>
      <c r="I143" s="21" t="s">
        <v>1026</v>
      </c>
      <c r="J143" s="6"/>
      <c r="K143" s="6"/>
      <c r="L143" s="8">
        <v>0</v>
      </c>
      <c r="M143" s="22"/>
      <c r="N143" s="8"/>
      <c r="O143" s="22"/>
      <c r="T143" s="165"/>
    </row>
    <row r="144" spans="1:20" ht="14.25">
      <c r="A144" s="24"/>
      <c r="B144" s="13"/>
      <c r="C144" s="13"/>
      <c r="D144" s="10"/>
      <c r="E144" s="22"/>
      <c r="F144" s="22"/>
      <c r="G144" s="22"/>
      <c r="H144" s="21">
        <v>2011407</v>
      </c>
      <c r="I144" s="21" t="s">
        <v>1027</v>
      </c>
      <c r="J144" s="6"/>
      <c r="K144" s="6"/>
      <c r="L144" s="8">
        <v>0</v>
      </c>
      <c r="M144" s="22"/>
      <c r="N144" s="8"/>
      <c r="O144" s="22"/>
      <c r="T144" s="165"/>
    </row>
    <row r="145" spans="1:20" ht="14.25">
      <c r="A145" s="24"/>
      <c r="B145" s="13"/>
      <c r="C145" s="13"/>
      <c r="D145" s="10"/>
      <c r="E145" s="22"/>
      <c r="F145" s="22"/>
      <c r="G145" s="22"/>
      <c r="H145" s="21">
        <v>2011408</v>
      </c>
      <c r="I145" s="21" t="s">
        <v>1028</v>
      </c>
      <c r="J145" s="6"/>
      <c r="K145" s="6"/>
      <c r="L145" s="8">
        <v>0</v>
      </c>
      <c r="M145" s="22"/>
      <c r="N145" s="8"/>
      <c r="O145" s="22"/>
      <c r="T145" s="165"/>
    </row>
    <row r="146" spans="1:20" ht="14.25">
      <c r="A146" s="24"/>
      <c r="B146" s="13"/>
      <c r="C146" s="13"/>
      <c r="D146" s="10"/>
      <c r="E146" s="22"/>
      <c r="F146" s="22"/>
      <c r="G146" s="22"/>
      <c r="H146" s="21">
        <v>2011409</v>
      </c>
      <c r="I146" s="21" t="s">
        <v>1029</v>
      </c>
      <c r="J146" s="6"/>
      <c r="K146" s="6"/>
      <c r="L146" s="8">
        <v>14140</v>
      </c>
      <c r="M146" s="22"/>
      <c r="N146" s="8"/>
      <c r="O146" s="22"/>
      <c r="T146" s="165"/>
    </row>
    <row r="147" spans="1:20" ht="14.25">
      <c r="A147" s="24"/>
      <c r="B147" s="13"/>
      <c r="C147" s="13"/>
      <c r="D147" s="10"/>
      <c r="E147" s="22"/>
      <c r="F147" s="22"/>
      <c r="G147" s="22"/>
      <c r="H147" s="21">
        <v>2011450</v>
      </c>
      <c r="I147" s="21" t="s">
        <v>948</v>
      </c>
      <c r="J147" s="6"/>
      <c r="K147" s="6"/>
      <c r="L147" s="8">
        <v>132</v>
      </c>
      <c r="M147" s="22"/>
      <c r="N147" s="8"/>
      <c r="O147" s="22"/>
      <c r="T147" s="165"/>
    </row>
    <row r="148" spans="1:20" ht="14.25">
      <c r="A148" s="24"/>
      <c r="B148" s="13"/>
      <c r="C148" s="13"/>
      <c r="D148" s="10"/>
      <c r="E148" s="22"/>
      <c r="F148" s="22"/>
      <c r="G148" s="22"/>
      <c r="H148" s="21">
        <v>2011499</v>
      </c>
      <c r="I148" s="21" t="s">
        <v>1030</v>
      </c>
      <c r="J148" s="6"/>
      <c r="K148" s="6"/>
      <c r="L148" s="8">
        <v>14518</v>
      </c>
      <c r="M148" s="22"/>
      <c r="N148" s="8"/>
      <c r="O148" s="22"/>
      <c r="T148" s="165"/>
    </row>
    <row r="149" spans="1:20" ht="14.25">
      <c r="A149" s="24"/>
      <c r="B149" s="13"/>
      <c r="C149" s="13"/>
      <c r="D149" s="10"/>
      <c r="E149" s="22"/>
      <c r="F149" s="22"/>
      <c r="G149" s="22"/>
      <c r="H149" s="21">
        <v>20115</v>
      </c>
      <c r="I149" s="30" t="s">
        <v>1031</v>
      </c>
      <c r="J149" s="6">
        <v>84198</v>
      </c>
      <c r="K149" s="38">
        <v>93374</v>
      </c>
      <c r="L149" s="8">
        <v>93374</v>
      </c>
      <c r="M149" s="22">
        <f>+L149/K149</f>
        <v>1</v>
      </c>
      <c r="N149" s="8">
        <v>86879</v>
      </c>
      <c r="O149" s="22">
        <f>+L149/N149-1</f>
        <v>0.07475914778024606</v>
      </c>
      <c r="T149" s="165"/>
    </row>
    <row r="150" spans="1:20" ht="14.25">
      <c r="A150" s="24"/>
      <c r="B150" s="13"/>
      <c r="C150" s="13"/>
      <c r="D150" s="10"/>
      <c r="E150" s="22"/>
      <c r="F150" s="22"/>
      <c r="G150" s="22"/>
      <c r="H150" s="21">
        <v>2011501</v>
      </c>
      <c r="I150" s="21" t="s">
        <v>939</v>
      </c>
      <c r="J150" s="6"/>
      <c r="K150" s="6"/>
      <c r="L150" s="8">
        <v>67361</v>
      </c>
      <c r="M150" s="22"/>
      <c r="N150" s="8"/>
      <c r="O150" s="22"/>
      <c r="T150" s="165"/>
    </row>
    <row r="151" spans="1:20" ht="14.25">
      <c r="A151" s="24"/>
      <c r="B151" s="13"/>
      <c r="C151" s="13"/>
      <c r="D151" s="10"/>
      <c r="E151" s="22"/>
      <c r="F151" s="22"/>
      <c r="G151" s="22"/>
      <c r="H151" s="21">
        <v>2011502</v>
      </c>
      <c r="I151" s="21" t="s">
        <v>940</v>
      </c>
      <c r="J151" s="6"/>
      <c r="K151" s="6"/>
      <c r="L151" s="8">
        <v>2095</v>
      </c>
      <c r="M151" s="22"/>
      <c r="N151" s="8"/>
      <c r="O151" s="22"/>
      <c r="T151" s="165"/>
    </row>
    <row r="152" spans="1:20" ht="14.25">
      <c r="A152" s="24"/>
      <c r="B152" s="13"/>
      <c r="C152" s="13"/>
      <c r="D152" s="10"/>
      <c r="E152" s="22"/>
      <c r="F152" s="22"/>
      <c r="G152" s="22"/>
      <c r="H152" s="21">
        <v>2011503</v>
      </c>
      <c r="I152" s="21" t="s">
        <v>941</v>
      </c>
      <c r="J152" s="6"/>
      <c r="K152" s="6"/>
      <c r="L152" s="8">
        <v>0</v>
      </c>
      <c r="M152" s="22"/>
      <c r="N152" s="8"/>
      <c r="O152" s="22"/>
      <c r="T152" s="165"/>
    </row>
    <row r="153" spans="1:20" ht="14.25">
      <c r="A153" s="24"/>
      <c r="B153" s="13"/>
      <c r="C153" s="13"/>
      <c r="D153" s="10"/>
      <c r="E153" s="22"/>
      <c r="F153" s="22"/>
      <c r="G153" s="22"/>
      <c r="H153" s="21">
        <v>2011504</v>
      </c>
      <c r="I153" s="21" t="s">
        <v>1032</v>
      </c>
      <c r="J153" s="6"/>
      <c r="K153" s="6"/>
      <c r="L153" s="8">
        <v>16836</v>
      </c>
      <c r="M153" s="22"/>
      <c r="N153" s="8"/>
      <c r="O153" s="22"/>
      <c r="T153" s="165"/>
    </row>
    <row r="154" spans="1:20" ht="14.25">
      <c r="A154" s="24"/>
      <c r="B154" s="13"/>
      <c r="C154" s="13"/>
      <c r="D154" s="10"/>
      <c r="E154" s="22"/>
      <c r="F154" s="22"/>
      <c r="G154" s="22"/>
      <c r="H154" s="21">
        <v>2011505</v>
      </c>
      <c r="I154" s="21" t="s">
        <v>1033</v>
      </c>
      <c r="J154" s="6"/>
      <c r="K154" s="6"/>
      <c r="L154" s="8">
        <v>2340</v>
      </c>
      <c r="M154" s="22"/>
      <c r="N154" s="8"/>
      <c r="O154" s="22"/>
      <c r="T154" s="165"/>
    </row>
    <row r="155" spans="1:20" ht="14.25">
      <c r="A155" s="24"/>
      <c r="B155" s="13"/>
      <c r="C155" s="13"/>
      <c r="D155" s="10"/>
      <c r="E155" s="22"/>
      <c r="F155" s="22"/>
      <c r="G155" s="22"/>
      <c r="H155" s="21">
        <v>2011506</v>
      </c>
      <c r="I155" s="21" t="s">
        <v>1034</v>
      </c>
      <c r="J155" s="6"/>
      <c r="K155" s="6"/>
      <c r="L155" s="8">
        <v>1595</v>
      </c>
      <c r="M155" s="22"/>
      <c r="N155" s="8"/>
      <c r="O155" s="22"/>
      <c r="T155" s="165"/>
    </row>
    <row r="156" spans="1:20" ht="14.25">
      <c r="A156" s="24"/>
      <c r="B156" s="13"/>
      <c r="C156" s="13"/>
      <c r="D156" s="10"/>
      <c r="E156" s="22"/>
      <c r="F156" s="22"/>
      <c r="G156" s="22"/>
      <c r="H156" s="21">
        <v>2011507</v>
      </c>
      <c r="I156" s="21" t="s">
        <v>981</v>
      </c>
      <c r="J156" s="6"/>
      <c r="K156" s="6"/>
      <c r="L156" s="8">
        <v>1690</v>
      </c>
      <c r="M156" s="22"/>
      <c r="N156" s="8"/>
      <c r="O156" s="22"/>
      <c r="T156" s="165"/>
    </row>
    <row r="157" spans="1:20" ht="14.25">
      <c r="A157" s="24"/>
      <c r="B157" s="13"/>
      <c r="C157" s="13"/>
      <c r="D157" s="10"/>
      <c r="E157" s="22"/>
      <c r="F157" s="22"/>
      <c r="G157" s="22"/>
      <c r="H157" s="21">
        <v>2011550</v>
      </c>
      <c r="I157" s="21" t="s">
        <v>948</v>
      </c>
      <c r="J157" s="6"/>
      <c r="K157" s="6"/>
      <c r="L157" s="8">
        <v>132</v>
      </c>
      <c r="M157" s="22"/>
      <c r="N157" s="8"/>
      <c r="O157" s="22"/>
      <c r="T157" s="165"/>
    </row>
    <row r="158" spans="1:20" ht="14.25">
      <c r="A158" s="24"/>
      <c r="B158" s="13"/>
      <c r="C158" s="13"/>
      <c r="D158" s="10"/>
      <c r="E158" s="22"/>
      <c r="F158" s="22"/>
      <c r="G158" s="22"/>
      <c r="H158" s="21">
        <v>2011599</v>
      </c>
      <c r="I158" s="21" t="s">
        <v>1035</v>
      </c>
      <c r="J158" s="6"/>
      <c r="K158" s="6"/>
      <c r="L158" s="8">
        <v>1325</v>
      </c>
      <c r="M158" s="22"/>
      <c r="N158" s="8"/>
      <c r="O158" s="22"/>
      <c r="T158" s="165"/>
    </row>
    <row r="159" spans="1:20" ht="14.25">
      <c r="A159" s="24"/>
      <c r="B159" s="13"/>
      <c r="C159" s="13"/>
      <c r="D159" s="10"/>
      <c r="E159" s="22"/>
      <c r="F159" s="22"/>
      <c r="G159" s="22"/>
      <c r="H159" s="21">
        <v>20117</v>
      </c>
      <c r="I159" s="30" t="s">
        <v>1036</v>
      </c>
      <c r="J159" s="6">
        <v>26908</v>
      </c>
      <c r="K159" s="38">
        <v>23894</v>
      </c>
      <c r="L159" s="8">
        <v>23722</v>
      </c>
      <c r="M159" s="22">
        <f>+L159/K159</f>
        <v>0.9928015401355988</v>
      </c>
      <c r="N159" s="8">
        <v>27674</v>
      </c>
      <c r="O159" s="22">
        <f>+L159/N159-1</f>
        <v>-0.14280552142805525</v>
      </c>
      <c r="T159" s="165"/>
    </row>
    <row r="160" spans="1:20" ht="14.25">
      <c r="A160" s="24"/>
      <c r="B160" s="13"/>
      <c r="C160" s="13"/>
      <c r="D160" s="10"/>
      <c r="E160" s="22"/>
      <c r="F160" s="22"/>
      <c r="G160" s="22"/>
      <c r="H160" s="21">
        <v>2011701</v>
      </c>
      <c r="I160" s="21" t="s">
        <v>939</v>
      </c>
      <c r="J160" s="6"/>
      <c r="K160" s="6"/>
      <c r="L160" s="8">
        <v>0</v>
      </c>
      <c r="M160" s="22"/>
      <c r="N160" s="8"/>
      <c r="O160" s="22"/>
      <c r="T160" s="165"/>
    </row>
    <row r="161" spans="1:20" ht="14.25">
      <c r="A161" s="24"/>
      <c r="B161" s="13"/>
      <c r="C161" s="13"/>
      <c r="D161" s="10"/>
      <c r="E161" s="22"/>
      <c r="F161" s="22"/>
      <c r="G161" s="22"/>
      <c r="H161" s="21">
        <v>2011702</v>
      </c>
      <c r="I161" s="21" t="s">
        <v>940</v>
      </c>
      <c r="J161" s="6"/>
      <c r="K161" s="6"/>
      <c r="L161" s="8">
        <v>0</v>
      </c>
      <c r="M161" s="22"/>
      <c r="N161" s="8"/>
      <c r="O161" s="22"/>
      <c r="T161" s="165"/>
    </row>
    <row r="162" spans="1:20" ht="14.25">
      <c r="A162" s="24"/>
      <c r="B162" s="13"/>
      <c r="C162" s="13"/>
      <c r="D162" s="10"/>
      <c r="E162" s="22"/>
      <c r="F162" s="22"/>
      <c r="G162" s="22"/>
      <c r="H162" s="21">
        <v>2011703</v>
      </c>
      <c r="I162" s="21" t="s">
        <v>941</v>
      </c>
      <c r="J162" s="6"/>
      <c r="K162" s="6"/>
      <c r="L162" s="8">
        <v>0</v>
      </c>
      <c r="M162" s="22"/>
      <c r="N162" s="8"/>
      <c r="O162" s="22"/>
      <c r="T162" s="165"/>
    </row>
    <row r="163" spans="1:20" ht="14.25">
      <c r="A163" s="24"/>
      <c r="B163" s="13"/>
      <c r="C163" s="13"/>
      <c r="D163" s="10"/>
      <c r="E163" s="22"/>
      <c r="F163" s="22"/>
      <c r="G163" s="22"/>
      <c r="H163" s="21">
        <v>2011704</v>
      </c>
      <c r="I163" s="21" t="s">
        <v>1037</v>
      </c>
      <c r="J163" s="6"/>
      <c r="K163" s="6"/>
      <c r="L163" s="8">
        <v>0</v>
      </c>
      <c r="M163" s="22"/>
      <c r="N163" s="8"/>
      <c r="O163" s="22"/>
      <c r="T163" s="165"/>
    </row>
    <row r="164" spans="1:20" ht="14.25">
      <c r="A164" s="24"/>
      <c r="B164" s="13"/>
      <c r="C164" s="13"/>
      <c r="D164" s="10"/>
      <c r="E164" s="22"/>
      <c r="F164" s="22"/>
      <c r="G164" s="22"/>
      <c r="H164" s="21">
        <v>2011705</v>
      </c>
      <c r="I164" s="21" t="s">
        <v>1038</v>
      </c>
      <c r="J164" s="6"/>
      <c r="K164" s="6"/>
      <c r="L164" s="8">
        <v>0</v>
      </c>
      <c r="M164" s="22"/>
      <c r="N164" s="8"/>
      <c r="O164" s="22"/>
      <c r="T164" s="165"/>
    </row>
    <row r="165" spans="1:20" ht="14.25">
      <c r="A165" s="24"/>
      <c r="B165" s="13"/>
      <c r="C165" s="13"/>
      <c r="D165" s="10"/>
      <c r="E165" s="22"/>
      <c r="F165" s="22"/>
      <c r="G165" s="22"/>
      <c r="H165" s="21">
        <v>2011706</v>
      </c>
      <c r="I165" s="21" t="s">
        <v>1039</v>
      </c>
      <c r="J165" s="6"/>
      <c r="K165" s="6"/>
      <c r="L165" s="8">
        <v>4145</v>
      </c>
      <c r="M165" s="22"/>
      <c r="N165" s="8"/>
      <c r="O165" s="22"/>
      <c r="T165" s="165"/>
    </row>
    <row r="166" spans="1:20" ht="14.25">
      <c r="A166" s="24"/>
      <c r="B166" s="13"/>
      <c r="C166" s="13"/>
      <c r="D166" s="10"/>
      <c r="E166" s="22"/>
      <c r="F166" s="22"/>
      <c r="G166" s="22"/>
      <c r="H166" s="21">
        <v>2011707</v>
      </c>
      <c r="I166" s="21" t="s">
        <v>1040</v>
      </c>
      <c r="J166" s="6"/>
      <c r="K166" s="6"/>
      <c r="L166" s="8">
        <v>0</v>
      </c>
      <c r="M166" s="22"/>
      <c r="N166" s="8"/>
      <c r="O166" s="22"/>
      <c r="T166" s="165"/>
    </row>
    <row r="167" spans="1:20" ht="14.25">
      <c r="A167" s="24"/>
      <c r="B167" s="13"/>
      <c r="C167" s="13"/>
      <c r="D167" s="10"/>
      <c r="E167" s="22"/>
      <c r="F167" s="22"/>
      <c r="G167" s="22"/>
      <c r="H167" s="21">
        <v>2011708</v>
      </c>
      <c r="I167" s="21" t="s">
        <v>1041</v>
      </c>
      <c r="J167" s="6"/>
      <c r="K167" s="6"/>
      <c r="L167" s="8">
        <v>0</v>
      </c>
      <c r="M167" s="22"/>
      <c r="N167" s="8"/>
      <c r="O167" s="22"/>
      <c r="T167" s="165"/>
    </row>
    <row r="168" spans="1:20" ht="14.25">
      <c r="A168" s="24"/>
      <c r="B168" s="13"/>
      <c r="C168" s="13"/>
      <c r="D168" s="10"/>
      <c r="E168" s="22"/>
      <c r="F168" s="22"/>
      <c r="G168" s="22"/>
      <c r="H168" s="21">
        <v>2011709</v>
      </c>
      <c r="I168" s="21" t="s">
        <v>1042</v>
      </c>
      <c r="J168" s="6"/>
      <c r="K168" s="6"/>
      <c r="L168" s="8">
        <v>4875</v>
      </c>
      <c r="M168" s="22"/>
      <c r="N168" s="8"/>
      <c r="O168" s="22"/>
      <c r="T168" s="165"/>
    </row>
    <row r="169" spans="1:20" ht="14.25">
      <c r="A169" s="24"/>
      <c r="B169" s="13"/>
      <c r="C169" s="13"/>
      <c r="D169" s="10"/>
      <c r="E169" s="22"/>
      <c r="F169" s="22"/>
      <c r="G169" s="22"/>
      <c r="H169" s="21">
        <v>2011710</v>
      </c>
      <c r="I169" s="21" t="s">
        <v>981</v>
      </c>
      <c r="J169" s="6"/>
      <c r="K169" s="6"/>
      <c r="L169" s="8">
        <v>0</v>
      </c>
      <c r="M169" s="22"/>
      <c r="N169" s="8"/>
      <c r="O169" s="22"/>
      <c r="T169" s="165"/>
    </row>
    <row r="170" spans="1:20" ht="14.25">
      <c r="A170" s="24"/>
      <c r="B170" s="13"/>
      <c r="C170" s="13"/>
      <c r="D170" s="10"/>
      <c r="E170" s="22"/>
      <c r="F170" s="22"/>
      <c r="G170" s="22"/>
      <c r="H170" s="21">
        <v>2011750</v>
      </c>
      <c r="I170" s="21" t="s">
        <v>948</v>
      </c>
      <c r="J170" s="6"/>
      <c r="K170" s="6"/>
      <c r="L170" s="8">
        <v>0</v>
      </c>
      <c r="M170" s="22"/>
      <c r="N170" s="8"/>
      <c r="O170" s="22"/>
      <c r="T170" s="165"/>
    </row>
    <row r="171" spans="1:20" ht="14.25">
      <c r="A171" s="24"/>
      <c r="B171" s="13"/>
      <c r="C171" s="13"/>
      <c r="D171" s="10"/>
      <c r="E171" s="22"/>
      <c r="F171" s="22"/>
      <c r="G171" s="22"/>
      <c r="H171" s="21">
        <v>2011799</v>
      </c>
      <c r="I171" s="21" t="s">
        <v>1043</v>
      </c>
      <c r="J171" s="6"/>
      <c r="K171" s="6"/>
      <c r="L171" s="8">
        <v>14702</v>
      </c>
      <c r="M171" s="22"/>
      <c r="N171" s="8"/>
      <c r="O171" s="22"/>
      <c r="T171" s="165"/>
    </row>
    <row r="172" spans="1:20" ht="14.25">
      <c r="A172" s="24"/>
      <c r="B172" s="13"/>
      <c r="C172" s="13"/>
      <c r="D172" s="10"/>
      <c r="E172" s="22"/>
      <c r="F172" s="22"/>
      <c r="G172" s="22"/>
      <c r="H172" s="21">
        <v>20123</v>
      </c>
      <c r="I172" s="30" t="s">
        <v>1044</v>
      </c>
      <c r="J172" s="6">
        <v>458</v>
      </c>
      <c r="K172" s="38">
        <v>734</v>
      </c>
      <c r="L172" s="8">
        <v>734</v>
      </c>
      <c r="M172" s="22">
        <f>+L172/K172</f>
        <v>1</v>
      </c>
      <c r="N172" s="8">
        <v>1893</v>
      </c>
      <c r="O172" s="22">
        <f>+L172/N172-1</f>
        <v>-0.6122556788166931</v>
      </c>
      <c r="T172" s="165"/>
    </row>
    <row r="173" spans="1:20" ht="14.25">
      <c r="A173" s="24"/>
      <c r="B173" s="13"/>
      <c r="C173" s="13"/>
      <c r="D173" s="10"/>
      <c r="E173" s="22"/>
      <c r="F173" s="22"/>
      <c r="G173" s="22"/>
      <c r="H173" s="21">
        <v>2012301</v>
      </c>
      <c r="I173" s="21" t="s">
        <v>939</v>
      </c>
      <c r="J173" s="6"/>
      <c r="K173" s="6"/>
      <c r="L173" s="8">
        <v>430</v>
      </c>
      <c r="M173" s="22"/>
      <c r="N173" s="8"/>
      <c r="O173" s="22"/>
      <c r="T173" s="165"/>
    </row>
    <row r="174" spans="1:20" ht="14.25">
      <c r="A174" s="24"/>
      <c r="B174" s="13"/>
      <c r="C174" s="13"/>
      <c r="D174" s="10"/>
      <c r="E174" s="22"/>
      <c r="F174" s="22"/>
      <c r="G174" s="22"/>
      <c r="H174" s="21">
        <v>2012302</v>
      </c>
      <c r="I174" s="21" t="s">
        <v>940</v>
      </c>
      <c r="J174" s="6"/>
      <c r="K174" s="6"/>
      <c r="L174" s="8">
        <v>0</v>
      </c>
      <c r="M174" s="22"/>
      <c r="N174" s="8"/>
      <c r="O174" s="22"/>
      <c r="T174" s="165"/>
    </row>
    <row r="175" spans="1:20" ht="14.25">
      <c r="A175" s="24"/>
      <c r="B175" s="13"/>
      <c r="C175" s="13"/>
      <c r="D175" s="10"/>
      <c r="E175" s="22"/>
      <c r="F175" s="22"/>
      <c r="G175" s="22"/>
      <c r="H175" s="21">
        <v>2012303</v>
      </c>
      <c r="I175" s="21" t="s">
        <v>941</v>
      </c>
      <c r="J175" s="6"/>
      <c r="K175" s="6"/>
      <c r="L175" s="8">
        <v>0</v>
      </c>
      <c r="M175" s="22"/>
      <c r="N175" s="8"/>
      <c r="O175" s="22"/>
      <c r="T175" s="165"/>
    </row>
    <row r="176" spans="1:20" ht="14.25">
      <c r="A176" s="24"/>
      <c r="B176" s="13"/>
      <c r="C176" s="13"/>
      <c r="D176" s="10"/>
      <c r="E176" s="22"/>
      <c r="F176" s="22"/>
      <c r="G176" s="22"/>
      <c r="H176" s="21">
        <v>2012304</v>
      </c>
      <c r="I176" s="21" t="s">
        <v>1045</v>
      </c>
      <c r="J176" s="6"/>
      <c r="K176" s="6"/>
      <c r="L176" s="8">
        <v>22</v>
      </c>
      <c r="M176" s="22"/>
      <c r="N176" s="8"/>
      <c r="O176" s="22"/>
      <c r="T176" s="165"/>
    </row>
    <row r="177" spans="1:20" ht="14.25">
      <c r="A177" s="24"/>
      <c r="B177" s="13"/>
      <c r="C177" s="13"/>
      <c r="D177" s="10"/>
      <c r="E177" s="22"/>
      <c r="F177" s="22"/>
      <c r="G177" s="22"/>
      <c r="H177" s="21">
        <v>2012350</v>
      </c>
      <c r="I177" s="21" t="s">
        <v>948</v>
      </c>
      <c r="J177" s="6"/>
      <c r="K177" s="6"/>
      <c r="L177" s="8">
        <v>0</v>
      </c>
      <c r="M177" s="22"/>
      <c r="N177" s="8"/>
      <c r="O177" s="22"/>
      <c r="T177" s="165"/>
    </row>
    <row r="178" spans="1:20" ht="14.25">
      <c r="A178" s="24"/>
      <c r="B178" s="13"/>
      <c r="C178" s="13"/>
      <c r="D178" s="10"/>
      <c r="E178" s="22"/>
      <c r="F178" s="22"/>
      <c r="G178" s="22"/>
      <c r="H178" s="21">
        <v>2012399</v>
      </c>
      <c r="I178" s="21" t="s">
        <v>1046</v>
      </c>
      <c r="J178" s="6"/>
      <c r="K178" s="6"/>
      <c r="L178" s="8">
        <v>282</v>
      </c>
      <c r="M178" s="22"/>
      <c r="N178" s="8"/>
      <c r="O178" s="22"/>
      <c r="T178" s="165"/>
    </row>
    <row r="179" spans="1:20" ht="14.25">
      <c r="A179" s="24"/>
      <c r="B179" s="13"/>
      <c r="C179" s="13"/>
      <c r="D179" s="10"/>
      <c r="E179" s="22"/>
      <c r="F179" s="22"/>
      <c r="G179" s="22"/>
      <c r="H179" s="21">
        <v>20124</v>
      </c>
      <c r="I179" s="30" t="s">
        <v>1047</v>
      </c>
      <c r="J179" s="6">
        <v>174</v>
      </c>
      <c r="K179" s="38">
        <v>314</v>
      </c>
      <c r="L179" s="8">
        <v>314</v>
      </c>
      <c r="M179" s="22">
        <f>+L179/K179</f>
        <v>1</v>
      </c>
      <c r="N179" s="8">
        <v>136</v>
      </c>
      <c r="O179" s="22">
        <f>+L179/N179-1</f>
        <v>1.3088235294117645</v>
      </c>
      <c r="T179" s="165"/>
    </row>
    <row r="180" spans="1:20" ht="14.25">
      <c r="A180" s="24"/>
      <c r="B180" s="13"/>
      <c r="C180" s="13"/>
      <c r="D180" s="10"/>
      <c r="E180" s="22"/>
      <c r="F180" s="22"/>
      <c r="G180" s="22"/>
      <c r="H180" s="21">
        <v>2012401</v>
      </c>
      <c r="I180" s="21" t="s">
        <v>939</v>
      </c>
      <c r="J180" s="6"/>
      <c r="K180" s="6"/>
      <c r="L180" s="8">
        <v>0</v>
      </c>
      <c r="M180" s="22"/>
      <c r="N180" s="8"/>
      <c r="O180" s="22"/>
      <c r="T180" s="165"/>
    </row>
    <row r="181" spans="1:20" ht="14.25">
      <c r="A181" s="24"/>
      <c r="B181" s="13"/>
      <c r="C181" s="13"/>
      <c r="D181" s="10"/>
      <c r="E181" s="22"/>
      <c r="F181" s="22"/>
      <c r="G181" s="22"/>
      <c r="H181" s="21">
        <v>2012402</v>
      </c>
      <c r="I181" s="21" t="s">
        <v>940</v>
      </c>
      <c r="J181" s="6"/>
      <c r="K181" s="6"/>
      <c r="L181" s="8">
        <v>0</v>
      </c>
      <c r="M181" s="22"/>
      <c r="N181" s="8"/>
      <c r="O181" s="22"/>
      <c r="T181" s="165"/>
    </row>
    <row r="182" spans="1:20" ht="14.25">
      <c r="A182" s="24"/>
      <c r="B182" s="13"/>
      <c r="C182" s="13"/>
      <c r="D182" s="10"/>
      <c r="E182" s="22"/>
      <c r="F182" s="22"/>
      <c r="G182" s="22"/>
      <c r="H182" s="21">
        <v>2012403</v>
      </c>
      <c r="I182" s="21" t="s">
        <v>941</v>
      </c>
      <c r="J182" s="6"/>
      <c r="K182" s="6"/>
      <c r="L182" s="8">
        <v>0</v>
      </c>
      <c r="M182" s="22"/>
      <c r="N182" s="8"/>
      <c r="O182" s="22"/>
      <c r="T182" s="165"/>
    </row>
    <row r="183" spans="1:20" ht="14.25">
      <c r="A183" s="24"/>
      <c r="B183" s="13"/>
      <c r="C183" s="13"/>
      <c r="D183" s="10"/>
      <c r="E183" s="22"/>
      <c r="F183" s="22"/>
      <c r="G183" s="22"/>
      <c r="H183" s="21">
        <v>2012404</v>
      </c>
      <c r="I183" s="21" t="s">
        <v>1048</v>
      </c>
      <c r="J183" s="6"/>
      <c r="K183" s="6"/>
      <c r="L183" s="8">
        <v>0</v>
      </c>
      <c r="M183" s="22"/>
      <c r="N183" s="8"/>
      <c r="O183" s="22"/>
      <c r="T183" s="165"/>
    </row>
    <row r="184" spans="1:20" ht="14.25">
      <c r="A184" s="24"/>
      <c r="B184" s="13"/>
      <c r="C184" s="13"/>
      <c r="D184" s="10"/>
      <c r="E184" s="22"/>
      <c r="F184" s="22"/>
      <c r="G184" s="22"/>
      <c r="H184" s="21">
        <v>2012450</v>
      </c>
      <c r="I184" s="21" t="s">
        <v>948</v>
      </c>
      <c r="J184" s="6"/>
      <c r="K184" s="6"/>
      <c r="L184" s="8">
        <v>0</v>
      </c>
      <c r="M184" s="22"/>
      <c r="N184" s="8"/>
      <c r="O184" s="22"/>
      <c r="T184" s="165"/>
    </row>
    <row r="185" spans="1:20" ht="14.25">
      <c r="A185" s="24"/>
      <c r="B185" s="13"/>
      <c r="C185" s="13"/>
      <c r="D185" s="10"/>
      <c r="E185" s="22"/>
      <c r="F185" s="22"/>
      <c r="G185" s="22"/>
      <c r="H185" s="21">
        <v>2012499</v>
      </c>
      <c r="I185" s="21" t="s">
        <v>1049</v>
      </c>
      <c r="J185" s="6"/>
      <c r="K185" s="6"/>
      <c r="L185" s="8">
        <v>314</v>
      </c>
      <c r="M185" s="22"/>
      <c r="N185" s="8"/>
      <c r="O185" s="22"/>
      <c r="T185" s="165"/>
    </row>
    <row r="186" spans="1:20" ht="14.25">
      <c r="A186" s="24"/>
      <c r="B186" s="13"/>
      <c r="C186" s="13"/>
      <c r="D186" s="10"/>
      <c r="E186" s="22"/>
      <c r="F186" s="22"/>
      <c r="G186" s="22"/>
      <c r="H186" s="21">
        <v>20125</v>
      </c>
      <c r="I186" s="30" t="s">
        <v>1050</v>
      </c>
      <c r="J186" s="6">
        <v>1551</v>
      </c>
      <c r="K186" s="38">
        <v>2243</v>
      </c>
      <c r="L186" s="8">
        <v>1798</v>
      </c>
      <c r="M186" s="22">
        <f>+L186/K186</f>
        <v>0.8016049933125279</v>
      </c>
      <c r="N186" s="8">
        <v>1314</v>
      </c>
      <c r="O186" s="22">
        <f>+L186/N186-1</f>
        <v>0.3683409436834095</v>
      </c>
      <c r="T186" s="165"/>
    </row>
    <row r="187" spans="1:20" ht="14.25">
      <c r="A187" s="24"/>
      <c r="B187" s="13"/>
      <c r="C187" s="13"/>
      <c r="D187" s="10"/>
      <c r="E187" s="22"/>
      <c r="F187" s="22"/>
      <c r="G187" s="22"/>
      <c r="H187" s="21">
        <v>2012501</v>
      </c>
      <c r="I187" s="21" t="s">
        <v>939</v>
      </c>
      <c r="J187" s="6"/>
      <c r="K187" s="6"/>
      <c r="L187" s="8">
        <v>410</v>
      </c>
      <c r="M187" s="22"/>
      <c r="N187" s="8"/>
      <c r="O187" s="22"/>
      <c r="T187" s="165"/>
    </row>
    <row r="188" spans="1:20" ht="14.25">
      <c r="A188" s="24"/>
      <c r="B188" s="13"/>
      <c r="C188" s="13"/>
      <c r="D188" s="10"/>
      <c r="E188" s="22"/>
      <c r="F188" s="22"/>
      <c r="G188" s="22"/>
      <c r="H188" s="21">
        <v>2012502</v>
      </c>
      <c r="I188" s="21" t="s">
        <v>940</v>
      </c>
      <c r="J188" s="6"/>
      <c r="K188" s="6"/>
      <c r="L188" s="8">
        <v>0</v>
      </c>
      <c r="M188" s="22"/>
      <c r="N188" s="8"/>
      <c r="O188" s="22"/>
      <c r="T188" s="165"/>
    </row>
    <row r="189" spans="1:20" ht="14.25">
      <c r="A189" s="24"/>
      <c r="B189" s="13"/>
      <c r="C189" s="13"/>
      <c r="D189" s="10"/>
      <c r="E189" s="22"/>
      <c r="F189" s="22"/>
      <c r="G189" s="22"/>
      <c r="H189" s="21">
        <v>2012503</v>
      </c>
      <c r="I189" s="21" t="s">
        <v>941</v>
      </c>
      <c r="J189" s="6"/>
      <c r="K189" s="6"/>
      <c r="L189" s="8">
        <v>0</v>
      </c>
      <c r="M189" s="22"/>
      <c r="N189" s="8"/>
      <c r="O189" s="22"/>
      <c r="T189" s="165"/>
    </row>
    <row r="190" spans="1:20" ht="14.25">
      <c r="A190" s="24"/>
      <c r="B190" s="13"/>
      <c r="C190" s="13"/>
      <c r="D190" s="10"/>
      <c r="E190" s="22"/>
      <c r="F190" s="22"/>
      <c r="G190" s="22"/>
      <c r="H190" s="21">
        <v>2012504</v>
      </c>
      <c r="I190" s="21" t="s">
        <v>1051</v>
      </c>
      <c r="J190" s="6"/>
      <c r="K190" s="6"/>
      <c r="L190" s="8">
        <v>100</v>
      </c>
      <c r="M190" s="22"/>
      <c r="N190" s="8"/>
      <c r="O190" s="22"/>
      <c r="T190" s="165"/>
    </row>
    <row r="191" spans="1:20" ht="14.25">
      <c r="A191" s="24"/>
      <c r="B191" s="13"/>
      <c r="C191" s="13"/>
      <c r="D191" s="10"/>
      <c r="E191" s="22"/>
      <c r="F191" s="22"/>
      <c r="G191" s="22"/>
      <c r="H191" s="21">
        <v>2012505</v>
      </c>
      <c r="I191" s="21" t="s">
        <v>1052</v>
      </c>
      <c r="J191" s="6"/>
      <c r="K191" s="6"/>
      <c r="L191" s="8">
        <v>262</v>
      </c>
      <c r="M191" s="22"/>
      <c r="N191" s="8"/>
      <c r="O191" s="22"/>
      <c r="T191" s="165"/>
    </row>
    <row r="192" spans="1:20" ht="14.25">
      <c r="A192" s="24"/>
      <c r="B192" s="13"/>
      <c r="C192" s="13"/>
      <c r="D192" s="10"/>
      <c r="E192" s="22"/>
      <c r="F192" s="22"/>
      <c r="G192" s="22"/>
      <c r="H192" s="21">
        <v>2012506</v>
      </c>
      <c r="I192" s="21" t="s">
        <v>1053</v>
      </c>
      <c r="J192" s="6"/>
      <c r="K192" s="6"/>
      <c r="L192" s="8">
        <v>749</v>
      </c>
      <c r="M192" s="22"/>
      <c r="N192" s="8"/>
      <c r="O192" s="22"/>
      <c r="T192" s="165"/>
    </row>
    <row r="193" spans="1:20" ht="14.25">
      <c r="A193" s="24"/>
      <c r="B193" s="13"/>
      <c r="C193" s="13"/>
      <c r="D193" s="10"/>
      <c r="E193" s="22"/>
      <c r="F193" s="22"/>
      <c r="G193" s="22"/>
      <c r="H193" s="21">
        <v>2012550</v>
      </c>
      <c r="I193" s="21" t="s">
        <v>948</v>
      </c>
      <c r="J193" s="6"/>
      <c r="K193" s="6"/>
      <c r="L193" s="8">
        <v>0</v>
      </c>
      <c r="M193" s="22"/>
      <c r="N193" s="8"/>
      <c r="O193" s="22"/>
      <c r="T193" s="165"/>
    </row>
    <row r="194" spans="1:20" ht="14.25">
      <c r="A194" s="24"/>
      <c r="B194" s="13"/>
      <c r="C194" s="13"/>
      <c r="D194" s="10"/>
      <c r="E194" s="22"/>
      <c r="F194" s="22"/>
      <c r="G194" s="22"/>
      <c r="H194" s="21">
        <v>2012599</v>
      </c>
      <c r="I194" s="21" t="s">
        <v>1054</v>
      </c>
      <c r="J194" s="6"/>
      <c r="K194" s="6"/>
      <c r="L194" s="8">
        <v>277</v>
      </c>
      <c r="M194" s="22"/>
      <c r="N194" s="8"/>
      <c r="O194" s="22"/>
      <c r="T194" s="165"/>
    </row>
    <row r="195" spans="1:20" ht="14.25">
      <c r="A195" s="24"/>
      <c r="B195" s="13"/>
      <c r="C195" s="13"/>
      <c r="D195" s="10"/>
      <c r="E195" s="22"/>
      <c r="F195" s="22"/>
      <c r="G195" s="22"/>
      <c r="H195" s="21">
        <v>20126</v>
      </c>
      <c r="I195" s="30" t="s">
        <v>1055</v>
      </c>
      <c r="J195" s="6">
        <v>2490</v>
      </c>
      <c r="K195" s="38">
        <v>2276</v>
      </c>
      <c r="L195" s="8">
        <v>2276</v>
      </c>
      <c r="M195" s="22">
        <f>+L195/K195</f>
        <v>1</v>
      </c>
      <c r="N195" s="8">
        <v>2986</v>
      </c>
      <c r="O195" s="22">
        <f>+L195/N195-1</f>
        <v>-0.23777628935030137</v>
      </c>
      <c r="T195" s="165"/>
    </row>
    <row r="196" spans="1:20" ht="14.25">
      <c r="A196" s="24"/>
      <c r="B196" s="13"/>
      <c r="C196" s="13"/>
      <c r="D196" s="10"/>
      <c r="E196" s="22"/>
      <c r="F196" s="22"/>
      <c r="G196" s="22"/>
      <c r="H196" s="21">
        <v>2012601</v>
      </c>
      <c r="I196" s="21" t="s">
        <v>939</v>
      </c>
      <c r="J196" s="6"/>
      <c r="K196" s="6"/>
      <c r="L196" s="8">
        <v>1238</v>
      </c>
      <c r="M196" s="22"/>
      <c r="N196" s="8"/>
      <c r="O196" s="22"/>
      <c r="T196" s="165"/>
    </row>
    <row r="197" spans="1:20" ht="14.25">
      <c r="A197" s="24"/>
      <c r="B197" s="13"/>
      <c r="C197" s="13"/>
      <c r="D197" s="10"/>
      <c r="E197" s="22"/>
      <c r="F197" s="22"/>
      <c r="G197" s="22"/>
      <c r="H197" s="21">
        <v>2012602</v>
      </c>
      <c r="I197" s="21" t="s">
        <v>940</v>
      </c>
      <c r="J197" s="6"/>
      <c r="K197" s="6"/>
      <c r="L197" s="8">
        <v>0</v>
      </c>
      <c r="M197" s="22"/>
      <c r="N197" s="8"/>
      <c r="O197" s="22"/>
      <c r="T197" s="165"/>
    </row>
    <row r="198" spans="1:20" ht="14.25">
      <c r="A198" s="24"/>
      <c r="B198" s="13"/>
      <c r="C198" s="13"/>
      <c r="D198" s="10"/>
      <c r="E198" s="22"/>
      <c r="F198" s="22"/>
      <c r="G198" s="22"/>
      <c r="H198" s="21">
        <v>2012603</v>
      </c>
      <c r="I198" s="21" t="s">
        <v>941</v>
      </c>
      <c r="J198" s="6"/>
      <c r="K198" s="6"/>
      <c r="L198" s="8">
        <v>0</v>
      </c>
      <c r="M198" s="22"/>
      <c r="N198" s="8"/>
      <c r="O198" s="22"/>
      <c r="T198" s="165"/>
    </row>
    <row r="199" spans="1:20" ht="14.25">
      <c r="A199" s="24"/>
      <c r="B199" s="13"/>
      <c r="C199" s="13"/>
      <c r="D199" s="10"/>
      <c r="E199" s="22"/>
      <c r="F199" s="22"/>
      <c r="G199" s="22"/>
      <c r="H199" s="21">
        <v>2012604</v>
      </c>
      <c r="I199" s="21" t="s">
        <v>1056</v>
      </c>
      <c r="J199" s="6"/>
      <c r="K199" s="6"/>
      <c r="L199" s="8">
        <v>463</v>
      </c>
      <c r="M199" s="22"/>
      <c r="N199" s="8"/>
      <c r="O199" s="22"/>
      <c r="T199" s="165"/>
    </row>
    <row r="200" spans="1:20" ht="14.25">
      <c r="A200" s="24"/>
      <c r="B200" s="13"/>
      <c r="C200" s="13"/>
      <c r="D200" s="10"/>
      <c r="E200" s="22"/>
      <c r="F200" s="22"/>
      <c r="G200" s="22"/>
      <c r="H200" s="21">
        <v>2012699</v>
      </c>
      <c r="I200" s="21" t="s">
        <v>1057</v>
      </c>
      <c r="J200" s="6"/>
      <c r="K200" s="6"/>
      <c r="L200" s="8">
        <v>575</v>
      </c>
      <c r="M200" s="22"/>
      <c r="N200" s="8"/>
      <c r="O200" s="22"/>
      <c r="T200" s="165"/>
    </row>
    <row r="201" spans="1:21" ht="14.25">
      <c r="A201" s="24"/>
      <c r="B201" s="13"/>
      <c r="C201" s="13"/>
      <c r="D201" s="10"/>
      <c r="E201" s="22"/>
      <c r="F201" s="22"/>
      <c r="G201" s="22"/>
      <c r="H201" s="21">
        <v>20128</v>
      </c>
      <c r="I201" s="30" t="s">
        <v>1058</v>
      </c>
      <c r="J201" s="6">
        <v>2997</v>
      </c>
      <c r="K201" s="38">
        <v>8631</v>
      </c>
      <c r="L201" s="8">
        <v>8631</v>
      </c>
      <c r="M201" s="22">
        <f>+L201/K201</f>
        <v>1</v>
      </c>
      <c r="N201" s="8">
        <v>6016</v>
      </c>
      <c r="O201" s="22">
        <f>+L201/N201-1</f>
        <v>0.4346742021276595</v>
      </c>
      <c r="P201" s="152" t="s">
        <v>1058</v>
      </c>
      <c r="Q201" s="126">
        <v>2997</v>
      </c>
      <c r="R201" s="126">
        <v>8631</v>
      </c>
      <c r="S201" s="126">
        <v>8631</v>
      </c>
      <c r="T201" s="165" t="s">
        <v>1055</v>
      </c>
      <c r="U201" s="126">
        <v>2986</v>
      </c>
    </row>
    <row r="202" spans="1:21" ht="14.25">
      <c r="A202" s="24"/>
      <c r="B202" s="13"/>
      <c r="C202" s="13"/>
      <c r="D202" s="10"/>
      <c r="E202" s="22"/>
      <c r="F202" s="22"/>
      <c r="G202" s="22"/>
      <c r="H202" s="21">
        <v>2012801</v>
      </c>
      <c r="I202" s="21" t="s">
        <v>939</v>
      </c>
      <c r="J202" s="6"/>
      <c r="K202" s="6"/>
      <c r="L202" s="8">
        <v>1910</v>
      </c>
      <c r="M202" s="22"/>
      <c r="N202" s="8"/>
      <c r="O202" s="22"/>
      <c r="P202" s="152" t="s">
        <v>1060</v>
      </c>
      <c r="Q202" s="126">
        <v>6741</v>
      </c>
      <c r="R202" s="126">
        <v>7031</v>
      </c>
      <c r="S202" s="126">
        <v>7031</v>
      </c>
      <c r="T202" s="165" t="s">
        <v>1058</v>
      </c>
      <c r="U202" s="126">
        <v>6016</v>
      </c>
    </row>
    <row r="203" spans="1:21" ht="14.25">
      <c r="A203" s="24"/>
      <c r="B203" s="13"/>
      <c r="C203" s="13"/>
      <c r="D203" s="10"/>
      <c r="E203" s="22"/>
      <c r="F203" s="22"/>
      <c r="G203" s="22"/>
      <c r="H203" s="21">
        <v>2012802</v>
      </c>
      <c r="I203" s="21" t="s">
        <v>940</v>
      </c>
      <c r="J203" s="6"/>
      <c r="K203" s="6"/>
      <c r="L203" s="8">
        <v>6280</v>
      </c>
      <c r="M203" s="22"/>
      <c r="N203" s="8"/>
      <c r="O203" s="22"/>
      <c r="P203" s="152" t="s">
        <v>1064</v>
      </c>
      <c r="Q203" s="126">
        <v>6222</v>
      </c>
      <c r="R203" s="126">
        <v>5280</v>
      </c>
      <c r="S203" s="126">
        <v>5275</v>
      </c>
      <c r="T203" s="165" t="s">
        <v>1060</v>
      </c>
      <c r="U203" s="126">
        <v>7633</v>
      </c>
    </row>
    <row r="204" spans="1:21" ht="14.25">
      <c r="A204" s="24"/>
      <c r="B204" s="13"/>
      <c r="C204" s="13"/>
      <c r="D204" s="10"/>
      <c r="E204" s="22"/>
      <c r="F204" s="22"/>
      <c r="G204" s="22"/>
      <c r="H204" s="21">
        <v>2012803</v>
      </c>
      <c r="I204" s="21" t="s">
        <v>941</v>
      </c>
      <c r="J204" s="6"/>
      <c r="K204" s="6"/>
      <c r="L204" s="8">
        <v>0</v>
      </c>
      <c r="M204" s="22"/>
      <c r="N204" s="8"/>
      <c r="O204" s="22"/>
      <c r="P204" s="152" t="s">
        <v>1067</v>
      </c>
      <c r="Q204" s="126">
        <v>3407</v>
      </c>
      <c r="R204" s="126">
        <v>3111</v>
      </c>
      <c r="S204" s="126">
        <v>3066</v>
      </c>
      <c r="T204" s="165" t="s">
        <v>1064</v>
      </c>
      <c r="U204" s="126">
        <v>5543</v>
      </c>
    </row>
    <row r="205" spans="1:21" ht="14.25">
      <c r="A205" s="24"/>
      <c r="B205" s="13"/>
      <c r="C205" s="13"/>
      <c r="D205" s="10"/>
      <c r="E205" s="22"/>
      <c r="F205" s="22"/>
      <c r="G205" s="22"/>
      <c r="H205" s="21">
        <v>2012804</v>
      </c>
      <c r="I205" s="21" t="s">
        <v>953</v>
      </c>
      <c r="J205" s="6"/>
      <c r="K205" s="6"/>
      <c r="L205" s="8">
        <v>25</v>
      </c>
      <c r="M205" s="22"/>
      <c r="N205" s="8"/>
      <c r="O205" s="22"/>
      <c r="P205" s="152" t="s">
        <v>1069</v>
      </c>
      <c r="Q205" s="126">
        <v>3207</v>
      </c>
      <c r="R205" s="126">
        <v>3282</v>
      </c>
      <c r="S205" s="126">
        <v>3262</v>
      </c>
      <c r="T205" s="165" t="s">
        <v>1067</v>
      </c>
      <c r="U205" s="126">
        <v>3321</v>
      </c>
    </row>
    <row r="206" spans="1:21" ht="14.25">
      <c r="A206" s="24"/>
      <c r="B206" s="13"/>
      <c r="C206" s="13"/>
      <c r="D206" s="10"/>
      <c r="E206" s="22"/>
      <c r="F206" s="22"/>
      <c r="G206" s="22"/>
      <c r="H206" s="21">
        <v>2012850</v>
      </c>
      <c r="I206" s="21" t="s">
        <v>948</v>
      </c>
      <c r="J206" s="6"/>
      <c r="K206" s="6"/>
      <c r="L206" s="8">
        <v>0</v>
      </c>
      <c r="M206" s="22"/>
      <c r="N206" s="8"/>
      <c r="O206" s="22"/>
      <c r="P206" s="152" t="s">
        <v>1071</v>
      </c>
      <c r="Q206" s="126">
        <v>3203</v>
      </c>
      <c r="R206" s="126">
        <v>3267</v>
      </c>
      <c r="S206" s="126">
        <v>3267</v>
      </c>
      <c r="T206" s="165" t="s">
        <v>1069</v>
      </c>
      <c r="U206" s="126">
        <v>2618</v>
      </c>
    </row>
    <row r="207" spans="1:21" ht="14.25">
      <c r="A207" s="24"/>
      <c r="B207" s="13"/>
      <c r="C207" s="13"/>
      <c r="D207" s="10"/>
      <c r="E207" s="22"/>
      <c r="F207" s="22"/>
      <c r="G207" s="22"/>
      <c r="H207" s="21">
        <v>2012899</v>
      </c>
      <c r="I207" s="21" t="s">
        <v>1059</v>
      </c>
      <c r="J207" s="6"/>
      <c r="K207" s="6"/>
      <c r="L207" s="8">
        <v>416</v>
      </c>
      <c r="M207" s="22"/>
      <c r="N207" s="8"/>
      <c r="O207" s="22"/>
      <c r="P207" s="152" t="s">
        <v>1073</v>
      </c>
      <c r="Q207" s="126">
        <v>0</v>
      </c>
      <c r="R207" s="126">
        <v>0</v>
      </c>
      <c r="S207" s="126">
        <v>0</v>
      </c>
      <c r="T207" s="165" t="s">
        <v>1071</v>
      </c>
      <c r="U207" s="126">
        <v>2649</v>
      </c>
    </row>
    <row r="208" spans="1:21" ht="14.25">
      <c r="A208" s="24"/>
      <c r="B208" s="13"/>
      <c r="C208" s="13"/>
      <c r="D208" s="10"/>
      <c r="E208" s="22"/>
      <c r="F208" s="22"/>
      <c r="G208" s="22"/>
      <c r="H208" s="21">
        <v>20129</v>
      </c>
      <c r="I208" s="30" t="s">
        <v>1060</v>
      </c>
      <c r="J208" s="6">
        <v>6741</v>
      </c>
      <c r="K208" s="38">
        <v>7031</v>
      </c>
      <c r="L208" s="8">
        <v>7031</v>
      </c>
      <c r="M208" s="22">
        <f>+L208/K208</f>
        <v>1</v>
      </c>
      <c r="N208" s="8">
        <v>7633</v>
      </c>
      <c r="O208" s="22">
        <f>+L208/N208-1</f>
        <v>-0.0788680728416088</v>
      </c>
      <c r="P208" s="152" t="s">
        <v>48</v>
      </c>
      <c r="Q208" s="126">
        <v>17477</v>
      </c>
      <c r="R208" s="126">
        <v>16364</v>
      </c>
      <c r="S208" s="126">
        <v>16209</v>
      </c>
      <c r="T208" s="165" t="s">
        <v>1073</v>
      </c>
      <c r="U208" s="126">
        <v>0</v>
      </c>
    </row>
    <row r="209" spans="1:21" ht="14.25">
      <c r="A209" s="24"/>
      <c r="B209" s="13"/>
      <c r="C209" s="13"/>
      <c r="D209" s="10"/>
      <c r="E209" s="22"/>
      <c r="F209" s="22"/>
      <c r="G209" s="22"/>
      <c r="H209" s="21">
        <v>2012901</v>
      </c>
      <c r="I209" s="21" t="s">
        <v>939</v>
      </c>
      <c r="J209" s="6"/>
      <c r="K209" s="6"/>
      <c r="L209" s="8">
        <v>2562</v>
      </c>
      <c r="M209" s="22"/>
      <c r="N209" s="8"/>
      <c r="O209" s="22"/>
      <c r="P209" s="152" t="s">
        <v>49</v>
      </c>
      <c r="Q209" s="126">
        <v>71771</v>
      </c>
      <c r="R209" s="126">
        <v>69399</v>
      </c>
      <c r="S209" s="126">
        <v>68695</v>
      </c>
      <c r="T209" s="165" t="s">
        <v>48</v>
      </c>
      <c r="U209" s="126">
        <v>16185</v>
      </c>
    </row>
    <row r="210" spans="1:21" ht="14.25">
      <c r="A210" s="24"/>
      <c r="B210" s="13"/>
      <c r="C210" s="13"/>
      <c r="D210" s="10"/>
      <c r="E210" s="22"/>
      <c r="F210" s="22"/>
      <c r="G210" s="22"/>
      <c r="H210" s="21">
        <v>2012902</v>
      </c>
      <c r="I210" s="21" t="s">
        <v>940</v>
      </c>
      <c r="J210" s="6"/>
      <c r="K210" s="6"/>
      <c r="L210" s="8">
        <v>1786</v>
      </c>
      <c r="M210" s="22"/>
      <c r="N210" s="8"/>
      <c r="O210" s="22"/>
      <c r="P210" s="152" t="s">
        <v>1080</v>
      </c>
      <c r="Q210" s="126">
        <v>0</v>
      </c>
      <c r="R210" s="126">
        <v>0</v>
      </c>
      <c r="S210" s="126">
        <v>0</v>
      </c>
      <c r="T210" s="165" t="s">
        <v>49</v>
      </c>
      <c r="U210" s="126">
        <v>65407</v>
      </c>
    </row>
    <row r="211" spans="1:21" ht="14.25">
      <c r="A211" s="24"/>
      <c r="B211" s="13"/>
      <c r="C211" s="13"/>
      <c r="D211" s="10"/>
      <c r="E211" s="22"/>
      <c r="F211" s="22"/>
      <c r="G211" s="22"/>
      <c r="H211" s="21">
        <v>2012903</v>
      </c>
      <c r="I211" s="21" t="s">
        <v>941</v>
      </c>
      <c r="J211" s="6"/>
      <c r="K211" s="6"/>
      <c r="L211" s="8">
        <v>0</v>
      </c>
      <c r="M211" s="22"/>
      <c r="N211" s="8"/>
      <c r="O211" s="22"/>
      <c r="P211" s="152" t="s">
        <v>1081</v>
      </c>
      <c r="Q211" s="126">
        <v>0</v>
      </c>
      <c r="R211" s="126">
        <v>0</v>
      </c>
      <c r="S211" s="126">
        <v>0</v>
      </c>
      <c r="T211" s="164" t="s">
        <v>87</v>
      </c>
      <c r="U211" s="126">
        <v>0</v>
      </c>
    </row>
    <row r="212" spans="1:21" ht="14.25">
      <c r="A212" s="24"/>
      <c r="B212" s="13"/>
      <c r="C212" s="13"/>
      <c r="D212" s="10"/>
      <c r="E212" s="22"/>
      <c r="F212" s="22"/>
      <c r="G212" s="22"/>
      <c r="H212" s="21">
        <v>2012904</v>
      </c>
      <c r="I212" s="21" t="s">
        <v>1061</v>
      </c>
      <c r="J212" s="6"/>
      <c r="K212" s="6"/>
      <c r="L212" s="8">
        <v>0</v>
      </c>
      <c r="M212" s="22"/>
      <c r="N212" s="8"/>
      <c r="O212" s="22"/>
      <c r="P212" s="152" t="s">
        <v>1083</v>
      </c>
      <c r="Q212" s="126">
        <v>0</v>
      </c>
      <c r="R212" s="126">
        <v>0</v>
      </c>
      <c r="S212" s="126">
        <v>0</v>
      </c>
      <c r="T212" s="165" t="s">
        <v>1081</v>
      </c>
      <c r="U212" s="126">
        <v>0</v>
      </c>
    </row>
    <row r="213" spans="1:21" ht="14.25">
      <c r="A213" s="24"/>
      <c r="B213" s="13"/>
      <c r="C213" s="13"/>
      <c r="D213" s="10"/>
      <c r="E213" s="22"/>
      <c r="F213" s="22"/>
      <c r="G213" s="22"/>
      <c r="H213" s="21">
        <v>2012905</v>
      </c>
      <c r="I213" s="21" t="s">
        <v>1062</v>
      </c>
      <c r="J213" s="6"/>
      <c r="K213" s="6"/>
      <c r="L213" s="8">
        <v>0</v>
      </c>
      <c r="M213" s="22"/>
      <c r="N213" s="8"/>
      <c r="O213" s="22"/>
      <c r="P213" s="152" t="s">
        <v>1086</v>
      </c>
      <c r="Q213" s="126">
        <v>0</v>
      </c>
      <c r="R213" s="126">
        <v>0</v>
      </c>
      <c r="S213" s="126">
        <v>0</v>
      </c>
      <c r="T213" s="165" t="s">
        <v>1083</v>
      </c>
      <c r="U213" s="126">
        <v>0</v>
      </c>
    </row>
    <row r="214" spans="1:21" ht="14.25">
      <c r="A214" s="24"/>
      <c r="B214" s="13"/>
      <c r="C214" s="13"/>
      <c r="D214" s="10"/>
      <c r="E214" s="22"/>
      <c r="F214" s="22"/>
      <c r="G214" s="22"/>
      <c r="H214" s="21">
        <v>2012950</v>
      </c>
      <c r="I214" s="21" t="s">
        <v>948</v>
      </c>
      <c r="J214" s="6"/>
      <c r="K214" s="6"/>
      <c r="L214" s="8">
        <v>0</v>
      </c>
      <c r="M214" s="22"/>
      <c r="N214" s="8"/>
      <c r="O214" s="22"/>
      <c r="P214" s="152" t="s">
        <v>1093</v>
      </c>
      <c r="Q214" s="126">
        <v>0</v>
      </c>
      <c r="R214" s="126">
        <v>0</v>
      </c>
      <c r="S214" s="126">
        <v>0</v>
      </c>
      <c r="T214" s="165" t="s">
        <v>1086</v>
      </c>
      <c r="U214" s="126">
        <v>0</v>
      </c>
    </row>
    <row r="215" spans="1:21" ht="14.25">
      <c r="A215" s="24"/>
      <c r="B215" s="13"/>
      <c r="C215" s="13"/>
      <c r="D215" s="10"/>
      <c r="E215" s="22"/>
      <c r="F215" s="22"/>
      <c r="G215" s="22"/>
      <c r="H215" s="21">
        <v>2012999</v>
      </c>
      <c r="I215" s="21" t="s">
        <v>1063</v>
      </c>
      <c r="J215" s="6"/>
      <c r="K215" s="6"/>
      <c r="L215" s="8">
        <v>2683</v>
      </c>
      <c r="M215" s="22"/>
      <c r="N215" s="8"/>
      <c r="O215" s="22"/>
      <c r="P215" s="152" t="s">
        <v>1099</v>
      </c>
      <c r="Q215" s="126">
        <v>0</v>
      </c>
      <c r="R215" s="126">
        <v>0</v>
      </c>
      <c r="S215" s="126">
        <v>0</v>
      </c>
      <c r="T215" s="165" t="s">
        <v>1093</v>
      </c>
      <c r="U215" s="126">
        <v>0</v>
      </c>
    </row>
    <row r="216" spans="1:21" ht="14.25">
      <c r="A216" s="24"/>
      <c r="B216" s="13"/>
      <c r="C216" s="13"/>
      <c r="D216" s="10"/>
      <c r="E216" s="22"/>
      <c r="F216" s="22"/>
      <c r="G216" s="22"/>
      <c r="H216" s="21">
        <v>20131</v>
      </c>
      <c r="I216" s="30" t="s">
        <v>1064</v>
      </c>
      <c r="J216" s="6">
        <v>6222</v>
      </c>
      <c r="K216" s="38">
        <v>5280</v>
      </c>
      <c r="L216" s="8">
        <v>5275</v>
      </c>
      <c r="M216" s="22">
        <f>+L216/K216</f>
        <v>0.9990530303030303</v>
      </c>
      <c r="N216" s="8">
        <v>5543</v>
      </c>
      <c r="O216" s="22">
        <f>+L216/N216-1</f>
        <v>-0.048349269348728074</v>
      </c>
      <c r="P216" s="152" t="s">
        <v>50</v>
      </c>
      <c r="Q216" s="126">
        <v>0</v>
      </c>
      <c r="R216" s="126">
        <v>0</v>
      </c>
      <c r="S216" s="126">
        <v>0</v>
      </c>
      <c r="T216" s="165" t="s">
        <v>1099</v>
      </c>
      <c r="U216" s="126">
        <v>0</v>
      </c>
    </row>
    <row r="217" spans="1:21" ht="14.25">
      <c r="A217" s="24"/>
      <c r="B217" s="13"/>
      <c r="C217" s="13"/>
      <c r="D217" s="10"/>
      <c r="E217" s="22"/>
      <c r="F217" s="22"/>
      <c r="G217" s="22"/>
      <c r="H217" s="21">
        <v>2013101</v>
      </c>
      <c r="I217" s="21" t="s">
        <v>939</v>
      </c>
      <c r="J217" s="6"/>
      <c r="K217" s="6"/>
      <c r="L217" s="8">
        <v>3131</v>
      </c>
      <c r="M217" s="22"/>
      <c r="N217" s="8"/>
      <c r="O217" s="22"/>
      <c r="P217" s="152" t="s">
        <v>1106</v>
      </c>
      <c r="Q217" s="126">
        <v>0</v>
      </c>
      <c r="R217" s="126">
        <v>0</v>
      </c>
      <c r="S217" s="126">
        <v>0</v>
      </c>
      <c r="T217" s="165" t="s">
        <v>50</v>
      </c>
      <c r="U217" s="126">
        <v>0</v>
      </c>
    </row>
    <row r="218" spans="1:21" ht="14.25">
      <c r="A218" s="24"/>
      <c r="B218" s="13"/>
      <c r="C218" s="13"/>
      <c r="D218" s="10"/>
      <c r="E218" s="22"/>
      <c r="F218" s="22"/>
      <c r="G218" s="22"/>
      <c r="H218" s="21">
        <v>2013102</v>
      </c>
      <c r="I218" s="21" t="s">
        <v>940</v>
      </c>
      <c r="J218" s="6"/>
      <c r="K218" s="6"/>
      <c r="L218" s="8">
        <v>167</v>
      </c>
      <c r="M218" s="22"/>
      <c r="N218" s="8"/>
      <c r="O218" s="22"/>
      <c r="P218" s="152" t="s">
        <v>51</v>
      </c>
      <c r="Q218" s="126">
        <v>0</v>
      </c>
      <c r="R218" s="126">
        <v>0</v>
      </c>
      <c r="S218" s="126">
        <v>0</v>
      </c>
      <c r="T218" s="165" t="s">
        <v>1106</v>
      </c>
      <c r="U218" s="126">
        <v>0</v>
      </c>
    </row>
    <row r="219" spans="1:21" ht="14.25">
      <c r="A219" s="24"/>
      <c r="B219" s="13"/>
      <c r="C219" s="13"/>
      <c r="D219" s="10"/>
      <c r="E219" s="22"/>
      <c r="F219" s="22"/>
      <c r="G219" s="22"/>
      <c r="H219" s="21">
        <v>2013103</v>
      </c>
      <c r="I219" s="21" t="s">
        <v>941</v>
      </c>
      <c r="J219" s="6"/>
      <c r="K219" s="6"/>
      <c r="L219" s="8">
        <v>0</v>
      </c>
      <c r="M219" s="22"/>
      <c r="N219" s="8"/>
      <c r="O219" s="22"/>
      <c r="P219" s="152" t="s">
        <v>1113</v>
      </c>
      <c r="Q219" s="126">
        <v>11574</v>
      </c>
      <c r="R219" s="126">
        <v>13595</v>
      </c>
      <c r="S219" s="126">
        <v>13595</v>
      </c>
      <c r="T219" s="165" t="s">
        <v>51</v>
      </c>
      <c r="U219" s="126">
        <v>0</v>
      </c>
    </row>
    <row r="220" spans="1:21" ht="14.25">
      <c r="A220" s="24"/>
      <c r="B220" s="13"/>
      <c r="C220" s="13"/>
      <c r="D220" s="10"/>
      <c r="E220" s="22"/>
      <c r="F220" s="22"/>
      <c r="G220" s="22"/>
      <c r="H220" s="21">
        <v>2013105</v>
      </c>
      <c r="I220" s="21" t="s">
        <v>1065</v>
      </c>
      <c r="J220" s="6"/>
      <c r="K220" s="6"/>
      <c r="L220" s="8">
        <v>1977</v>
      </c>
      <c r="M220" s="22"/>
      <c r="N220" s="8"/>
      <c r="O220" s="22"/>
      <c r="P220" s="152" t="s">
        <v>52</v>
      </c>
      <c r="Q220" s="126">
        <v>0</v>
      </c>
      <c r="R220" s="126">
        <v>0</v>
      </c>
      <c r="S220" s="126">
        <v>0</v>
      </c>
      <c r="T220" s="164" t="s">
        <v>88</v>
      </c>
      <c r="U220" s="126">
        <v>10170</v>
      </c>
    </row>
    <row r="221" spans="1:21" ht="14.25">
      <c r="A221" s="24"/>
      <c r="B221" s="13"/>
      <c r="C221" s="13"/>
      <c r="D221" s="10"/>
      <c r="E221" s="22"/>
      <c r="F221" s="22"/>
      <c r="G221" s="22"/>
      <c r="H221" s="21">
        <v>2013150</v>
      </c>
      <c r="I221" s="21" t="s">
        <v>948</v>
      </c>
      <c r="J221" s="6"/>
      <c r="K221" s="6"/>
      <c r="L221" s="8">
        <v>0</v>
      </c>
      <c r="M221" s="22"/>
      <c r="N221" s="8"/>
      <c r="O221" s="22"/>
      <c r="P221" s="152" t="s">
        <v>53</v>
      </c>
      <c r="Q221" s="126">
        <v>0</v>
      </c>
      <c r="R221" s="126">
        <v>0</v>
      </c>
      <c r="S221" s="126">
        <v>0</v>
      </c>
      <c r="T221" s="165" t="s">
        <v>52</v>
      </c>
      <c r="U221" s="126">
        <v>0</v>
      </c>
    </row>
    <row r="222" spans="1:21" ht="14.25">
      <c r="A222" s="24"/>
      <c r="B222" s="13"/>
      <c r="C222" s="13"/>
      <c r="D222" s="10"/>
      <c r="E222" s="22"/>
      <c r="F222" s="22"/>
      <c r="G222" s="22"/>
      <c r="H222" s="21">
        <v>2013199</v>
      </c>
      <c r="I222" s="21" t="s">
        <v>1066</v>
      </c>
      <c r="J222" s="6"/>
      <c r="K222" s="6"/>
      <c r="L222" s="8">
        <v>0</v>
      </c>
      <c r="M222" s="22"/>
      <c r="N222" s="8"/>
      <c r="O222" s="22"/>
      <c r="P222" s="152" t="s">
        <v>54</v>
      </c>
      <c r="Q222" s="126">
        <v>0</v>
      </c>
      <c r="R222" s="126">
        <v>0</v>
      </c>
      <c r="S222" s="126">
        <v>0</v>
      </c>
      <c r="T222" s="165" t="s">
        <v>89</v>
      </c>
      <c r="U222" s="126">
        <v>0</v>
      </c>
    </row>
    <row r="223" spans="1:21" ht="14.25">
      <c r="A223" s="24"/>
      <c r="B223" s="13"/>
      <c r="C223" s="13"/>
      <c r="D223" s="10"/>
      <c r="E223" s="22"/>
      <c r="F223" s="22"/>
      <c r="G223" s="22"/>
      <c r="H223" s="21">
        <v>20132</v>
      </c>
      <c r="I223" s="30" t="s">
        <v>1067</v>
      </c>
      <c r="J223" s="6">
        <v>3407</v>
      </c>
      <c r="K223" s="38">
        <v>3111</v>
      </c>
      <c r="L223" s="8">
        <v>3066</v>
      </c>
      <c r="M223" s="22">
        <f>+L223/K223</f>
        <v>0.9855351976856316</v>
      </c>
      <c r="N223" s="8">
        <v>3321</v>
      </c>
      <c r="O223" s="22">
        <f>+L223/N223-1</f>
        <v>-0.07678410117434509</v>
      </c>
      <c r="P223" s="152" t="s">
        <v>1120</v>
      </c>
      <c r="Q223" s="126">
        <v>1574</v>
      </c>
      <c r="R223" s="126">
        <v>1652</v>
      </c>
      <c r="S223" s="126">
        <v>1652</v>
      </c>
      <c r="T223" s="165" t="s">
        <v>90</v>
      </c>
      <c r="U223" s="126">
        <v>1586</v>
      </c>
    </row>
    <row r="224" spans="1:21" ht="14.25">
      <c r="A224" s="24"/>
      <c r="B224" s="13"/>
      <c r="C224" s="13"/>
      <c r="D224" s="10"/>
      <c r="E224" s="22"/>
      <c r="F224" s="22"/>
      <c r="G224" s="22"/>
      <c r="H224" s="21">
        <v>2013201</v>
      </c>
      <c r="I224" s="21" t="s">
        <v>939</v>
      </c>
      <c r="J224" s="6"/>
      <c r="K224" s="6"/>
      <c r="L224" s="8">
        <v>2352</v>
      </c>
      <c r="M224" s="22"/>
      <c r="N224" s="8"/>
      <c r="O224" s="22"/>
      <c r="P224" s="152" t="s">
        <v>55</v>
      </c>
      <c r="Q224" s="126">
        <v>10000</v>
      </c>
      <c r="R224" s="126">
        <v>11943</v>
      </c>
      <c r="S224" s="126">
        <v>11943</v>
      </c>
      <c r="T224" s="165" t="s">
        <v>53</v>
      </c>
      <c r="U224" s="126">
        <v>0</v>
      </c>
    </row>
    <row r="225" spans="1:21" ht="14.25">
      <c r="A225" s="24"/>
      <c r="B225" s="13"/>
      <c r="C225" s="13"/>
      <c r="D225" s="10"/>
      <c r="E225" s="22"/>
      <c r="F225" s="22"/>
      <c r="G225" s="22"/>
      <c r="H225" s="21">
        <v>2013202</v>
      </c>
      <c r="I225" s="21" t="s">
        <v>940</v>
      </c>
      <c r="J225" s="6"/>
      <c r="K225" s="6"/>
      <c r="L225" s="8">
        <v>0</v>
      </c>
      <c r="M225" s="22"/>
      <c r="N225" s="8"/>
      <c r="O225" s="22"/>
      <c r="P225" s="152" t="s">
        <v>1132</v>
      </c>
      <c r="Q225" s="126">
        <v>434142</v>
      </c>
      <c r="R225" s="126">
        <v>456170</v>
      </c>
      <c r="S225" s="126">
        <v>439467</v>
      </c>
      <c r="T225" s="165" t="s">
        <v>54</v>
      </c>
      <c r="U225" s="126">
        <v>0</v>
      </c>
    </row>
    <row r="226" spans="1:21" ht="14.25">
      <c r="A226" s="24"/>
      <c r="B226" s="13"/>
      <c r="C226" s="13"/>
      <c r="D226" s="10"/>
      <c r="E226" s="22"/>
      <c r="F226" s="22"/>
      <c r="G226" s="22"/>
      <c r="H226" s="21">
        <v>2013203</v>
      </c>
      <c r="I226" s="21" t="s">
        <v>941</v>
      </c>
      <c r="J226" s="6"/>
      <c r="K226" s="6"/>
      <c r="L226" s="8">
        <v>703</v>
      </c>
      <c r="M226" s="22"/>
      <c r="N226" s="8"/>
      <c r="O226" s="22"/>
      <c r="P226" s="152" t="s">
        <v>1133</v>
      </c>
      <c r="Q226" s="126">
        <v>25000</v>
      </c>
      <c r="R226" s="126">
        <v>37600</v>
      </c>
      <c r="S226" s="126">
        <v>37600</v>
      </c>
      <c r="T226" s="165" t="s">
        <v>1120</v>
      </c>
      <c r="U226" s="126">
        <v>0</v>
      </c>
    </row>
    <row r="227" spans="1:21" ht="14.25">
      <c r="A227" s="24"/>
      <c r="B227" s="13"/>
      <c r="C227" s="13"/>
      <c r="D227" s="10"/>
      <c r="E227" s="22"/>
      <c r="F227" s="22"/>
      <c r="G227" s="22"/>
      <c r="H227" s="21">
        <v>2013250</v>
      </c>
      <c r="I227" s="21" t="s">
        <v>948</v>
      </c>
      <c r="J227" s="6"/>
      <c r="K227" s="6"/>
      <c r="L227" s="8">
        <v>11</v>
      </c>
      <c r="M227" s="22"/>
      <c r="N227" s="8"/>
      <c r="O227" s="22"/>
      <c r="P227" s="152" t="s">
        <v>1143</v>
      </c>
      <c r="Q227" s="126">
        <v>226431</v>
      </c>
      <c r="R227" s="126">
        <v>254489</v>
      </c>
      <c r="S227" s="126">
        <v>239110</v>
      </c>
      <c r="T227" s="165" t="s">
        <v>55</v>
      </c>
      <c r="U227" s="126">
        <v>8584</v>
      </c>
    </row>
    <row r="228" spans="1:21" ht="14.25">
      <c r="A228" s="24"/>
      <c r="B228" s="13"/>
      <c r="C228" s="13"/>
      <c r="D228" s="10"/>
      <c r="E228" s="22"/>
      <c r="F228" s="22"/>
      <c r="G228" s="22"/>
      <c r="H228" s="21">
        <v>2013299</v>
      </c>
      <c r="I228" s="21" t="s">
        <v>1068</v>
      </c>
      <c r="J228" s="6"/>
      <c r="K228" s="6"/>
      <c r="L228" s="8">
        <v>0</v>
      </c>
      <c r="M228" s="22"/>
      <c r="N228" s="8"/>
      <c r="O228" s="22"/>
      <c r="P228" s="152" t="s">
        <v>1160</v>
      </c>
      <c r="Q228" s="126">
        <v>12271</v>
      </c>
      <c r="R228" s="126">
        <v>14266</v>
      </c>
      <c r="S228" s="126">
        <v>14266</v>
      </c>
      <c r="T228" s="164" t="s">
        <v>91</v>
      </c>
      <c r="U228" s="126">
        <v>411498</v>
      </c>
    </row>
    <row r="229" spans="1:21" ht="14.25">
      <c r="A229" s="24"/>
      <c r="B229" s="13"/>
      <c r="C229" s="13"/>
      <c r="D229" s="10"/>
      <c r="E229" s="22"/>
      <c r="F229" s="22"/>
      <c r="G229" s="22"/>
      <c r="H229" s="21">
        <v>20133</v>
      </c>
      <c r="I229" s="30" t="s">
        <v>1069</v>
      </c>
      <c r="J229" s="6">
        <v>3207</v>
      </c>
      <c r="K229" s="38">
        <v>3282</v>
      </c>
      <c r="L229" s="8">
        <v>3262</v>
      </c>
      <c r="M229" s="22">
        <f>+L229/K229</f>
        <v>0.9939061547836685</v>
      </c>
      <c r="N229" s="8">
        <v>2618</v>
      </c>
      <c r="O229" s="22">
        <f>+L229/N229-1</f>
        <v>0.24598930481283432</v>
      </c>
      <c r="P229" s="152" t="s">
        <v>1163</v>
      </c>
      <c r="Q229" s="126">
        <v>15627</v>
      </c>
      <c r="R229" s="126">
        <v>16726</v>
      </c>
      <c r="S229" s="126">
        <v>16029</v>
      </c>
      <c r="T229" s="165" t="s">
        <v>1133</v>
      </c>
      <c r="U229" s="126">
        <v>43504</v>
      </c>
    </row>
    <row r="230" spans="1:21" ht="14.25">
      <c r="A230" s="24"/>
      <c r="B230" s="13"/>
      <c r="C230" s="13"/>
      <c r="D230" s="10"/>
      <c r="E230" s="22"/>
      <c r="F230" s="22"/>
      <c r="G230" s="22"/>
      <c r="H230" s="21">
        <v>2013301</v>
      </c>
      <c r="I230" s="21" t="s">
        <v>939</v>
      </c>
      <c r="J230" s="6"/>
      <c r="K230" s="6"/>
      <c r="L230" s="8">
        <v>1719</v>
      </c>
      <c r="M230" s="22"/>
      <c r="N230" s="8"/>
      <c r="O230" s="22"/>
      <c r="P230" s="152" t="s">
        <v>1171</v>
      </c>
      <c r="Q230" s="126">
        <v>20619</v>
      </c>
      <c r="R230" s="126">
        <v>22694</v>
      </c>
      <c r="S230" s="126">
        <v>22180</v>
      </c>
      <c r="T230" s="165" t="s">
        <v>1143</v>
      </c>
      <c r="U230" s="126">
        <v>238161</v>
      </c>
    </row>
    <row r="231" spans="1:21" ht="14.25">
      <c r="A231" s="24"/>
      <c r="B231" s="13"/>
      <c r="C231" s="13"/>
      <c r="D231" s="10"/>
      <c r="E231" s="22"/>
      <c r="F231" s="22"/>
      <c r="G231" s="22"/>
      <c r="H231" s="21">
        <v>2013302</v>
      </c>
      <c r="I231" s="21" t="s">
        <v>940</v>
      </c>
      <c r="J231" s="6"/>
      <c r="K231" s="6"/>
      <c r="L231" s="8">
        <v>148</v>
      </c>
      <c r="M231" s="22"/>
      <c r="N231" s="8"/>
      <c r="O231" s="22"/>
      <c r="P231" s="152" t="s">
        <v>1176</v>
      </c>
      <c r="Q231" s="126">
        <v>10344</v>
      </c>
      <c r="R231" s="126">
        <v>11539</v>
      </c>
      <c r="S231" s="126">
        <v>11506</v>
      </c>
      <c r="T231" s="165" t="s">
        <v>1160</v>
      </c>
      <c r="U231" s="126">
        <v>12278</v>
      </c>
    </row>
    <row r="232" spans="1:21" ht="14.25">
      <c r="A232" s="24"/>
      <c r="B232" s="13"/>
      <c r="C232" s="13"/>
      <c r="D232" s="10"/>
      <c r="E232" s="22"/>
      <c r="F232" s="22"/>
      <c r="G232" s="22"/>
      <c r="H232" s="21">
        <v>2013303</v>
      </c>
      <c r="I232" s="21" t="s">
        <v>941</v>
      </c>
      <c r="J232" s="6"/>
      <c r="K232" s="6"/>
      <c r="L232" s="8">
        <v>0</v>
      </c>
      <c r="M232" s="22"/>
      <c r="N232" s="8"/>
      <c r="O232" s="22"/>
      <c r="T232" s="165" t="s">
        <v>1163</v>
      </c>
      <c r="U232" s="126">
        <v>17454</v>
      </c>
    </row>
    <row r="233" spans="1:21" ht="14.25">
      <c r="A233" s="24"/>
      <c r="B233" s="13"/>
      <c r="C233" s="13"/>
      <c r="D233" s="10"/>
      <c r="E233" s="22"/>
      <c r="F233" s="22"/>
      <c r="G233" s="22"/>
      <c r="H233" s="21">
        <v>2013350</v>
      </c>
      <c r="I233" s="21" t="s">
        <v>948</v>
      </c>
      <c r="J233" s="6"/>
      <c r="K233" s="6"/>
      <c r="L233" s="8">
        <v>0</v>
      </c>
      <c r="M233" s="22"/>
      <c r="N233" s="8"/>
      <c r="O233" s="22"/>
      <c r="T233" s="165" t="s">
        <v>1171</v>
      </c>
      <c r="U233" s="126">
        <v>21641</v>
      </c>
    </row>
    <row r="234" spans="1:21" ht="14.25">
      <c r="A234" s="24"/>
      <c r="B234" s="13"/>
      <c r="C234" s="13"/>
      <c r="D234" s="10"/>
      <c r="E234" s="22"/>
      <c r="F234" s="22"/>
      <c r="G234" s="22"/>
      <c r="H234" s="21">
        <v>2013399</v>
      </c>
      <c r="I234" s="21" t="s">
        <v>1070</v>
      </c>
      <c r="J234" s="6"/>
      <c r="K234" s="6"/>
      <c r="L234" s="8">
        <v>1395</v>
      </c>
      <c r="M234" s="22"/>
      <c r="N234" s="8"/>
      <c r="O234" s="22"/>
      <c r="T234" s="165" t="s">
        <v>1176</v>
      </c>
      <c r="U234" s="126">
        <v>9611</v>
      </c>
    </row>
    <row r="235" spans="1:21" ht="14.25">
      <c r="A235" s="24"/>
      <c r="B235" s="13"/>
      <c r="C235" s="13"/>
      <c r="D235" s="10"/>
      <c r="E235" s="22"/>
      <c r="F235" s="22"/>
      <c r="G235" s="22"/>
      <c r="H235" s="21">
        <v>20134</v>
      </c>
      <c r="I235" s="30" t="s">
        <v>1071</v>
      </c>
      <c r="J235" s="6">
        <v>3203</v>
      </c>
      <c r="K235" s="38">
        <v>3267</v>
      </c>
      <c r="L235" s="8">
        <v>3267</v>
      </c>
      <c r="M235" s="22">
        <f>+L235/K235</f>
        <v>1</v>
      </c>
      <c r="N235" s="8">
        <v>2649</v>
      </c>
      <c r="O235" s="22">
        <f>+L235/N235-1</f>
        <v>0.23329558323895805</v>
      </c>
      <c r="T235" s="165" t="s">
        <v>1184</v>
      </c>
      <c r="U235" s="126">
        <v>17842</v>
      </c>
    </row>
    <row r="236" spans="1:21" ht="14.25">
      <c r="A236" s="24"/>
      <c r="B236" s="13"/>
      <c r="C236" s="13"/>
      <c r="D236" s="10"/>
      <c r="E236" s="22"/>
      <c r="F236" s="22"/>
      <c r="G236" s="22"/>
      <c r="H236" s="21">
        <v>2013401</v>
      </c>
      <c r="I236" s="21" t="s">
        <v>939</v>
      </c>
      <c r="J236" s="6"/>
      <c r="K236" s="6"/>
      <c r="L236" s="8">
        <v>2224</v>
      </c>
      <c r="M236" s="22"/>
      <c r="N236" s="8"/>
      <c r="O236" s="22"/>
      <c r="T236" s="165" t="s">
        <v>92</v>
      </c>
      <c r="U236" s="126">
        <v>12507</v>
      </c>
    </row>
    <row r="237" spans="1:21" ht="14.25">
      <c r="A237" s="24"/>
      <c r="B237" s="13"/>
      <c r="C237" s="13"/>
      <c r="D237" s="10"/>
      <c r="E237" s="22"/>
      <c r="F237" s="22"/>
      <c r="G237" s="22"/>
      <c r="H237" s="21">
        <v>2013402</v>
      </c>
      <c r="I237" s="21" t="s">
        <v>940</v>
      </c>
      <c r="J237" s="6"/>
      <c r="K237" s="6"/>
      <c r="L237" s="8">
        <v>314</v>
      </c>
      <c r="M237" s="22"/>
      <c r="N237" s="8"/>
      <c r="O237" s="22"/>
      <c r="T237" s="165" t="s">
        <v>1194</v>
      </c>
      <c r="U237" s="126">
        <v>0</v>
      </c>
    </row>
    <row r="238" spans="1:21" ht="14.25">
      <c r="A238" s="24"/>
      <c r="B238" s="13"/>
      <c r="C238" s="13"/>
      <c r="D238" s="10"/>
      <c r="E238" s="22"/>
      <c r="F238" s="22"/>
      <c r="G238" s="22"/>
      <c r="H238" s="21">
        <v>2013403</v>
      </c>
      <c r="I238" s="21" t="s">
        <v>941</v>
      </c>
      <c r="J238" s="6"/>
      <c r="K238" s="6"/>
      <c r="L238" s="8">
        <v>0</v>
      </c>
      <c r="M238" s="22"/>
      <c r="N238" s="8"/>
      <c r="O238" s="22"/>
      <c r="T238" s="165" t="s">
        <v>1198</v>
      </c>
      <c r="U238" s="126">
        <v>0</v>
      </c>
    </row>
    <row r="239" spans="1:21" ht="14.25">
      <c r="A239" s="24"/>
      <c r="B239" s="13"/>
      <c r="C239" s="13"/>
      <c r="D239" s="10"/>
      <c r="E239" s="22"/>
      <c r="F239" s="22"/>
      <c r="G239" s="22"/>
      <c r="H239" s="21">
        <v>2013450</v>
      </c>
      <c r="I239" s="21" t="s">
        <v>948</v>
      </c>
      <c r="J239" s="6"/>
      <c r="K239" s="6"/>
      <c r="L239" s="8">
        <v>0</v>
      </c>
      <c r="M239" s="22"/>
      <c r="N239" s="8"/>
      <c r="O239" s="22"/>
      <c r="T239" s="165" t="s">
        <v>56</v>
      </c>
      <c r="U239" s="126">
        <v>38500</v>
      </c>
    </row>
    <row r="240" spans="1:20" ht="14.25">
      <c r="A240" s="24"/>
      <c r="B240" s="13"/>
      <c r="C240" s="13"/>
      <c r="D240" s="10"/>
      <c r="E240" s="22"/>
      <c r="F240" s="22"/>
      <c r="G240" s="22"/>
      <c r="H240" s="21">
        <v>2013499</v>
      </c>
      <c r="I240" s="21" t="s">
        <v>1072</v>
      </c>
      <c r="J240" s="6"/>
      <c r="K240" s="6"/>
      <c r="L240" s="8">
        <v>729</v>
      </c>
      <c r="M240" s="22"/>
      <c r="N240" s="8"/>
      <c r="O240" s="22"/>
      <c r="T240" s="165"/>
    </row>
    <row r="241" spans="1:20" ht="14.25">
      <c r="A241" s="24"/>
      <c r="B241" s="13"/>
      <c r="C241" s="13"/>
      <c r="D241" s="10"/>
      <c r="E241" s="22"/>
      <c r="F241" s="22"/>
      <c r="G241" s="22"/>
      <c r="H241" s="21">
        <v>20135</v>
      </c>
      <c r="I241" s="30" t="s">
        <v>1073</v>
      </c>
      <c r="J241" s="6"/>
      <c r="K241" s="6"/>
      <c r="L241" s="8">
        <v>0</v>
      </c>
      <c r="M241" s="22"/>
      <c r="N241" s="8"/>
      <c r="O241" s="22"/>
      <c r="T241" s="165"/>
    </row>
    <row r="242" spans="1:20" ht="14.25">
      <c r="A242" s="24"/>
      <c r="B242" s="13"/>
      <c r="C242" s="13"/>
      <c r="D242" s="10"/>
      <c r="E242" s="22"/>
      <c r="F242" s="22"/>
      <c r="G242" s="22"/>
      <c r="H242" s="21">
        <v>2013501</v>
      </c>
      <c r="I242" s="21" t="s">
        <v>939</v>
      </c>
      <c r="J242" s="6"/>
      <c r="K242" s="6"/>
      <c r="L242" s="8">
        <v>0</v>
      </c>
      <c r="M242" s="22"/>
      <c r="N242" s="8"/>
      <c r="O242" s="22"/>
      <c r="T242" s="165"/>
    </row>
    <row r="243" spans="1:20" ht="14.25">
      <c r="A243" s="24"/>
      <c r="B243" s="13"/>
      <c r="C243" s="13"/>
      <c r="D243" s="10"/>
      <c r="E243" s="22"/>
      <c r="F243" s="22"/>
      <c r="G243" s="22"/>
      <c r="H243" s="21">
        <v>2013502</v>
      </c>
      <c r="I243" s="21" t="s">
        <v>940</v>
      </c>
      <c r="J243" s="6"/>
      <c r="K243" s="6"/>
      <c r="L243" s="8">
        <v>0</v>
      </c>
      <c r="M243" s="22"/>
      <c r="N243" s="8"/>
      <c r="O243" s="22"/>
      <c r="T243" s="165"/>
    </row>
    <row r="244" spans="1:20" ht="14.25">
      <c r="A244" s="24"/>
      <c r="B244" s="13"/>
      <c r="C244" s="13"/>
      <c r="D244" s="10"/>
      <c r="E244" s="22"/>
      <c r="F244" s="22"/>
      <c r="G244" s="22"/>
      <c r="H244" s="21">
        <v>2013503</v>
      </c>
      <c r="I244" s="21" t="s">
        <v>941</v>
      </c>
      <c r="J244" s="6"/>
      <c r="K244" s="6"/>
      <c r="L244" s="8">
        <v>0</v>
      </c>
      <c r="M244" s="22"/>
      <c r="N244" s="8"/>
      <c r="O244" s="22"/>
      <c r="T244" s="165"/>
    </row>
    <row r="245" spans="1:20" ht="14.25">
      <c r="A245" s="24"/>
      <c r="B245" s="13"/>
      <c r="C245" s="13"/>
      <c r="D245" s="10"/>
      <c r="E245" s="22"/>
      <c r="F245" s="22"/>
      <c r="G245" s="22"/>
      <c r="H245" s="21">
        <v>2013550</v>
      </c>
      <c r="I245" s="21" t="s">
        <v>948</v>
      </c>
      <c r="J245" s="6"/>
      <c r="K245" s="6"/>
      <c r="L245" s="8">
        <v>0</v>
      </c>
      <c r="M245" s="22"/>
      <c r="N245" s="8"/>
      <c r="O245" s="22"/>
      <c r="T245" s="165"/>
    </row>
    <row r="246" spans="1:20" ht="14.25">
      <c r="A246" s="24"/>
      <c r="B246" s="13"/>
      <c r="C246" s="13"/>
      <c r="D246" s="10"/>
      <c r="E246" s="22"/>
      <c r="F246" s="22"/>
      <c r="G246" s="22"/>
      <c r="H246" s="21">
        <v>2013599</v>
      </c>
      <c r="I246" s="21" t="s">
        <v>1074</v>
      </c>
      <c r="J246" s="6"/>
      <c r="K246" s="6"/>
      <c r="L246" s="8">
        <v>0</v>
      </c>
      <c r="M246" s="22"/>
      <c r="N246" s="8"/>
      <c r="O246" s="22"/>
      <c r="T246" s="165"/>
    </row>
    <row r="247" spans="1:20" ht="14.25">
      <c r="A247" s="24"/>
      <c r="B247" s="13"/>
      <c r="C247" s="13"/>
      <c r="D247" s="10"/>
      <c r="E247" s="22"/>
      <c r="F247" s="22"/>
      <c r="G247" s="22"/>
      <c r="H247" s="21">
        <v>20136</v>
      </c>
      <c r="I247" s="30" t="s">
        <v>1075</v>
      </c>
      <c r="J247" s="6">
        <v>17477</v>
      </c>
      <c r="K247" s="38">
        <v>16364</v>
      </c>
      <c r="L247" s="8">
        <v>16209</v>
      </c>
      <c r="M247" s="22">
        <f>+L247/K247</f>
        <v>0.9905279882669275</v>
      </c>
      <c r="N247" s="8">
        <v>16185</v>
      </c>
      <c r="O247" s="22">
        <f>+L247/N247-1</f>
        <v>0.0014828544949025968</v>
      </c>
      <c r="T247" s="165"/>
    </row>
    <row r="248" spans="1:20" ht="14.25">
      <c r="A248" s="24"/>
      <c r="B248" s="13"/>
      <c r="C248" s="13"/>
      <c r="D248" s="10"/>
      <c r="E248" s="22"/>
      <c r="F248" s="22"/>
      <c r="G248" s="22"/>
      <c r="H248" s="21">
        <v>2013601</v>
      </c>
      <c r="I248" s="21" t="s">
        <v>939</v>
      </c>
      <c r="J248" s="6"/>
      <c r="K248" s="6"/>
      <c r="L248" s="8">
        <v>4358</v>
      </c>
      <c r="M248" s="22"/>
      <c r="N248" s="8"/>
      <c r="O248" s="22"/>
      <c r="T248" s="165"/>
    </row>
    <row r="249" spans="1:20" ht="14.25">
      <c r="A249" s="24"/>
      <c r="B249" s="13"/>
      <c r="C249" s="13"/>
      <c r="D249" s="10"/>
      <c r="E249" s="22"/>
      <c r="F249" s="22"/>
      <c r="G249" s="22"/>
      <c r="H249" s="21">
        <v>2013602</v>
      </c>
      <c r="I249" s="21" t="s">
        <v>940</v>
      </c>
      <c r="J249" s="6"/>
      <c r="K249" s="6"/>
      <c r="L249" s="8">
        <v>348</v>
      </c>
      <c r="M249" s="22"/>
      <c r="N249" s="8"/>
      <c r="O249" s="22"/>
      <c r="T249" s="165"/>
    </row>
    <row r="250" spans="1:20" ht="14.25">
      <c r="A250" s="24"/>
      <c r="B250" s="13"/>
      <c r="C250" s="13"/>
      <c r="D250" s="10"/>
      <c r="E250" s="22"/>
      <c r="F250" s="22"/>
      <c r="G250" s="22"/>
      <c r="H250" s="21">
        <v>2013603</v>
      </c>
      <c r="I250" s="21" t="s">
        <v>941</v>
      </c>
      <c r="J250" s="6"/>
      <c r="K250" s="6"/>
      <c r="L250" s="8">
        <v>0</v>
      </c>
      <c r="M250" s="22"/>
      <c r="N250" s="8"/>
      <c r="O250" s="22"/>
      <c r="T250" s="165"/>
    </row>
    <row r="251" spans="1:20" ht="14.25">
      <c r="A251" s="24"/>
      <c r="B251" s="13"/>
      <c r="C251" s="13"/>
      <c r="D251" s="10"/>
      <c r="E251" s="22"/>
      <c r="F251" s="22"/>
      <c r="G251" s="22"/>
      <c r="H251" s="21">
        <v>2013650</v>
      </c>
      <c r="I251" s="21" t="s">
        <v>948</v>
      </c>
      <c r="J251" s="6"/>
      <c r="K251" s="6"/>
      <c r="L251" s="8">
        <v>2199</v>
      </c>
      <c r="M251" s="22"/>
      <c r="N251" s="8"/>
      <c r="O251" s="22"/>
      <c r="T251" s="165"/>
    </row>
    <row r="252" spans="1:20" ht="14.25">
      <c r="A252" s="24"/>
      <c r="B252" s="13"/>
      <c r="C252" s="13"/>
      <c r="D252" s="10"/>
      <c r="E252" s="22"/>
      <c r="F252" s="22"/>
      <c r="G252" s="22"/>
      <c r="H252" s="21">
        <v>2013699</v>
      </c>
      <c r="I252" s="21" t="s">
        <v>1076</v>
      </c>
      <c r="J252" s="6"/>
      <c r="K252" s="6"/>
      <c r="L252" s="8">
        <v>9304</v>
      </c>
      <c r="M252" s="22"/>
      <c r="N252" s="8"/>
      <c r="O252" s="22"/>
      <c r="T252" s="165"/>
    </row>
    <row r="253" spans="1:20" ht="14.25">
      <c r="A253" s="24"/>
      <c r="B253" s="13"/>
      <c r="C253" s="13"/>
      <c r="D253" s="10"/>
      <c r="E253" s="22"/>
      <c r="F253" s="22"/>
      <c r="G253" s="22"/>
      <c r="H253" s="21">
        <v>20199</v>
      </c>
      <c r="I253" s="30" t="s">
        <v>1077</v>
      </c>
      <c r="J253" s="6">
        <v>71771</v>
      </c>
      <c r="K253" s="38">
        <v>69399</v>
      </c>
      <c r="L253" s="8">
        <v>68695</v>
      </c>
      <c r="M253" s="22">
        <f>+L253/K253</f>
        <v>0.9898557616103979</v>
      </c>
      <c r="N253" s="8">
        <v>65407</v>
      </c>
      <c r="O253" s="22">
        <f>+L253/N253-1</f>
        <v>0.05026984879294272</v>
      </c>
      <c r="T253" s="165"/>
    </row>
    <row r="254" spans="1:20" ht="14.25">
      <c r="A254" s="24"/>
      <c r="B254" s="13"/>
      <c r="C254" s="13"/>
      <c r="D254" s="10"/>
      <c r="E254" s="22"/>
      <c r="F254" s="22"/>
      <c r="G254" s="22"/>
      <c r="H254" s="21">
        <v>2019901</v>
      </c>
      <c r="I254" s="21" t="s">
        <v>1078</v>
      </c>
      <c r="J254" s="6"/>
      <c r="K254" s="6"/>
      <c r="L254" s="8">
        <v>0</v>
      </c>
      <c r="M254" s="22"/>
      <c r="N254" s="8"/>
      <c r="O254" s="22"/>
      <c r="T254" s="165"/>
    </row>
    <row r="255" spans="1:20" ht="14.25">
      <c r="A255" s="24"/>
      <c r="B255" s="13"/>
      <c r="C255" s="13"/>
      <c r="D255" s="10"/>
      <c r="E255" s="22"/>
      <c r="F255" s="22"/>
      <c r="G255" s="22"/>
      <c r="H255" s="21">
        <v>2019999</v>
      </c>
      <c r="I255" s="21" t="s">
        <v>1079</v>
      </c>
      <c r="J255" s="6"/>
      <c r="K255" s="6"/>
      <c r="L255" s="8">
        <v>68695</v>
      </c>
      <c r="M255" s="22"/>
      <c r="N255" s="8"/>
      <c r="O255" s="22"/>
      <c r="T255" s="165"/>
    </row>
    <row r="256" spans="1:20" ht="14.25">
      <c r="A256" s="24"/>
      <c r="B256" s="13"/>
      <c r="C256" s="13"/>
      <c r="D256" s="10"/>
      <c r="E256" s="22"/>
      <c r="F256" s="22"/>
      <c r="G256" s="22"/>
      <c r="H256" s="21">
        <v>202</v>
      </c>
      <c r="I256" s="30" t="s">
        <v>1080</v>
      </c>
      <c r="J256" s="6"/>
      <c r="K256" s="6"/>
      <c r="L256" s="8">
        <v>0</v>
      </c>
      <c r="M256" s="22"/>
      <c r="N256" s="8"/>
      <c r="O256" s="22"/>
      <c r="T256" s="165"/>
    </row>
    <row r="257" spans="1:20" ht="14.25">
      <c r="A257" s="24"/>
      <c r="B257" s="13"/>
      <c r="C257" s="13"/>
      <c r="D257" s="10"/>
      <c r="E257" s="22"/>
      <c r="F257" s="22"/>
      <c r="G257" s="22"/>
      <c r="H257" s="21">
        <v>20201</v>
      </c>
      <c r="I257" s="30" t="s">
        <v>1081</v>
      </c>
      <c r="J257" s="6"/>
      <c r="K257" s="6"/>
      <c r="L257" s="8">
        <v>0</v>
      </c>
      <c r="M257" s="22"/>
      <c r="N257" s="8"/>
      <c r="O257" s="22"/>
      <c r="T257" s="165"/>
    </row>
    <row r="258" spans="1:20" ht="14.25">
      <c r="A258" s="24"/>
      <c r="B258" s="13"/>
      <c r="C258" s="13"/>
      <c r="D258" s="10"/>
      <c r="E258" s="22"/>
      <c r="F258" s="22"/>
      <c r="G258" s="22"/>
      <c r="H258" s="21">
        <v>2020101</v>
      </c>
      <c r="I258" s="21" t="s">
        <v>939</v>
      </c>
      <c r="J258" s="6"/>
      <c r="K258" s="6"/>
      <c r="L258" s="8">
        <v>0</v>
      </c>
      <c r="M258" s="22"/>
      <c r="N258" s="8"/>
      <c r="O258" s="22"/>
      <c r="T258" s="165"/>
    </row>
    <row r="259" spans="1:20" ht="14.25">
      <c r="A259" s="24"/>
      <c r="B259" s="13"/>
      <c r="C259" s="13"/>
      <c r="D259" s="10"/>
      <c r="E259" s="22"/>
      <c r="F259" s="22"/>
      <c r="G259" s="22"/>
      <c r="H259" s="21">
        <v>2020102</v>
      </c>
      <c r="I259" s="21" t="s">
        <v>940</v>
      </c>
      <c r="J259" s="6"/>
      <c r="K259" s="6"/>
      <c r="L259" s="8">
        <v>0</v>
      </c>
      <c r="M259" s="22"/>
      <c r="N259" s="8"/>
      <c r="O259" s="22"/>
      <c r="T259" s="165"/>
    </row>
    <row r="260" spans="1:20" ht="14.25">
      <c r="A260" s="24"/>
      <c r="B260" s="13"/>
      <c r="C260" s="13"/>
      <c r="D260" s="10"/>
      <c r="E260" s="22"/>
      <c r="F260" s="22"/>
      <c r="G260" s="22"/>
      <c r="H260" s="21">
        <v>2020103</v>
      </c>
      <c r="I260" s="21" t="s">
        <v>941</v>
      </c>
      <c r="J260" s="6"/>
      <c r="K260" s="6"/>
      <c r="L260" s="8">
        <v>0</v>
      </c>
      <c r="M260" s="22"/>
      <c r="N260" s="8"/>
      <c r="O260" s="22"/>
      <c r="T260" s="165"/>
    </row>
    <row r="261" spans="1:20" ht="14.25">
      <c r="A261" s="24"/>
      <c r="B261" s="13"/>
      <c r="C261" s="13"/>
      <c r="D261" s="10"/>
      <c r="E261" s="22"/>
      <c r="F261" s="22"/>
      <c r="G261" s="22"/>
      <c r="H261" s="21">
        <v>2020104</v>
      </c>
      <c r="I261" s="21" t="s">
        <v>1065</v>
      </c>
      <c r="J261" s="6"/>
      <c r="K261" s="6"/>
      <c r="L261" s="8">
        <v>0</v>
      </c>
      <c r="M261" s="22"/>
      <c r="N261" s="8"/>
      <c r="O261" s="22"/>
      <c r="T261" s="165"/>
    </row>
    <row r="262" spans="1:20" ht="14.25">
      <c r="A262" s="24"/>
      <c r="B262" s="13"/>
      <c r="C262" s="13"/>
      <c r="D262" s="10"/>
      <c r="E262" s="22"/>
      <c r="F262" s="22"/>
      <c r="G262" s="22"/>
      <c r="H262" s="21">
        <v>2020150</v>
      </c>
      <c r="I262" s="21" t="s">
        <v>948</v>
      </c>
      <c r="J262" s="6"/>
      <c r="K262" s="6"/>
      <c r="L262" s="8">
        <v>0</v>
      </c>
      <c r="M262" s="22"/>
      <c r="N262" s="8"/>
      <c r="O262" s="22"/>
      <c r="T262" s="165"/>
    </row>
    <row r="263" spans="1:20" ht="14.25">
      <c r="A263" s="24"/>
      <c r="B263" s="13"/>
      <c r="C263" s="13"/>
      <c r="D263" s="10"/>
      <c r="E263" s="22"/>
      <c r="F263" s="22"/>
      <c r="G263" s="22"/>
      <c r="H263" s="21">
        <v>2020199</v>
      </c>
      <c r="I263" s="21" t="s">
        <v>1082</v>
      </c>
      <c r="J263" s="6"/>
      <c r="K263" s="6"/>
      <c r="L263" s="8">
        <v>0</v>
      </c>
      <c r="M263" s="22"/>
      <c r="N263" s="8"/>
      <c r="O263" s="22"/>
      <c r="T263" s="165"/>
    </row>
    <row r="264" spans="1:20" ht="14.25">
      <c r="A264" s="24"/>
      <c r="B264" s="13"/>
      <c r="C264" s="13"/>
      <c r="D264" s="10"/>
      <c r="E264" s="22"/>
      <c r="F264" s="22"/>
      <c r="G264" s="22"/>
      <c r="H264" s="21">
        <v>20202</v>
      </c>
      <c r="I264" s="30" t="s">
        <v>1083</v>
      </c>
      <c r="J264" s="6"/>
      <c r="K264" s="6"/>
      <c r="L264" s="8">
        <v>0</v>
      </c>
      <c r="M264" s="22"/>
      <c r="N264" s="8"/>
      <c r="O264" s="22"/>
      <c r="T264" s="165"/>
    </row>
    <row r="265" spans="1:20" ht="14.25">
      <c r="A265" s="24"/>
      <c r="B265" s="13"/>
      <c r="C265" s="13"/>
      <c r="D265" s="10"/>
      <c r="E265" s="22"/>
      <c r="F265" s="22"/>
      <c r="G265" s="22"/>
      <c r="H265" s="21">
        <v>2020201</v>
      </c>
      <c r="I265" s="21" t="s">
        <v>1084</v>
      </c>
      <c r="J265" s="6"/>
      <c r="K265" s="6"/>
      <c r="L265" s="8">
        <v>0</v>
      </c>
      <c r="M265" s="22"/>
      <c r="N265" s="8"/>
      <c r="O265" s="22"/>
      <c r="T265" s="165"/>
    </row>
    <row r="266" spans="1:20" ht="14.25">
      <c r="A266" s="24"/>
      <c r="B266" s="13"/>
      <c r="C266" s="13"/>
      <c r="D266" s="10"/>
      <c r="E266" s="22"/>
      <c r="F266" s="22"/>
      <c r="G266" s="22"/>
      <c r="H266" s="21">
        <v>2020202</v>
      </c>
      <c r="I266" s="21" t="s">
        <v>1085</v>
      </c>
      <c r="J266" s="6"/>
      <c r="K266" s="6"/>
      <c r="L266" s="8">
        <v>0</v>
      </c>
      <c r="M266" s="22"/>
      <c r="N266" s="8"/>
      <c r="O266" s="22"/>
      <c r="T266" s="165"/>
    </row>
    <row r="267" spans="1:20" ht="14.25">
      <c r="A267" s="24"/>
      <c r="B267" s="13"/>
      <c r="C267" s="13"/>
      <c r="D267" s="10"/>
      <c r="E267" s="22"/>
      <c r="F267" s="22"/>
      <c r="G267" s="22"/>
      <c r="H267" s="21">
        <v>20203</v>
      </c>
      <c r="I267" s="30" t="s">
        <v>1086</v>
      </c>
      <c r="J267" s="6"/>
      <c r="K267" s="6"/>
      <c r="L267" s="8">
        <v>0</v>
      </c>
      <c r="M267" s="22"/>
      <c r="N267" s="8"/>
      <c r="O267" s="22"/>
      <c r="T267" s="165"/>
    </row>
    <row r="268" spans="1:20" ht="14.25">
      <c r="A268" s="24"/>
      <c r="B268" s="13"/>
      <c r="C268" s="13"/>
      <c r="D268" s="10"/>
      <c r="E268" s="22"/>
      <c r="F268" s="22"/>
      <c r="G268" s="22"/>
      <c r="H268" s="21">
        <v>2020301</v>
      </c>
      <c r="I268" s="21" t="s">
        <v>1087</v>
      </c>
      <c r="J268" s="6"/>
      <c r="K268" s="6"/>
      <c r="L268" s="8">
        <v>0</v>
      </c>
      <c r="M268" s="22"/>
      <c r="N268" s="8"/>
      <c r="O268" s="22"/>
      <c r="T268" s="165"/>
    </row>
    <row r="269" spans="1:20" ht="14.25">
      <c r="A269" s="24"/>
      <c r="B269" s="13"/>
      <c r="C269" s="13"/>
      <c r="D269" s="10"/>
      <c r="E269" s="22"/>
      <c r="F269" s="22"/>
      <c r="G269" s="22"/>
      <c r="H269" s="21">
        <v>2020302</v>
      </c>
      <c r="I269" s="21" t="s">
        <v>1088</v>
      </c>
      <c r="J269" s="6"/>
      <c r="K269" s="6"/>
      <c r="L269" s="8">
        <v>0</v>
      </c>
      <c r="M269" s="22"/>
      <c r="N269" s="8"/>
      <c r="O269" s="22"/>
      <c r="T269" s="165"/>
    </row>
    <row r="270" spans="1:20" ht="14.25">
      <c r="A270" s="24"/>
      <c r="B270" s="13"/>
      <c r="C270" s="13"/>
      <c r="D270" s="10"/>
      <c r="E270" s="22"/>
      <c r="F270" s="22"/>
      <c r="G270" s="22"/>
      <c r="H270" s="21">
        <v>2020303</v>
      </c>
      <c r="I270" s="21" t="s">
        <v>1089</v>
      </c>
      <c r="J270" s="6"/>
      <c r="K270" s="6"/>
      <c r="L270" s="8">
        <v>0</v>
      </c>
      <c r="M270" s="22"/>
      <c r="N270" s="8"/>
      <c r="O270" s="22"/>
      <c r="T270" s="165"/>
    </row>
    <row r="271" spans="1:20" ht="14.25">
      <c r="A271" s="24"/>
      <c r="B271" s="13"/>
      <c r="C271" s="13"/>
      <c r="D271" s="10"/>
      <c r="E271" s="22"/>
      <c r="F271" s="22"/>
      <c r="G271" s="22"/>
      <c r="H271" s="21">
        <v>2020304</v>
      </c>
      <c r="I271" s="21" t="s">
        <v>1090</v>
      </c>
      <c r="J271" s="6"/>
      <c r="K271" s="6"/>
      <c r="L271" s="8">
        <v>0</v>
      </c>
      <c r="M271" s="22"/>
      <c r="N271" s="8"/>
      <c r="O271" s="22"/>
      <c r="T271" s="165"/>
    </row>
    <row r="272" spans="1:20" ht="14.25">
      <c r="A272" s="24"/>
      <c r="B272" s="13"/>
      <c r="C272" s="13"/>
      <c r="D272" s="10"/>
      <c r="E272" s="22"/>
      <c r="F272" s="22"/>
      <c r="G272" s="22"/>
      <c r="H272" s="21">
        <v>2020305</v>
      </c>
      <c r="I272" s="21" t="s">
        <v>1091</v>
      </c>
      <c r="J272" s="6"/>
      <c r="K272" s="6"/>
      <c r="L272" s="8">
        <v>0</v>
      </c>
      <c r="M272" s="22"/>
      <c r="N272" s="8"/>
      <c r="O272" s="22"/>
      <c r="T272" s="165"/>
    </row>
    <row r="273" spans="1:20" ht="14.25">
      <c r="A273" s="24"/>
      <c r="B273" s="13"/>
      <c r="C273" s="13"/>
      <c r="D273" s="10"/>
      <c r="E273" s="22"/>
      <c r="F273" s="22"/>
      <c r="G273" s="22"/>
      <c r="H273" s="21">
        <v>2020399</v>
      </c>
      <c r="I273" s="21" t="s">
        <v>1092</v>
      </c>
      <c r="J273" s="6"/>
      <c r="K273" s="6"/>
      <c r="L273" s="8">
        <v>0</v>
      </c>
      <c r="M273" s="22"/>
      <c r="N273" s="8"/>
      <c r="O273" s="22"/>
      <c r="T273" s="165"/>
    </row>
    <row r="274" spans="1:20" ht="14.25">
      <c r="A274" s="24"/>
      <c r="B274" s="13"/>
      <c r="C274" s="13"/>
      <c r="D274" s="10"/>
      <c r="E274" s="22"/>
      <c r="F274" s="22"/>
      <c r="G274" s="22"/>
      <c r="H274" s="21">
        <v>20204</v>
      </c>
      <c r="I274" s="30" t="s">
        <v>1093</v>
      </c>
      <c r="J274" s="6"/>
      <c r="K274" s="6"/>
      <c r="L274" s="8">
        <v>0</v>
      </c>
      <c r="M274" s="22"/>
      <c r="N274" s="8"/>
      <c r="O274" s="22"/>
      <c r="T274" s="165"/>
    </row>
    <row r="275" spans="1:20" ht="14.25">
      <c r="A275" s="24"/>
      <c r="B275" s="13"/>
      <c r="C275" s="13"/>
      <c r="D275" s="10"/>
      <c r="E275" s="22"/>
      <c r="F275" s="22"/>
      <c r="G275" s="22"/>
      <c r="H275" s="21">
        <v>2020401</v>
      </c>
      <c r="I275" s="21" t="s">
        <v>1094</v>
      </c>
      <c r="J275" s="6"/>
      <c r="K275" s="6"/>
      <c r="L275" s="8">
        <v>0</v>
      </c>
      <c r="M275" s="22"/>
      <c r="N275" s="8"/>
      <c r="O275" s="22"/>
      <c r="T275" s="165"/>
    </row>
    <row r="276" spans="1:20" ht="14.25">
      <c r="A276" s="24"/>
      <c r="B276" s="13"/>
      <c r="C276" s="13"/>
      <c r="D276" s="10"/>
      <c r="E276" s="22"/>
      <c r="F276" s="22"/>
      <c r="G276" s="22"/>
      <c r="H276" s="21">
        <v>2020402</v>
      </c>
      <c r="I276" s="21" t="s">
        <v>1095</v>
      </c>
      <c r="J276" s="6"/>
      <c r="K276" s="6"/>
      <c r="L276" s="8">
        <v>0</v>
      </c>
      <c r="M276" s="22"/>
      <c r="N276" s="8"/>
      <c r="O276" s="22"/>
      <c r="T276" s="165"/>
    </row>
    <row r="277" spans="1:20" ht="14.25">
      <c r="A277" s="24"/>
      <c r="B277" s="13"/>
      <c r="C277" s="13"/>
      <c r="D277" s="10"/>
      <c r="E277" s="22"/>
      <c r="F277" s="22"/>
      <c r="G277" s="22"/>
      <c r="H277" s="21">
        <v>2020403</v>
      </c>
      <c r="I277" s="21" t="s">
        <v>1096</v>
      </c>
      <c r="J277" s="6"/>
      <c r="K277" s="6"/>
      <c r="L277" s="6">
        <v>0</v>
      </c>
      <c r="M277" s="22"/>
      <c r="N277" s="6"/>
      <c r="O277" s="22"/>
      <c r="T277" s="165"/>
    </row>
    <row r="278" spans="1:20" ht="14.25">
      <c r="A278" s="24"/>
      <c r="B278" s="13"/>
      <c r="C278" s="13"/>
      <c r="D278" s="10"/>
      <c r="E278" s="22"/>
      <c r="F278" s="22"/>
      <c r="G278" s="22"/>
      <c r="H278" s="21">
        <v>2020404</v>
      </c>
      <c r="I278" s="21" t="s">
        <v>1097</v>
      </c>
      <c r="J278" s="7"/>
      <c r="K278" s="7"/>
      <c r="L278" s="7">
        <v>0</v>
      </c>
      <c r="M278" s="26"/>
      <c r="N278" s="7"/>
      <c r="O278" s="26"/>
      <c r="T278" s="165"/>
    </row>
    <row r="279" spans="1:20" ht="14.25">
      <c r="A279" s="24"/>
      <c r="B279" s="13"/>
      <c r="C279" s="13"/>
      <c r="D279" s="10"/>
      <c r="E279" s="22"/>
      <c r="F279" s="22"/>
      <c r="G279" s="22"/>
      <c r="H279" s="21">
        <v>2020499</v>
      </c>
      <c r="I279" s="21" t="s">
        <v>1098</v>
      </c>
      <c r="J279" s="7"/>
      <c r="K279" s="7"/>
      <c r="L279" s="7">
        <v>0</v>
      </c>
      <c r="M279" s="26"/>
      <c r="N279" s="7"/>
      <c r="O279" s="26"/>
      <c r="T279" s="165"/>
    </row>
    <row r="280" spans="1:20" ht="14.25">
      <c r="A280" s="24"/>
      <c r="B280" s="13"/>
      <c r="C280" s="13"/>
      <c r="D280" s="10"/>
      <c r="E280" s="22"/>
      <c r="F280" s="22"/>
      <c r="G280" s="22"/>
      <c r="H280" s="21">
        <v>20205</v>
      </c>
      <c r="I280" s="30" t="s">
        <v>1099</v>
      </c>
      <c r="J280" s="7"/>
      <c r="K280" s="7"/>
      <c r="L280" s="7">
        <v>0</v>
      </c>
      <c r="M280" s="26"/>
      <c r="N280" s="7"/>
      <c r="O280" s="26"/>
      <c r="T280" s="165"/>
    </row>
    <row r="281" spans="1:20" ht="14.25">
      <c r="A281" s="24"/>
      <c r="B281" s="13"/>
      <c r="C281" s="13"/>
      <c r="D281" s="10"/>
      <c r="E281" s="22"/>
      <c r="F281" s="22"/>
      <c r="G281" s="22"/>
      <c r="H281" s="21">
        <v>2020501</v>
      </c>
      <c r="I281" s="21" t="s">
        <v>1100</v>
      </c>
      <c r="J281" s="7"/>
      <c r="K281" s="7"/>
      <c r="L281" s="7">
        <v>0</v>
      </c>
      <c r="M281" s="26"/>
      <c r="N281" s="7"/>
      <c r="O281" s="26"/>
      <c r="T281" s="165"/>
    </row>
    <row r="282" spans="1:20" ht="14.25">
      <c r="A282" s="24"/>
      <c r="B282" s="13"/>
      <c r="C282" s="13"/>
      <c r="D282" s="10"/>
      <c r="E282" s="22"/>
      <c r="F282" s="22"/>
      <c r="G282" s="22"/>
      <c r="H282" s="21">
        <v>2020502</v>
      </c>
      <c r="I282" s="21" t="s">
        <v>1101</v>
      </c>
      <c r="J282" s="7"/>
      <c r="K282" s="7"/>
      <c r="L282" s="7">
        <v>0</v>
      </c>
      <c r="M282" s="26"/>
      <c r="N282" s="7"/>
      <c r="O282" s="26"/>
      <c r="T282" s="165"/>
    </row>
    <row r="283" spans="1:20" ht="14.25">
      <c r="A283" s="24"/>
      <c r="B283" s="13"/>
      <c r="C283" s="13"/>
      <c r="D283" s="10"/>
      <c r="E283" s="22"/>
      <c r="F283" s="22"/>
      <c r="G283" s="22"/>
      <c r="H283" s="21">
        <v>2020503</v>
      </c>
      <c r="I283" s="21" t="s">
        <v>1102</v>
      </c>
      <c r="J283" s="7"/>
      <c r="K283" s="7"/>
      <c r="L283" s="7">
        <v>0</v>
      </c>
      <c r="M283" s="26"/>
      <c r="N283" s="7"/>
      <c r="O283" s="26"/>
      <c r="T283" s="165"/>
    </row>
    <row r="284" spans="1:20" ht="14.25">
      <c r="A284" s="24"/>
      <c r="B284" s="13"/>
      <c r="C284" s="13"/>
      <c r="D284" s="10"/>
      <c r="E284" s="22"/>
      <c r="F284" s="22"/>
      <c r="G284" s="22"/>
      <c r="H284" s="21">
        <v>2020599</v>
      </c>
      <c r="I284" s="21" t="s">
        <v>1103</v>
      </c>
      <c r="J284" s="10"/>
      <c r="K284" s="10"/>
      <c r="L284" s="10">
        <v>0</v>
      </c>
      <c r="M284" s="22"/>
      <c r="N284" s="10"/>
      <c r="O284" s="22"/>
      <c r="T284" s="165"/>
    </row>
    <row r="285" spans="1:20" ht="14.25">
      <c r="A285" s="27"/>
      <c r="B285" s="13"/>
      <c r="C285" s="13"/>
      <c r="D285" s="10"/>
      <c r="E285" s="22"/>
      <c r="F285" s="22"/>
      <c r="G285" s="22"/>
      <c r="H285" s="21">
        <v>20206</v>
      </c>
      <c r="I285" s="30" t="s">
        <v>1104</v>
      </c>
      <c r="J285" s="10"/>
      <c r="K285" s="10"/>
      <c r="L285" s="10">
        <v>0</v>
      </c>
      <c r="M285" s="22"/>
      <c r="N285" s="10"/>
      <c r="O285" s="22"/>
      <c r="T285" s="165"/>
    </row>
    <row r="286" spans="1:20" ht="14.25">
      <c r="A286" s="24"/>
      <c r="B286" s="13"/>
      <c r="C286" s="13"/>
      <c r="D286" s="10"/>
      <c r="E286" s="22"/>
      <c r="F286" s="22"/>
      <c r="G286" s="22"/>
      <c r="H286" s="21">
        <v>2020601</v>
      </c>
      <c r="I286" s="21" t="s">
        <v>1105</v>
      </c>
      <c r="J286" s="10"/>
      <c r="K286" s="10"/>
      <c r="L286" s="10">
        <v>0</v>
      </c>
      <c r="M286" s="22"/>
      <c r="N286" s="10"/>
      <c r="O286" s="22"/>
      <c r="T286" s="165"/>
    </row>
    <row r="287" spans="1:20" ht="14.25">
      <c r="A287" s="24"/>
      <c r="B287" s="13"/>
      <c r="C287" s="13"/>
      <c r="D287" s="10"/>
      <c r="E287" s="22"/>
      <c r="F287" s="22"/>
      <c r="G287" s="22"/>
      <c r="H287" s="21">
        <v>20207</v>
      </c>
      <c r="I287" s="30" t="s">
        <v>1106</v>
      </c>
      <c r="J287" s="10"/>
      <c r="K287" s="10"/>
      <c r="L287" s="10">
        <v>0</v>
      </c>
      <c r="M287" s="22"/>
      <c r="N287" s="10"/>
      <c r="O287" s="22"/>
      <c r="T287" s="165"/>
    </row>
    <row r="288" spans="1:20" ht="14.25">
      <c r="A288" s="24"/>
      <c r="B288" s="13"/>
      <c r="C288" s="13"/>
      <c r="D288" s="10"/>
      <c r="E288" s="22"/>
      <c r="F288" s="22"/>
      <c r="G288" s="22"/>
      <c r="H288" s="21">
        <v>2020701</v>
      </c>
      <c r="I288" s="21" t="s">
        <v>1107</v>
      </c>
      <c r="J288" s="10"/>
      <c r="K288" s="10"/>
      <c r="L288" s="10">
        <v>0</v>
      </c>
      <c r="M288" s="22"/>
      <c r="N288" s="10"/>
      <c r="O288" s="22"/>
      <c r="T288" s="165"/>
    </row>
    <row r="289" spans="1:20" ht="14.25">
      <c r="A289" s="24"/>
      <c r="B289" s="13"/>
      <c r="C289" s="13"/>
      <c r="D289" s="10"/>
      <c r="E289" s="22"/>
      <c r="F289" s="22"/>
      <c r="G289" s="22"/>
      <c r="H289" s="21">
        <v>2020702</v>
      </c>
      <c r="I289" s="21" t="s">
        <v>1108</v>
      </c>
      <c r="J289" s="10"/>
      <c r="K289" s="10"/>
      <c r="L289" s="10">
        <v>0</v>
      </c>
      <c r="M289" s="22"/>
      <c r="N289" s="10"/>
      <c r="O289" s="22"/>
      <c r="T289" s="165"/>
    </row>
    <row r="290" spans="1:20" ht="14.25">
      <c r="A290" s="24"/>
      <c r="B290" s="13"/>
      <c r="C290" s="13"/>
      <c r="D290" s="10"/>
      <c r="E290" s="22"/>
      <c r="F290" s="22"/>
      <c r="G290" s="22"/>
      <c r="H290" s="21">
        <v>2020703</v>
      </c>
      <c r="I290" s="21" t="s">
        <v>1109</v>
      </c>
      <c r="J290" s="10"/>
      <c r="K290" s="10"/>
      <c r="L290" s="10">
        <v>0</v>
      </c>
      <c r="M290" s="22"/>
      <c r="N290" s="10"/>
      <c r="O290" s="22"/>
      <c r="T290" s="165"/>
    </row>
    <row r="291" spans="1:20" ht="14.25">
      <c r="A291" s="24"/>
      <c r="B291" s="13"/>
      <c r="C291" s="13"/>
      <c r="D291" s="10"/>
      <c r="E291" s="22"/>
      <c r="F291" s="22"/>
      <c r="G291" s="22"/>
      <c r="H291" s="21">
        <v>2020799</v>
      </c>
      <c r="I291" s="21" t="s">
        <v>1110</v>
      </c>
      <c r="J291" s="10"/>
      <c r="K291" s="10"/>
      <c r="L291" s="10">
        <v>0</v>
      </c>
      <c r="M291" s="22"/>
      <c r="N291" s="10"/>
      <c r="O291" s="22"/>
      <c r="T291" s="165"/>
    </row>
    <row r="292" spans="1:20" ht="14.25">
      <c r="A292" s="24"/>
      <c r="B292" s="13"/>
      <c r="C292" s="13"/>
      <c r="D292" s="10"/>
      <c r="E292" s="22"/>
      <c r="F292" s="22"/>
      <c r="G292" s="22"/>
      <c r="H292" s="21">
        <v>20299</v>
      </c>
      <c r="I292" s="30" t="s">
        <v>1111</v>
      </c>
      <c r="J292" s="10"/>
      <c r="K292" s="10"/>
      <c r="L292" s="10">
        <v>0</v>
      </c>
      <c r="M292" s="22"/>
      <c r="N292" s="10"/>
      <c r="O292" s="22"/>
      <c r="T292" s="165"/>
    </row>
    <row r="293" spans="1:20" ht="14.25">
      <c r="A293" s="24"/>
      <c r="B293" s="13"/>
      <c r="C293" s="13"/>
      <c r="D293" s="10"/>
      <c r="E293" s="22"/>
      <c r="F293" s="22"/>
      <c r="G293" s="22"/>
      <c r="H293" s="21">
        <v>2029901</v>
      </c>
      <c r="I293" s="21" t="s">
        <v>1112</v>
      </c>
      <c r="J293" s="10"/>
      <c r="K293" s="10"/>
      <c r="L293" s="10">
        <v>0</v>
      </c>
      <c r="M293" s="22"/>
      <c r="N293" s="10"/>
      <c r="O293" s="22"/>
      <c r="T293" s="165"/>
    </row>
    <row r="294" spans="1:20" ht="14.25">
      <c r="A294" s="24"/>
      <c r="B294" s="13"/>
      <c r="C294" s="13"/>
      <c r="D294" s="10"/>
      <c r="E294" s="22"/>
      <c r="F294" s="22"/>
      <c r="G294" s="22"/>
      <c r="H294" s="21">
        <v>203</v>
      </c>
      <c r="I294" s="30" t="s">
        <v>1113</v>
      </c>
      <c r="J294" s="10">
        <v>11574</v>
      </c>
      <c r="K294" s="38">
        <v>13595</v>
      </c>
      <c r="L294" s="10">
        <v>13595</v>
      </c>
      <c r="M294" s="22">
        <f>+L294/K294</f>
        <v>1</v>
      </c>
      <c r="N294" s="10">
        <v>10170</v>
      </c>
      <c r="O294" s="22">
        <f>+L294/N294-1</f>
        <v>0.33677482792527047</v>
      </c>
      <c r="T294" s="165"/>
    </row>
    <row r="295" spans="1:20" ht="14.25">
      <c r="A295" s="24"/>
      <c r="B295" s="13"/>
      <c r="C295" s="13"/>
      <c r="D295" s="10"/>
      <c r="E295" s="22"/>
      <c r="F295" s="22"/>
      <c r="G295" s="22"/>
      <c r="H295" s="21">
        <v>20301</v>
      </c>
      <c r="I295" s="30" t="s">
        <v>1114</v>
      </c>
      <c r="J295" s="10"/>
      <c r="K295" s="10"/>
      <c r="L295" s="10">
        <v>0</v>
      </c>
      <c r="M295" s="22"/>
      <c r="N295" s="10"/>
      <c r="O295" s="22"/>
      <c r="T295" s="165"/>
    </row>
    <row r="296" spans="1:20" ht="14.25">
      <c r="A296" s="24"/>
      <c r="B296" s="13"/>
      <c r="C296" s="13"/>
      <c r="D296" s="10"/>
      <c r="E296" s="22"/>
      <c r="F296" s="22"/>
      <c r="G296" s="22"/>
      <c r="H296" s="21">
        <v>2030101</v>
      </c>
      <c r="I296" s="21" t="s">
        <v>1115</v>
      </c>
      <c r="J296" s="10"/>
      <c r="K296" s="10"/>
      <c r="L296" s="10">
        <v>0</v>
      </c>
      <c r="M296" s="22"/>
      <c r="N296" s="10"/>
      <c r="O296" s="22"/>
      <c r="T296" s="165"/>
    </row>
    <row r="297" spans="1:20" ht="14.25">
      <c r="A297" s="24"/>
      <c r="B297" s="13"/>
      <c r="C297" s="13"/>
      <c r="D297" s="10"/>
      <c r="E297" s="22"/>
      <c r="F297" s="22"/>
      <c r="G297" s="22"/>
      <c r="H297" s="21">
        <v>20304</v>
      </c>
      <c r="I297" s="30" t="s">
        <v>1116</v>
      </c>
      <c r="J297" s="10"/>
      <c r="K297" s="10"/>
      <c r="L297" s="10">
        <v>0</v>
      </c>
      <c r="M297" s="22"/>
      <c r="N297" s="10"/>
      <c r="O297" s="22"/>
      <c r="T297" s="165"/>
    </row>
    <row r="298" spans="1:20" ht="14.25">
      <c r="A298" s="24"/>
      <c r="B298" s="13"/>
      <c r="C298" s="13"/>
      <c r="D298" s="10"/>
      <c r="E298" s="22"/>
      <c r="F298" s="22"/>
      <c r="G298" s="22"/>
      <c r="H298" s="21">
        <v>2030401</v>
      </c>
      <c r="I298" s="21" t="s">
        <v>1117</v>
      </c>
      <c r="J298" s="10"/>
      <c r="K298" s="10"/>
      <c r="L298" s="10">
        <v>0</v>
      </c>
      <c r="M298" s="22"/>
      <c r="N298" s="10"/>
      <c r="O298" s="22"/>
      <c r="T298" s="165"/>
    </row>
    <row r="299" spans="1:20" ht="14.25">
      <c r="A299" s="24"/>
      <c r="B299" s="13"/>
      <c r="C299" s="13"/>
      <c r="D299" s="10"/>
      <c r="E299" s="22"/>
      <c r="F299" s="22"/>
      <c r="G299" s="22"/>
      <c r="H299" s="21">
        <v>20305</v>
      </c>
      <c r="I299" s="30" t="s">
        <v>1118</v>
      </c>
      <c r="J299" s="10"/>
      <c r="K299" s="10"/>
      <c r="L299" s="10">
        <v>0</v>
      </c>
      <c r="M299" s="22"/>
      <c r="N299" s="10"/>
      <c r="O299" s="22"/>
      <c r="T299" s="165"/>
    </row>
    <row r="300" spans="1:20" ht="14.25">
      <c r="A300" s="24"/>
      <c r="B300" s="13"/>
      <c r="C300" s="13"/>
      <c r="D300" s="10"/>
      <c r="E300" s="22"/>
      <c r="F300" s="22"/>
      <c r="G300" s="22"/>
      <c r="H300" s="21">
        <v>2030501</v>
      </c>
      <c r="I300" s="21" t="s">
        <v>1119</v>
      </c>
      <c r="J300" s="10"/>
      <c r="K300" s="10"/>
      <c r="L300" s="10">
        <v>0</v>
      </c>
      <c r="M300" s="22"/>
      <c r="N300" s="10"/>
      <c r="O300" s="22"/>
      <c r="T300" s="165"/>
    </row>
    <row r="301" spans="1:20" ht="14.25">
      <c r="A301" s="24"/>
      <c r="B301" s="13"/>
      <c r="C301" s="13"/>
      <c r="D301" s="10"/>
      <c r="E301" s="22"/>
      <c r="F301" s="22"/>
      <c r="G301" s="22"/>
      <c r="H301" s="21">
        <v>20306</v>
      </c>
      <c r="I301" s="30" t="s">
        <v>1120</v>
      </c>
      <c r="J301" s="10">
        <v>1574</v>
      </c>
      <c r="K301" s="38">
        <v>1652</v>
      </c>
      <c r="L301" s="10">
        <v>1652</v>
      </c>
      <c r="M301" s="22">
        <f>+L301/K301</f>
        <v>1</v>
      </c>
      <c r="N301" s="10">
        <v>1586</v>
      </c>
      <c r="O301" s="22">
        <f>+L301/N301-1</f>
        <v>0.04161412358133676</v>
      </c>
      <c r="T301" s="165"/>
    </row>
    <row r="302" spans="1:20" ht="14.25">
      <c r="A302" s="24"/>
      <c r="B302" s="13"/>
      <c r="C302" s="13"/>
      <c r="D302" s="10"/>
      <c r="E302" s="22"/>
      <c r="F302" s="22"/>
      <c r="G302" s="22"/>
      <c r="H302" s="21">
        <v>2030601</v>
      </c>
      <c r="I302" s="21" t="s">
        <v>1121</v>
      </c>
      <c r="J302" s="10"/>
      <c r="K302" s="10"/>
      <c r="L302" s="10">
        <v>0</v>
      </c>
      <c r="M302" s="22"/>
      <c r="N302" s="10"/>
      <c r="O302" s="22"/>
      <c r="T302" s="165"/>
    </row>
    <row r="303" spans="1:20" ht="14.25">
      <c r="A303" s="24"/>
      <c r="B303" s="13"/>
      <c r="C303" s="13"/>
      <c r="D303" s="10"/>
      <c r="E303" s="22"/>
      <c r="F303" s="22"/>
      <c r="G303" s="22"/>
      <c r="H303" s="21">
        <v>2030602</v>
      </c>
      <c r="I303" s="21" t="s">
        <v>1122</v>
      </c>
      <c r="J303" s="10"/>
      <c r="K303" s="10"/>
      <c r="L303" s="10">
        <v>0</v>
      </c>
      <c r="M303" s="22"/>
      <c r="N303" s="10"/>
      <c r="O303" s="22"/>
      <c r="T303" s="165"/>
    </row>
    <row r="304" spans="1:20" ht="14.25">
      <c r="A304" s="24"/>
      <c r="B304" s="13"/>
      <c r="C304" s="13"/>
      <c r="D304" s="10"/>
      <c r="E304" s="22"/>
      <c r="F304" s="22"/>
      <c r="G304" s="22"/>
      <c r="H304" s="21">
        <v>2030603</v>
      </c>
      <c r="I304" s="21" t="s">
        <v>1123</v>
      </c>
      <c r="J304" s="10"/>
      <c r="K304" s="10"/>
      <c r="L304" s="10">
        <v>0</v>
      </c>
      <c r="M304" s="22"/>
      <c r="N304" s="10"/>
      <c r="O304" s="22"/>
      <c r="T304" s="165"/>
    </row>
    <row r="305" spans="1:20" ht="14.25">
      <c r="A305" s="24"/>
      <c r="B305" s="13"/>
      <c r="C305" s="13"/>
      <c r="D305" s="10"/>
      <c r="E305" s="22"/>
      <c r="F305" s="22"/>
      <c r="G305" s="22"/>
      <c r="H305" s="21">
        <v>2030604</v>
      </c>
      <c r="I305" s="21" t="s">
        <v>1124</v>
      </c>
      <c r="J305" s="10"/>
      <c r="K305" s="10"/>
      <c r="L305" s="10">
        <v>0</v>
      </c>
      <c r="M305" s="22"/>
      <c r="N305" s="10"/>
      <c r="O305" s="22"/>
      <c r="T305" s="165"/>
    </row>
    <row r="306" spans="1:20" ht="14.25">
      <c r="A306" s="24"/>
      <c r="B306" s="13"/>
      <c r="C306" s="13"/>
      <c r="D306" s="10"/>
      <c r="E306" s="22"/>
      <c r="F306" s="22"/>
      <c r="G306" s="22"/>
      <c r="H306" s="21">
        <v>2030605</v>
      </c>
      <c r="I306" s="21" t="s">
        <v>1125</v>
      </c>
      <c r="J306" s="10"/>
      <c r="K306" s="10"/>
      <c r="L306" s="10">
        <v>0</v>
      </c>
      <c r="M306" s="22"/>
      <c r="N306" s="10"/>
      <c r="O306" s="22"/>
      <c r="T306" s="165"/>
    </row>
    <row r="307" spans="1:20" ht="14.25">
      <c r="A307" s="24"/>
      <c r="B307" s="13"/>
      <c r="C307" s="13"/>
      <c r="D307" s="10"/>
      <c r="E307" s="22"/>
      <c r="F307" s="22"/>
      <c r="G307" s="22"/>
      <c r="H307" s="21">
        <v>2030606</v>
      </c>
      <c r="I307" s="21" t="s">
        <v>1126</v>
      </c>
      <c r="J307" s="10"/>
      <c r="K307" s="10"/>
      <c r="L307" s="10">
        <v>0</v>
      </c>
      <c r="M307" s="22"/>
      <c r="N307" s="10"/>
      <c r="O307" s="22"/>
      <c r="T307" s="165"/>
    </row>
    <row r="308" spans="1:20" ht="14.25">
      <c r="A308" s="24"/>
      <c r="B308" s="13"/>
      <c r="C308" s="13"/>
      <c r="D308" s="10"/>
      <c r="E308" s="22"/>
      <c r="F308" s="22"/>
      <c r="G308" s="22"/>
      <c r="H308" s="21">
        <v>2030607</v>
      </c>
      <c r="I308" s="21" t="s">
        <v>1127</v>
      </c>
      <c r="J308" s="10"/>
      <c r="K308" s="10"/>
      <c r="L308" s="10">
        <v>1652</v>
      </c>
      <c r="M308" s="22"/>
      <c r="N308" s="10">
        <v>1586</v>
      </c>
      <c r="O308" s="22"/>
      <c r="T308" s="165"/>
    </row>
    <row r="309" spans="1:20" ht="14.25">
      <c r="A309" s="24"/>
      <c r="B309" s="13"/>
      <c r="C309" s="13"/>
      <c r="D309" s="10"/>
      <c r="E309" s="22"/>
      <c r="F309" s="22"/>
      <c r="G309" s="22"/>
      <c r="H309" s="21" t="s">
        <v>1128</v>
      </c>
      <c r="I309" s="21" t="s">
        <v>1129</v>
      </c>
      <c r="J309" s="10"/>
      <c r="K309" s="10"/>
      <c r="L309" s="10">
        <v>0</v>
      </c>
      <c r="M309" s="22"/>
      <c r="N309" s="10"/>
      <c r="O309" s="22"/>
      <c r="T309" s="165"/>
    </row>
    <row r="310" spans="1:20" ht="14.25">
      <c r="A310" s="24"/>
      <c r="B310" s="13"/>
      <c r="C310" s="13"/>
      <c r="D310" s="10"/>
      <c r="E310" s="22"/>
      <c r="F310" s="22"/>
      <c r="G310" s="22"/>
      <c r="H310" s="21">
        <v>20399</v>
      </c>
      <c r="I310" s="30" t="s">
        <v>1130</v>
      </c>
      <c r="J310" s="10">
        <v>10000</v>
      </c>
      <c r="K310" s="38">
        <v>11943</v>
      </c>
      <c r="L310" s="10">
        <v>11943</v>
      </c>
      <c r="M310" s="22">
        <f>+L310/K310</f>
        <v>1</v>
      </c>
      <c r="N310" s="10">
        <v>8584</v>
      </c>
      <c r="O310" s="22">
        <f>+L310/N310-1</f>
        <v>0.39130941286113696</v>
      </c>
      <c r="T310" s="165"/>
    </row>
    <row r="311" spans="1:20" ht="14.25">
      <c r="A311" s="24"/>
      <c r="B311" s="13"/>
      <c r="C311" s="13"/>
      <c r="D311" s="10"/>
      <c r="E311" s="22"/>
      <c r="F311" s="22"/>
      <c r="G311" s="22"/>
      <c r="H311" s="21">
        <v>2039901</v>
      </c>
      <c r="I311" s="21" t="s">
        <v>1131</v>
      </c>
      <c r="J311" s="10"/>
      <c r="K311" s="10"/>
      <c r="L311" s="10">
        <v>11943</v>
      </c>
      <c r="M311" s="22"/>
      <c r="N311" s="10"/>
      <c r="O311" s="22"/>
      <c r="T311" s="165"/>
    </row>
    <row r="312" spans="1:20" ht="14.25">
      <c r="A312" s="24"/>
      <c r="B312" s="13"/>
      <c r="C312" s="13"/>
      <c r="D312" s="10"/>
      <c r="E312" s="22"/>
      <c r="F312" s="22"/>
      <c r="G312" s="22"/>
      <c r="H312" s="21">
        <v>204</v>
      </c>
      <c r="I312" s="30" t="s">
        <v>1132</v>
      </c>
      <c r="J312" s="10">
        <v>434142</v>
      </c>
      <c r="K312" s="38">
        <v>456170</v>
      </c>
      <c r="L312" s="10">
        <v>439467</v>
      </c>
      <c r="M312" s="22">
        <f>+L312/K312</f>
        <v>0.9633842646381832</v>
      </c>
      <c r="N312" s="10">
        <v>411498</v>
      </c>
      <c r="O312" s="22">
        <f>+L312/N312-1</f>
        <v>0.06796873860869312</v>
      </c>
      <c r="T312" s="165"/>
    </row>
    <row r="313" spans="1:20" ht="14.25">
      <c r="A313" s="24"/>
      <c r="B313" s="13"/>
      <c r="C313" s="13"/>
      <c r="D313" s="10"/>
      <c r="E313" s="22"/>
      <c r="F313" s="22"/>
      <c r="G313" s="22"/>
      <c r="H313" s="21">
        <v>20401</v>
      </c>
      <c r="I313" s="30" t="s">
        <v>1133</v>
      </c>
      <c r="J313" s="10">
        <v>25000</v>
      </c>
      <c r="K313" s="38">
        <v>37600</v>
      </c>
      <c r="L313" s="10">
        <v>37600</v>
      </c>
      <c r="M313" s="22">
        <f>+L313/K313</f>
        <v>1</v>
      </c>
      <c r="N313" s="10">
        <v>43504</v>
      </c>
      <c r="O313" s="22">
        <f>+L313/N313-1</f>
        <v>-0.1357116586980508</v>
      </c>
      <c r="T313" s="165"/>
    </row>
    <row r="314" spans="1:20" ht="14.25">
      <c r="A314" s="24"/>
      <c r="B314" s="13"/>
      <c r="C314" s="13"/>
      <c r="D314" s="10"/>
      <c r="E314" s="22"/>
      <c r="F314" s="22"/>
      <c r="G314" s="22"/>
      <c r="H314" s="21">
        <v>2040101</v>
      </c>
      <c r="I314" s="21" t="s">
        <v>1134</v>
      </c>
      <c r="J314" s="10"/>
      <c r="K314" s="10"/>
      <c r="L314" s="10">
        <v>2937</v>
      </c>
      <c r="M314" s="22"/>
      <c r="N314" s="10"/>
      <c r="O314" s="22"/>
      <c r="T314" s="165"/>
    </row>
    <row r="315" spans="1:20" ht="14.25">
      <c r="A315" s="24"/>
      <c r="B315" s="13"/>
      <c r="C315" s="13"/>
      <c r="D315" s="10"/>
      <c r="E315" s="22"/>
      <c r="F315" s="22"/>
      <c r="G315" s="22"/>
      <c r="H315" s="21">
        <v>2040102</v>
      </c>
      <c r="I315" s="21" t="s">
        <v>1135</v>
      </c>
      <c r="J315" s="10"/>
      <c r="K315" s="10"/>
      <c r="L315" s="10">
        <v>11345</v>
      </c>
      <c r="M315" s="22"/>
      <c r="N315" s="10"/>
      <c r="O315" s="22"/>
      <c r="T315" s="165"/>
    </row>
    <row r="316" spans="1:20" ht="14.25">
      <c r="A316" s="24"/>
      <c r="B316" s="13"/>
      <c r="C316" s="13"/>
      <c r="D316" s="10"/>
      <c r="E316" s="22"/>
      <c r="F316" s="22"/>
      <c r="G316" s="22"/>
      <c r="H316" s="21">
        <v>2040103</v>
      </c>
      <c r="I316" s="21" t="s">
        <v>1136</v>
      </c>
      <c r="J316" s="10"/>
      <c r="K316" s="10"/>
      <c r="L316" s="10">
        <v>23318</v>
      </c>
      <c r="M316" s="22"/>
      <c r="N316" s="10"/>
      <c r="O316" s="22"/>
      <c r="T316" s="165"/>
    </row>
    <row r="317" spans="1:20" ht="14.25">
      <c r="A317" s="24"/>
      <c r="B317" s="13"/>
      <c r="C317" s="13"/>
      <c r="D317" s="10"/>
      <c r="E317" s="22"/>
      <c r="F317" s="22"/>
      <c r="G317" s="22"/>
      <c r="H317" s="21">
        <v>2040104</v>
      </c>
      <c r="I317" s="21" t="s">
        <v>1137</v>
      </c>
      <c r="J317" s="10"/>
      <c r="K317" s="10"/>
      <c r="L317" s="10">
        <v>0</v>
      </c>
      <c r="M317" s="22"/>
      <c r="N317" s="10"/>
      <c r="O317" s="22"/>
      <c r="T317" s="165"/>
    </row>
    <row r="318" spans="1:20" ht="14.25">
      <c r="A318" s="24"/>
      <c r="B318" s="13"/>
      <c r="C318" s="13"/>
      <c r="D318" s="10"/>
      <c r="E318" s="22"/>
      <c r="F318" s="22"/>
      <c r="G318" s="22"/>
      <c r="H318" s="21">
        <v>2040105</v>
      </c>
      <c r="I318" s="21" t="s">
        <v>1138</v>
      </c>
      <c r="J318" s="10"/>
      <c r="K318" s="10"/>
      <c r="L318" s="10">
        <v>0</v>
      </c>
      <c r="M318" s="22"/>
      <c r="N318" s="10"/>
      <c r="O318" s="22"/>
      <c r="T318" s="165"/>
    </row>
    <row r="319" spans="1:20" ht="14.25">
      <c r="A319" s="24"/>
      <c r="B319" s="13"/>
      <c r="C319" s="13"/>
      <c r="D319" s="10"/>
      <c r="E319" s="22"/>
      <c r="F319" s="22"/>
      <c r="G319" s="22"/>
      <c r="H319" s="21">
        <v>2040106</v>
      </c>
      <c r="I319" s="21" t="s">
        <v>1139</v>
      </c>
      <c r="J319" s="10"/>
      <c r="K319" s="10"/>
      <c r="L319" s="10">
        <v>0</v>
      </c>
      <c r="M319" s="22"/>
      <c r="N319" s="10"/>
      <c r="O319" s="22"/>
      <c r="T319" s="165"/>
    </row>
    <row r="320" spans="1:20" ht="14.25">
      <c r="A320" s="24"/>
      <c r="B320" s="13"/>
      <c r="C320" s="13"/>
      <c r="D320" s="10"/>
      <c r="E320" s="22"/>
      <c r="F320" s="22"/>
      <c r="G320" s="22"/>
      <c r="H320" s="21">
        <v>2040107</v>
      </c>
      <c r="I320" s="21" t="s">
        <v>1140</v>
      </c>
      <c r="J320" s="10"/>
      <c r="K320" s="10"/>
      <c r="L320" s="10">
        <v>0</v>
      </c>
      <c r="M320" s="22"/>
      <c r="N320" s="10"/>
      <c r="O320" s="22"/>
      <c r="T320" s="165"/>
    </row>
    <row r="321" spans="1:20" ht="14.25">
      <c r="A321" s="24"/>
      <c r="B321" s="13"/>
      <c r="C321" s="13"/>
      <c r="D321" s="10"/>
      <c r="E321" s="22"/>
      <c r="F321" s="22"/>
      <c r="G321" s="22"/>
      <c r="H321" s="21">
        <v>2040108</v>
      </c>
      <c r="I321" s="21" t="s">
        <v>1141</v>
      </c>
      <c r="J321" s="10"/>
      <c r="K321" s="10"/>
      <c r="L321" s="10">
        <v>0</v>
      </c>
      <c r="M321" s="22"/>
      <c r="N321" s="10"/>
      <c r="O321" s="22"/>
      <c r="T321" s="165"/>
    </row>
    <row r="322" spans="1:20" ht="14.25">
      <c r="A322" s="24"/>
      <c r="B322" s="13"/>
      <c r="C322" s="13"/>
      <c r="D322" s="10"/>
      <c r="E322" s="22"/>
      <c r="F322" s="22"/>
      <c r="G322" s="22"/>
      <c r="H322" s="21">
        <v>2040199</v>
      </c>
      <c r="I322" s="21" t="s">
        <v>1142</v>
      </c>
      <c r="J322" s="10"/>
      <c r="K322" s="10"/>
      <c r="L322" s="10">
        <v>0</v>
      </c>
      <c r="M322" s="22"/>
      <c r="N322" s="10"/>
      <c r="O322" s="22"/>
      <c r="T322" s="165"/>
    </row>
    <row r="323" spans="1:20" ht="14.25">
      <c r="A323" s="24"/>
      <c r="B323" s="13"/>
      <c r="C323" s="13"/>
      <c r="D323" s="10"/>
      <c r="E323" s="22"/>
      <c r="F323" s="22"/>
      <c r="G323" s="22"/>
      <c r="H323" s="21">
        <v>20402</v>
      </c>
      <c r="I323" s="30" t="s">
        <v>1143</v>
      </c>
      <c r="J323" s="10">
        <v>226431</v>
      </c>
      <c r="K323" s="38">
        <v>254489</v>
      </c>
      <c r="L323" s="10">
        <v>239110</v>
      </c>
      <c r="M323" s="22">
        <f>+L323/K323</f>
        <v>0.9395690972890773</v>
      </c>
      <c r="N323" s="10">
        <v>238161</v>
      </c>
      <c r="O323" s="22">
        <f>+L323/N323-1</f>
        <v>0.003984699426018423</v>
      </c>
      <c r="T323" s="165"/>
    </row>
    <row r="324" spans="1:20" ht="14.25">
      <c r="A324" s="24"/>
      <c r="B324" s="13"/>
      <c r="C324" s="13"/>
      <c r="D324" s="10"/>
      <c r="E324" s="22"/>
      <c r="F324" s="22"/>
      <c r="G324" s="22"/>
      <c r="H324" s="21">
        <v>2040201</v>
      </c>
      <c r="I324" s="21" t="s">
        <v>939</v>
      </c>
      <c r="J324" s="10"/>
      <c r="K324" s="10"/>
      <c r="L324" s="10">
        <v>153155</v>
      </c>
      <c r="M324" s="22"/>
      <c r="N324" s="10"/>
      <c r="O324" s="22"/>
      <c r="T324" s="165"/>
    </row>
    <row r="325" spans="1:20" ht="14.25">
      <c r="A325" s="24"/>
      <c r="B325" s="13"/>
      <c r="C325" s="13"/>
      <c r="D325" s="10"/>
      <c r="E325" s="22"/>
      <c r="F325" s="22"/>
      <c r="G325" s="22"/>
      <c r="H325" s="21">
        <v>2040202</v>
      </c>
      <c r="I325" s="21" t="s">
        <v>940</v>
      </c>
      <c r="J325" s="10"/>
      <c r="K325" s="10"/>
      <c r="L325" s="10">
        <v>12019</v>
      </c>
      <c r="M325" s="22"/>
      <c r="N325" s="10"/>
      <c r="O325" s="22"/>
      <c r="T325" s="165"/>
    </row>
    <row r="326" spans="1:20" ht="14.25">
      <c r="A326" s="24"/>
      <c r="B326" s="13"/>
      <c r="C326" s="13"/>
      <c r="D326" s="10"/>
      <c r="E326" s="22"/>
      <c r="F326" s="22"/>
      <c r="G326" s="22"/>
      <c r="H326" s="21">
        <v>2040203</v>
      </c>
      <c r="I326" s="21" t="s">
        <v>941</v>
      </c>
      <c r="J326" s="10"/>
      <c r="K326" s="10"/>
      <c r="L326" s="10">
        <v>0</v>
      </c>
      <c r="M326" s="22"/>
      <c r="N326" s="10"/>
      <c r="O326" s="22"/>
      <c r="T326" s="165"/>
    </row>
    <row r="327" spans="1:20" ht="14.25">
      <c r="A327" s="24"/>
      <c r="B327" s="13"/>
      <c r="C327" s="13"/>
      <c r="D327" s="10"/>
      <c r="E327" s="22"/>
      <c r="F327" s="22"/>
      <c r="G327" s="22"/>
      <c r="H327" s="21">
        <v>2040204</v>
      </c>
      <c r="I327" s="21" t="s">
        <v>1144</v>
      </c>
      <c r="J327" s="10"/>
      <c r="K327" s="10"/>
      <c r="L327" s="10">
        <v>14879</v>
      </c>
      <c r="M327" s="22"/>
      <c r="N327" s="10"/>
      <c r="O327" s="22"/>
      <c r="T327" s="165"/>
    </row>
    <row r="328" spans="1:20" ht="14.25">
      <c r="A328" s="24"/>
      <c r="B328" s="13"/>
      <c r="C328" s="13"/>
      <c r="D328" s="10"/>
      <c r="E328" s="22"/>
      <c r="F328" s="22"/>
      <c r="G328" s="22"/>
      <c r="H328" s="21">
        <v>2040205</v>
      </c>
      <c r="I328" s="21" t="s">
        <v>1145</v>
      </c>
      <c r="J328" s="10"/>
      <c r="K328" s="10"/>
      <c r="L328" s="10">
        <v>1416</v>
      </c>
      <c r="M328" s="22"/>
      <c r="N328" s="10"/>
      <c r="O328" s="22"/>
      <c r="T328" s="165"/>
    </row>
    <row r="329" spans="1:20" ht="14.25">
      <c r="A329" s="24"/>
      <c r="B329" s="13"/>
      <c r="C329" s="13"/>
      <c r="D329" s="10"/>
      <c r="E329" s="22"/>
      <c r="F329" s="22"/>
      <c r="G329" s="22"/>
      <c r="H329" s="21">
        <v>2040206</v>
      </c>
      <c r="I329" s="21" t="s">
        <v>1146</v>
      </c>
      <c r="J329" s="10"/>
      <c r="K329" s="10"/>
      <c r="L329" s="10">
        <v>2484</v>
      </c>
      <c r="M329" s="22"/>
      <c r="N329" s="10"/>
      <c r="O329" s="22"/>
      <c r="T329" s="165"/>
    </row>
    <row r="330" spans="1:20" ht="14.25">
      <c r="A330" s="24"/>
      <c r="B330" s="13"/>
      <c r="C330" s="13"/>
      <c r="D330" s="10"/>
      <c r="E330" s="22"/>
      <c r="F330" s="22"/>
      <c r="G330" s="22"/>
      <c r="H330" s="21">
        <v>2040207</v>
      </c>
      <c r="I330" s="21" t="s">
        <v>1147</v>
      </c>
      <c r="J330" s="10"/>
      <c r="K330" s="10"/>
      <c r="L330" s="10">
        <v>1310</v>
      </c>
      <c r="M330" s="22"/>
      <c r="N330" s="10"/>
      <c r="O330" s="22"/>
      <c r="T330" s="165"/>
    </row>
    <row r="331" spans="1:20" ht="14.25">
      <c r="A331" s="24"/>
      <c r="B331" s="13"/>
      <c r="C331" s="13"/>
      <c r="D331" s="10"/>
      <c r="E331" s="22"/>
      <c r="F331" s="22"/>
      <c r="G331" s="22"/>
      <c r="H331" s="21">
        <v>2040208</v>
      </c>
      <c r="I331" s="21" t="s">
        <v>1148</v>
      </c>
      <c r="J331" s="10"/>
      <c r="K331" s="10"/>
      <c r="L331" s="10">
        <v>1351</v>
      </c>
      <c r="M331" s="22"/>
      <c r="N331" s="10"/>
      <c r="O331" s="22"/>
      <c r="T331" s="165"/>
    </row>
    <row r="332" spans="1:20" ht="14.25">
      <c r="A332" s="24"/>
      <c r="B332" s="13"/>
      <c r="C332" s="13"/>
      <c r="D332" s="10"/>
      <c r="E332" s="22"/>
      <c r="F332" s="22"/>
      <c r="G332" s="22"/>
      <c r="H332" s="21">
        <v>2040209</v>
      </c>
      <c r="I332" s="21" t="s">
        <v>1149</v>
      </c>
      <c r="J332" s="10"/>
      <c r="K332" s="10"/>
      <c r="L332" s="10">
        <v>1377</v>
      </c>
      <c r="M332" s="22"/>
      <c r="N332" s="10"/>
      <c r="O332" s="22"/>
      <c r="T332" s="165"/>
    </row>
    <row r="333" spans="1:20" ht="14.25">
      <c r="A333" s="24"/>
      <c r="B333" s="13"/>
      <c r="C333" s="13"/>
      <c r="D333" s="10"/>
      <c r="E333" s="22"/>
      <c r="F333" s="22"/>
      <c r="G333" s="22"/>
      <c r="H333" s="21">
        <v>2040210</v>
      </c>
      <c r="I333" s="21" t="s">
        <v>1150</v>
      </c>
      <c r="J333" s="10"/>
      <c r="K333" s="10"/>
      <c r="L333" s="10">
        <v>0</v>
      </c>
      <c r="M333" s="22"/>
      <c r="N333" s="10"/>
      <c r="O333" s="22"/>
      <c r="T333" s="165"/>
    </row>
    <row r="334" spans="1:20" ht="14.25">
      <c r="A334" s="24"/>
      <c r="B334" s="13"/>
      <c r="C334" s="13"/>
      <c r="D334" s="10"/>
      <c r="E334" s="22"/>
      <c r="F334" s="22"/>
      <c r="G334" s="22"/>
      <c r="H334" s="21">
        <v>2040211</v>
      </c>
      <c r="I334" s="21" t="s">
        <v>1151</v>
      </c>
      <c r="J334" s="10"/>
      <c r="K334" s="10"/>
      <c r="L334" s="10">
        <v>820</v>
      </c>
      <c r="M334" s="22"/>
      <c r="N334" s="10"/>
      <c r="O334" s="22"/>
      <c r="T334" s="165"/>
    </row>
    <row r="335" spans="1:20" ht="14.25">
      <c r="A335" s="24"/>
      <c r="B335" s="13"/>
      <c r="C335" s="13"/>
      <c r="D335" s="10"/>
      <c r="E335" s="22"/>
      <c r="F335" s="22"/>
      <c r="G335" s="22"/>
      <c r="H335" s="21">
        <v>2040212</v>
      </c>
      <c r="I335" s="21" t="s">
        <v>1152</v>
      </c>
      <c r="J335" s="10"/>
      <c r="K335" s="10"/>
      <c r="L335" s="10">
        <v>25557</v>
      </c>
      <c r="M335" s="22"/>
      <c r="N335" s="10"/>
      <c r="O335" s="22"/>
      <c r="T335" s="165"/>
    </row>
    <row r="336" spans="1:20" ht="14.25">
      <c r="A336" s="24"/>
      <c r="B336" s="13"/>
      <c r="C336" s="13"/>
      <c r="D336" s="10"/>
      <c r="E336" s="22"/>
      <c r="F336" s="22"/>
      <c r="G336" s="22"/>
      <c r="H336" s="21">
        <v>2040213</v>
      </c>
      <c r="I336" s="21" t="s">
        <v>1153</v>
      </c>
      <c r="J336" s="10"/>
      <c r="K336" s="10"/>
      <c r="L336" s="10">
        <v>854</v>
      </c>
      <c r="M336" s="22"/>
      <c r="N336" s="10"/>
      <c r="O336" s="22"/>
      <c r="T336" s="165"/>
    </row>
    <row r="337" spans="1:20" ht="14.25">
      <c r="A337" s="24"/>
      <c r="B337" s="13"/>
      <c r="C337" s="13"/>
      <c r="D337" s="10"/>
      <c r="E337" s="22"/>
      <c r="F337" s="22"/>
      <c r="G337" s="22"/>
      <c r="H337" s="21">
        <v>2040214</v>
      </c>
      <c r="I337" s="21" t="s">
        <v>1154</v>
      </c>
      <c r="J337" s="10"/>
      <c r="K337" s="10"/>
      <c r="L337" s="10">
        <v>609</v>
      </c>
      <c r="M337" s="22"/>
      <c r="N337" s="10"/>
      <c r="O337" s="22"/>
      <c r="T337" s="165"/>
    </row>
    <row r="338" spans="1:20" ht="14.25">
      <c r="A338" s="24"/>
      <c r="B338" s="13"/>
      <c r="C338" s="13"/>
      <c r="D338" s="10"/>
      <c r="E338" s="22"/>
      <c r="F338" s="22"/>
      <c r="G338" s="22"/>
      <c r="H338" s="21">
        <v>2040215</v>
      </c>
      <c r="I338" s="21" t="s">
        <v>1155</v>
      </c>
      <c r="J338" s="10"/>
      <c r="K338" s="10"/>
      <c r="L338" s="10">
        <v>5247</v>
      </c>
      <c r="M338" s="22"/>
      <c r="N338" s="10"/>
      <c r="O338" s="22"/>
      <c r="T338" s="165"/>
    </row>
    <row r="339" spans="1:20" ht="14.25">
      <c r="A339" s="24"/>
      <c r="B339" s="13"/>
      <c r="C339" s="13"/>
      <c r="D339" s="10"/>
      <c r="E339" s="22"/>
      <c r="F339" s="22"/>
      <c r="G339" s="22"/>
      <c r="H339" s="21">
        <v>2040216</v>
      </c>
      <c r="I339" s="21" t="s">
        <v>1156</v>
      </c>
      <c r="J339" s="10"/>
      <c r="K339" s="10"/>
      <c r="L339" s="10">
        <v>1449</v>
      </c>
      <c r="M339" s="22"/>
      <c r="N339" s="10"/>
      <c r="O339" s="22"/>
      <c r="T339" s="165"/>
    </row>
    <row r="340" spans="1:20" ht="14.25">
      <c r="A340" s="24"/>
      <c r="B340" s="13"/>
      <c r="C340" s="13"/>
      <c r="D340" s="10"/>
      <c r="E340" s="22"/>
      <c r="F340" s="22"/>
      <c r="G340" s="22"/>
      <c r="H340" s="21">
        <v>2040217</v>
      </c>
      <c r="I340" s="21" t="s">
        <v>1157</v>
      </c>
      <c r="J340" s="10"/>
      <c r="K340" s="10"/>
      <c r="L340" s="10">
        <v>4915</v>
      </c>
      <c r="M340" s="22"/>
      <c r="N340" s="10"/>
      <c r="O340" s="22"/>
      <c r="T340" s="165"/>
    </row>
    <row r="341" spans="1:20" ht="14.25">
      <c r="A341" s="24"/>
      <c r="B341" s="13"/>
      <c r="C341" s="13"/>
      <c r="D341" s="10"/>
      <c r="E341" s="22"/>
      <c r="F341" s="22"/>
      <c r="G341" s="22"/>
      <c r="H341" s="21">
        <v>2040218</v>
      </c>
      <c r="I341" s="21" t="s">
        <v>1158</v>
      </c>
      <c r="J341" s="10"/>
      <c r="K341" s="10"/>
      <c r="L341" s="10">
        <v>474</v>
      </c>
      <c r="M341" s="22"/>
      <c r="N341" s="10"/>
      <c r="O341" s="22"/>
      <c r="T341" s="165"/>
    </row>
    <row r="342" spans="1:20" ht="14.25">
      <c r="A342" s="24"/>
      <c r="B342" s="13"/>
      <c r="C342" s="13"/>
      <c r="D342" s="10"/>
      <c r="E342" s="22"/>
      <c r="F342" s="22"/>
      <c r="G342" s="22"/>
      <c r="H342" s="21">
        <v>2040219</v>
      </c>
      <c r="I342" s="21" t="s">
        <v>981</v>
      </c>
      <c r="J342" s="10"/>
      <c r="K342" s="10"/>
      <c r="L342" s="10">
        <v>0</v>
      </c>
      <c r="M342" s="22"/>
      <c r="N342" s="10"/>
      <c r="O342" s="22"/>
      <c r="T342" s="165"/>
    </row>
    <row r="343" spans="1:20" ht="14.25">
      <c r="A343" s="24"/>
      <c r="B343" s="13"/>
      <c r="C343" s="13"/>
      <c r="D343" s="10"/>
      <c r="E343" s="22"/>
      <c r="F343" s="22"/>
      <c r="G343" s="22"/>
      <c r="H343" s="21">
        <v>2040250</v>
      </c>
      <c r="I343" s="21" t="s">
        <v>948</v>
      </c>
      <c r="J343" s="10"/>
      <c r="K343" s="10"/>
      <c r="L343" s="10">
        <v>0</v>
      </c>
      <c r="M343" s="22"/>
      <c r="N343" s="10"/>
      <c r="O343" s="22"/>
      <c r="T343" s="165"/>
    </row>
    <row r="344" spans="1:20" ht="14.25">
      <c r="A344" s="24"/>
      <c r="B344" s="13"/>
      <c r="C344" s="13"/>
      <c r="D344" s="10"/>
      <c r="E344" s="22"/>
      <c r="F344" s="22"/>
      <c r="G344" s="22"/>
      <c r="H344" s="21">
        <v>2040299</v>
      </c>
      <c r="I344" s="21" t="s">
        <v>1159</v>
      </c>
      <c r="J344" s="10"/>
      <c r="K344" s="10"/>
      <c r="L344" s="10">
        <v>11194</v>
      </c>
      <c r="M344" s="22"/>
      <c r="N344" s="10"/>
      <c r="O344" s="22"/>
      <c r="T344" s="165"/>
    </row>
    <row r="345" spans="1:20" ht="14.25">
      <c r="A345" s="24"/>
      <c r="B345" s="13"/>
      <c r="C345" s="13"/>
      <c r="D345" s="10"/>
      <c r="E345" s="22"/>
      <c r="F345" s="22"/>
      <c r="G345" s="22"/>
      <c r="H345" s="21">
        <v>20403</v>
      </c>
      <c r="I345" s="30" t="s">
        <v>1160</v>
      </c>
      <c r="J345" s="10">
        <v>12271</v>
      </c>
      <c r="K345" s="38">
        <v>14266</v>
      </c>
      <c r="L345" s="10">
        <v>14266</v>
      </c>
      <c r="M345" s="22">
        <f>+L345/K345</f>
        <v>1</v>
      </c>
      <c r="N345" s="10">
        <v>12278</v>
      </c>
      <c r="O345" s="22">
        <f>+L345/N345-1</f>
        <v>0.16191562143671612</v>
      </c>
      <c r="T345" s="165"/>
    </row>
    <row r="346" spans="1:20" ht="14.25">
      <c r="A346" s="24"/>
      <c r="B346" s="13"/>
      <c r="C346" s="13"/>
      <c r="D346" s="10"/>
      <c r="E346" s="22"/>
      <c r="F346" s="22"/>
      <c r="G346" s="22"/>
      <c r="H346" s="21">
        <v>2040301</v>
      </c>
      <c r="I346" s="21" t="s">
        <v>939</v>
      </c>
      <c r="J346" s="10"/>
      <c r="K346" s="10"/>
      <c r="L346" s="10">
        <v>10549</v>
      </c>
      <c r="M346" s="22"/>
      <c r="N346" s="10"/>
      <c r="O346" s="22"/>
      <c r="T346" s="165"/>
    </row>
    <row r="347" spans="1:20" ht="14.25">
      <c r="A347" s="24"/>
      <c r="B347" s="13"/>
      <c r="C347" s="13"/>
      <c r="D347" s="10"/>
      <c r="E347" s="22"/>
      <c r="F347" s="22"/>
      <c r="G347" s="22"/>
      <c r="H347" s="21">
        <v>2040302</v>
      </c>
      <c r="I347" s="21" t="s">
        <v>940</v>
      </c>
      <c r="J347" s="10"/>
      <c r="K347" s="10"/>
      <c r="L347" s="10">
        <v>0</v>
      </c>
      <c r="M347" s="22"/>
      <c r="N347" s="10"/>
      <c r="O347" s="22"/>
      <c r="T347" s="165"/>
    </row>
    <row r="348" spans="1:20" ht="14.25">
      <c r="A348" s="24"/>
      <c r="B348" s="13"/>
      <c r="C348" s="13"/>
      <c r="D348" s="10"/>
      <c r="E348" s="22"/>
      <c r="F348" s="22"/>
      <c r="G348" s="22"/>
      <c r="H348" s="21">
        <v>2040303</v>
      </c>
      <c r="I348" s="21" t="s">
        <v>941</v>
      </c>
      <c r="J348" s="10"/>
      <c r="K348" s="10"/>
      <c r="L348" s="10">
        <v>0</v>
      </c>
      <c r="M348" s="22"/>
      <c r="N348" s="10"/>
      <c r="O348" s="22"/>
      <c r="T348" s="165"/>
    </row>
    <row r="349" spans="1:20" ht="14.25">
      <c r="A349" s="24"/>
      <c r="B349" s="13"/>
      <c r="C349" s="13"/>
      <c r="D349" s="10"/>
      <c r="E349" s="22"/>
      <c r="F349" s="22"/>
      <c r="G349" s="22"/>
      <c r="H349" s="21">
        <v>2040304</v>
      </c>
      <c r="I349" s="21" t="s">
        <v>1161</v>
      </c>
      <c r="J349" s="10"/>
      <c r="K349" s="10"/>
      <c r="L349" s="10">
        <v>1270</v>
      </c>
      <c r="M349" s="22"/>
      <c r="N349" s="10"/>
      <c r="O349" s="22"/>
      <c r="T349" s="165"/>
    </row>
    <row r="350" spans="1:20" ht="14.25">
      <c r="A350" s="24"/>
      <c r="B350" s="13"/>
      <c r="C350" s="13"/>
      <c r="D350" s="10"/>
      <c r="E350" s="22"/>
      <c r="F350" s="22"/>
      <c r="G350" s="22"/>
      <c r="H350" s="21">
        <v>2040350</v>
      </c>
      <c r="I350" s="21" t="s">
        <v>948</v>
      </c>
      <c r="J350" s="10"/>
      <c r="K350" s="10"/>
      <c r="L350" s="10">
        <v>0</v>
      </c>
      <c r="M350" s="22"/>
      <c r="N350" s="10"/>
      <c r="O350" s="22"/>
      <c r="T350" s="165"/>
    </row>
    <row r="351" spans="1:20" ht="14.25">
      <c r="A351" s="24"/>
      <c r="B351" s="13"/>
      <c r="C351" s="13"/>
      <c r="D351" s="10"/>
      <c r="E351" s="22"/>
      <c r="F351" s="22"/>
      <c r="G351" s="22"/>
      <c r="H351" s="21">
        <v>2040399</v>
      </c>
      <c r="I351" s="21" t="s">
        <v>1162</v>
      </c>
      <c r="J351" s="10"/>
      <c r="K351" s="10"/>
      <c r="L351" s="10">
        <v>2447</v>
      </c>
      <c r="M351" s="22"/>
      <c r="N351" s="10"/>
      <c r="O351" s="22"/>
      <c r="T351" s="165"/>
    </row>
    <row r="352" spans="1:20" ht="14.25">
      <c r="A352" s="24"/>
      <c r="B352" s="13"/>
      <c r="C352" s="13"/>
      <c r="D352" s="10"/>
      <c r="E352" s="22"/>
      <c r="F352" s="22"/>
      <c r="G352" s="22"/>
      <c r="H352" s="21">
        <v>20404</v>
      </c>
      <c r="I352" s="30" t="s">
        <v>1163</v>
      </c>
      <c r="J352" s="10">
        <v>15627</v>
      </c>
      <c r="K352" s="38">
        <v>16726</v>
      </c>
      <c r="L352" s="10">
        <v>16029</v>
      </c>
      <c r="M352" s="22">
        <f>+L352/K352</f>
        <v>0.9583283510701901</v>
      </c>
      <c r="N352" s="10">
        <v>17454</v>
      </c>
      <c r="O352" s="22">
        <f>+L352/N352-1</f>
        <v>-0.08164317634926088</v>
      </c>
      <c r="T352" s="165"/>
    </row>
    <row r="353" spans="1:20" ht="14.25">
      <c r="A353" s="24"/>
      <c r="B353" s="13"/>
      <c r="C353" s="13"/>
      <c r="D353" s="10"/>
      <c r="E353" s="22"/>
      <c r="F353" s="22"/>
      <c r="G353" s="22"/>
      <c r="H353" s="21">
        <v>2040401</v>
      </c>
      <c r="I353" s="21" t="s">
        <v>939</v>
      </c>
      <c r="J353" s="10"/>
      <c r="K353" s="10"/>
      <c r="L353" s="10">
        <v>11936</v>
      </c>
      <c r="M353" s="22"/>
      <c r="N353" s="10"/>
      <c r="O353" s="22"/>
      <c r="T353" s="165"/>
    </row>
    <row r="354" spans="1:20" ht="14.25">
      <c r="A354" s="24"/>
      <c r="B354" s="13"/>
      <c r="C354" s="13"/>
      <c r="D354" s="10"/>
      <c r="E354" s="22"/>
      <c r="F354" s="22"/>
      <c r="G354" s="22"/>
      <c r="H354" s="21">
        <v>2040402</v>
      </c>
      <c r="I354" s="21" t="s">
        <v>940</v>
      </c>
      <c r="J354" s="10"/>
      <c r="K354" s="10"/>
      <c r="L354" s="10">
        <v>467</v>
      </c>
      <c r="M354" s="22"/>
      <c r="N354" s="10"/>
      <c r="O354" s="22"/>
      <c r="T354" s="165"/>
    </row>
    <row r="355" spans="1:20" ht="14.25">
      <c r="A355" s="24"/>
      <c r="B355" s="13"/>
      <c r="C355" s="13"/>
      <c r="D355" s="10"/>
      <c r="E355" s="22"/>
      <c r="F355" s="22"/>
      <c r="G355" s="22"/>
      <c r="H355" s="21">
        <v>2040403</v>
      </c>
      <c r="I355" s="21" t="s">
        <v>941</v>
      </c>
      <c r="J355" s="10"/>
      <c r="K355" s="10"/>
      <c r="L355" s="10">
        <v>360</v>
      </c>
      <c r="M355" s="22"/>
      <c r="N355" s="10"/>
      <c r="O355" s="22"/>
      <c r="T355" s="165"/>
    </row>
    <row r="356" spans="1:20" ht="14.25">
      <c r="A356" s="24"/>
      <c r="B356" s="13"/>
      <c r="C356" s="13"/>
      <c r="D356" s="10"/>
      <c r="E356" s="22"/>
      <c r="F356" s="22"/>
      <c r="G356" s="22"/>
      <c r="H356" s="21">
        <v>2040404</v>
      </c>
      <c r="I356" s="21" t="s">
        <v>1164</v>
      </c>
      <c r="J356" s="10"/>
      <c r="K356" s="10"/>
      <c r="L356" s="10">
        <v>965</v>
      </c>
      <c r="M356" s="22"/>
      <c r="N356" s="10"/>
      <c r="O356" s="22"/>
      <c r="T356" s="165"/>
    </row>
    <row r="357" spans="1:20" ht="14.25">
      <c r="A357" s="24"/>
      <c r="B357" s="13"/>
      <c r="C357" s="13"/>
      <c r="D357" s="10"/>
      <c r="E357" s="22"/>
      <c r="F357" s="22"/>
      <c r="G357" s="22"/>
      <c r="H357" s="21">
        <v>2040405</v>
      </c>
      <c r="I357" s="21" t="s">
        <v>1165</v>
      </c>
      <c r="J357" s="10"/>
      <c r="K357" s="10"/>
      <c r="L357" s="10">
        <v>125</v>
      </c>
      <c r="M357" s="22"/>
      <c r="N357" s="10"/>
      <c r="O357" s="22"/>
      <c r="T357" s="165"/>
    </row>
    <row r="358" spans="1:20" ht="14.25">
      <c r="A358" s="24"/>
      <c r="B358" s="13"/>
      <c r="C358" s="13"/>
      <c r="D358" s="10"/>
      <c r="E358" s="22"/>
      <c r="F358" s="22"/>
      <c r="G358" s="22"/>
      <c r="H358" s="21">
        <v>2040406</v>
      </c>
      <c r="I358" s="21" t="s">
        <v>1166</v>
      </c>
      <c r="J358" s="10"/>
      <c r="K358" s="10"/>
      <c r="L358" s="10">
        <v>47</v>
      </c>
      <c r="M358" s="22"/>
      <c r="N358" s="10"/>
      <c r="O358" s="22"/>
      <c r="T358" s="165"/>
    </row>
    <row r="359" spans="1:20" ht="14.25">
      <c r="A359" s="24"/>
      <c r="B359" s="13"/>
      <c r="C359" s="13"/>
      <c r="D359" s="10"/>
      <c r="E359" s="22"/>
      <c r="F359" s="22"/>
      <c r="G359" s="22"/>
      <c r="H359" s="21">
        <v>2040407</v>
      </c>
      <c r="I359" s="21" t="s">
        <v>1167</v>
      </c>
      <c r="J359" s="10"/>
      <c r="K359" s="10"/>
      <c r="L359" s="10">
        <v>17</v>
      </c>
      <c r="M359" s="22"/>
      <c r="N359" s="10"/>
      <c r="O359" s="22"/>
      <c r="T359" s="165"/>
    </row>
    <row r="360" spans="1:20" ht="14.25">
      <c r="A360" s="24"/>
      <c r="B360" s="13"/>
      <c r="C360" s="13"/>
      <c r="D360" s="10"/>
      <c r="E360" s="22"/>
      <c r="F360" s="22"/>
      <c r="G360" s="22"/>
      <c r="H360" s="21">
        <v>2040408</v>
      </c>
      <c r="I360" s="21" t="s">
        <v>1168</v>
      </c>
      <c r="J360" s="10"/>
      <c r="K360" s="10"/>
      <c r="L360" s="10">
        <v>10</v>
      </c>
      <c r="M360" s="22"/>
      <c r="N360" s="10"/>
      <c r="O360" s="22"/>
      <c r="T360" s="165"/>
    </row>
    <row r="361" spans="1:20" ht="14.25">
      <c r="A361" s="24"/>
      <c r="B361" s="13"/>
      <c r="C361" s="13"/>
      <c r="D361" s="10"/>
      <c r="E361" s="22"/>
      <c r="F361" s="22"/>
      <c r="G361" s="22"/>
      <c r="H361" s="21">
        <v>2040409</v>
      </c>
      <c r="I361" s="21" t="s">
        <v>1169</v>
      </c>
      <c r="J361" s="10"/>
      <c r="K361" s="10"/>
      <c r="L361" s="10">
        <v>234</v>
      </c>
      <c r="M361" s="22"/>
      <c r="N361" s="10"/>
      <c r="O361" s="22"/>
      <c r="T361" s="165"/>
    </row>
    <row r="362" spans="1:20" ht="14.25">
      <c r="A362" s="24"/>
      <c r="B362" s="13"/>
      <c r="C362" s="13"/>
      <c r="D362" s="10"/>
      <c r="E362" s="22"/>
      <c r="F362" s="22"/>
      <c r="G362" s="22"/>
      <c r="H362" s="21">
        <v>2040450</v>
      </c>
      <c r="I362" s="21" t="s">
        <v>948</v>
      </c>
      <c r="J362" s="10"/>
      <c r="K362" s="10"/>
      <c r="L362" s="10">
        <v>0</v>
      </c>
      <c r="M362" s="22"/>
      <c r="N362" s="10"/>
      <c r="O362" s="22"/>
      <c r="T362" s="165"/>
    </row>
    <row r="363" spans="1:20" ht="14.25">
      <c r="A363" s="24"/>
      <c r="B363" s="13"/>
      <c r="C363" s="13"/>
      <c r="D363" s="10"/>
      <c r="E363" s="22"/>
      <c r="F363" s="22"/>
      <c r="G363" s="22"/>
      <c r="H363" s="21">
        <v>2040499</v>
      </c>
      <c r="I363" s="21" t="s">
        <v>1170</v>
      </c>
      <c r="J363" s="10"/>
      <c r="K363" s="10"/>
      <c r="L363" s="10">
        <v>1868</v>
      </c>
      <c r="M363" s="22"/>
      <c r="N363" s="10"/>
      <c r="O363" s="22"/>
      <c r="T363" s="165"/>
    </row>
    <row r="364" spans="1:20" ht="14.25">
      <c r="A364" s="24"/>
      <c r="B364" s="13"/>
      <c r="C364" s="13"/>
      <c r="D364" s="10"/>
      <c r="E364" s="22"/>
      <c r="F364" s="22"/>
      <c r="G364" s="22"/>
      <c r="H364" s="21">
        <v>20405</v>
      </c>
      <c r="I364" s="30" t="s">
        <v>1171</v>
      </c>
      <c r="J364" s="10">
        <v>20619</v>
      </c>
      <c r="K364" s="38">
        <v>22694</v>
      </c>
      <c r="L364" s="10">
        <v>22180</v>
      </c>
      <c r="M364" s="22">
        <f>+L364/K364</f>
        <v>0.9773508416321495</v>
      </c>
      <c r="N364" s="10">
        <v>21641</v>
      </c>
      <c r="O364" s="22">
        <f>+L364/N364-1</f>
        <v>0.02490642761425077</v>
      </c>
      <c r="T364" s="165"/>
    </row>
    <row r="365" spans="1:20" ht="14.25">
      <c r="A365" s="24"/>
      <c r="B365" s="13"/>
      <c r="C365" s="13"/>
      <c r="D365" s="10"/>
      <c r="E365" s="22"/>
      <c r="F365" s="22"/>
      <c r="G365" s="22"/>
      <c r="H365" s="21">
        <v>2040501</v>
      </c>
      <c r="I365" s="21" t="s">
        <v>939</v>
      </c>
      <c r="J365" s="10"/>
      <c r="K365" s="10"/>
      <c r="L365" s="10">
        <v>14891</v>
      </c>
      <c r="M365" s="22"/>
      <c r="N365" s="10"/>
      <c r="O365" s="22"/>
      <c r="T365" s="165"/>
    </row>
    <row r="366" spans="1:20" ht="14.25">
      <c r="A366" s="24"/>
      <c r="B366" s="13"/>
      <c r="C366" s="13"/>
      <c r="D366" s="10"/>
      <c r="E366" s="22"/>
      <c r="F366" s="22"/>
      <c r="G366" s="22"/>
      <c r="H366" s="21">
        <v>2040502</v>
      </c>
      <c r="I366" s="21" t="s">
        <v>940</v>
      </c>
      <c r="J366" s="10"/>
      <c r="K366" s="10"/>
      <c r="L366" s="10">
        <v>134</v>
      </c>
      <c r="M366" s="22"/>
      <c r="N366" s="10"/>
      <c r="O366" s="22"/>
      <c r="T366" s="165"/>
    </row>
    <row r="367" spans="1:20" ht="14.25">
      <c r="A367" s="24"/>
      <c r="B367" s="13"/>
      <c r="C367" s="13"/>
      <c r="D367" s="10"/>
      <c r="E367" s="22"/>
      <c r="F367" s="22"/>
      <c r="G367" s="22"/>
      <c r="H367" s="21">
        <v>2040503</v>
      </c>
      <c r="I367" s="21" t="s">
        <v>941</v>
      </c>
      <c r="J367" s="10"/>
      <c r="K367" s="10"/>
      <c r="L367" s="10">
        <v>1704</v>
      </c>
      <c r="M367" s="22"/>
      <c r="N367" s="10"/>
      <c r="O367" s="22"/>
      <c r="T367" s="165"/>
    </row>
    <row r="368" spans="1:20" ht="14.25">
      <c r="A368" s="24"/>
      <c r="B368" s="13"/>
      <c r="C368" s="13"/>
      <c r="D368" s="10"/>
      <c r="E368" s="22"/>
      <c r="F368" s="22"/>
      <c r="G368" s="22"/>
      <c r="H368" s="21">
        <v>2040504</v>
      </c>
      <c r="I368" s="21" t="s">
        <v>1172</v>
      </c>
      <c r="J368" s="10"/>
      <c r="K368" s="10"/>
      <c r="L368" s="10">
        <v>2404</v>
      </c>
      <c r="M368" s="22"/>
      <c r="N368" s="10"/>
      <c r="O368" s="22"/>
      <c r="T368" s="165"/>
    </row>
    <row r="369" spans="1:20" ht="14.25">
      <c r="A369" s="24"/>
      <c r="B369" s="13"/>
      <c r="C369" s="13"/>
      <c r="D369" s="10"/>
      <c r="E369" s="22"/>
      <c r="F369" s="22"/>
      <c r="G369" s="22"/>
      <c r="H369" s="21">
        <v>2040505</v>
      </c>
      <c r="I369" s="21" t="s">
        <v>1173</v>
      </c>
      <c r="J369" s="10"/>
      <c r="K369" s="10"/>
      <c r="L369" s="10">
        <v>1122</v>
      </c>
      <c r="M369" s="22"/>
      <c r="N369" s="10"/>
      <c r="O369" s="22"/>
      <c r="T369" s="165"/>
    </row>
    <row r="370" spans="1:20" ht="14.25">
      <c r="A370" s="24"/>
      <c r="B370" s="13"/>
      <c r="C370" s="13"/>
      <c r="D370" s="10"/>
      <c r="E370" s="22"/>
      <c r="F370" s="22"/>
      <c r="G370" s="22"/>
      <c r="H370" s="21">
        <v>2040506</v>
      </c>
      <c r="I370" s="21" t="s">
        <v>1174</v>
      </c>
      <c r="J370" s="10"/>
      <c r="K370" s="10"/>
      <c r="L370" s="10">
        <v>64</v>
      </c>
      <c r="M370" s="22"/>
      <c r="N370" s="10"/>
      <c r="O370" s="22"/>
      <c r="T370" s="165"/>
    </row>
    <row r="371" spans="1:20" ht="14.25">
      <c r="A371" s="24"/>
      <c r="B371" s="13"/>
      <c r="C371" s="13"/>
      <c r="D371" s="10"/>
      <c r="E371" s="22"/>
      <c r="F371" s="22"/>
      <c r="G371" s="22"/>
      <c r="H371" s="21">
        <v>2040550</v>
      </c>
      <c r="I371" s="21" t="s">
        <v>948</v>
      </c>
      <c r="J371" s="10"/>
      <c r="K371" s="10"/>
      <c r="L371" s="10">
        <v>0</v>
      </c>
      <c r="M371" s="22"/>
      <c r="N371" s="10"/>
      <c r="O371" s="22"/>
      <c r="T371" s="165"/>
    </row>
    <row r="372" spans="1:20" ht="14.25">
      <c r="A372" s="24"/>
      <c r="B372" s="13"/>
      <c r="C372" s="13"/>
      <c r="D372" s="10"/>
      <c r="E372" s="22"/>
      <c r="F372" s="22"/>
      <c r="G372" s="22"/>
      <c r="H372" s="21">
        <v>2040599</v>
      </c>
      <c r="I372" s="21" t="s">
        <v>1175</v>
      </c>
      <c r="J372" s="10"/>
      <c r="K372" s="10"/>
      <c r="L372" s="10">
        <v>1861</v>
      </c>
      <c r="M372" s="22"/>
      <c r="N372" s="10"/>
      <c r="O372" s="22"/>
      <c r="T372" s="165"/>
    </row>
    <row r="373" spans="1:20" ht="14.25">
      <c r="A373" s="24"/>
      <c r="B373" s="13"/>
      <c r="C373" s="13"/>
      <c r="D373" s="10"/>
      <c r="E373" s="22"/>
      <c r="F373" s="22"/>
      <c r="G373" s="22"/>
      <c r="H373" s="21">
        <v>20406</v>
      </c>
      <c r="I373" s="30" t="s">
        <v>1176</v>
      </c>
      <c r="J373" s="10">
        <v>10344</v>
      </c>
      <c r="K373" s="38">
        <v>11539</v>
      </c>
      <c r="L373" s="10">
        <v>11506</v>
      </c>
      <c r="M373" s="22">
        <f>+L373/K373</f>
        <v>0.9971401334604385</v>
      </c>
      <c r="N373" s="10">
        <v>9611</v>
      </c>
      <c r="O373" s="22">
        <f>+L373/N373-1</f>
        <v>0.19716990947872226</v>
      </c>
      <c r="T373" s="165"/>
    </row>
    <row r="374" spans="1:20" ht="14.25">
      <c r="A374" s="24"/>
      <c r="B374" s="13"/>
      <c r="C374" s="13"/>
      <c r="D374" s="10"/>
      <c r="E374" s="22"/>
      <c r="F374" s="22"/>
      <c r="G374" s="22"/>
      <c r="H374" s="21">
        <v>2040601</v>
      </c>
      <c r="I374" s="21" t="s">
        <v>939</v>
      </c>
      <c r="J374" s="10"/>
      <c r="K374" s="10"/>
      <c r="L374" s="10">
        <v>2626</v>
      </c>
      <c r="M374" s="22"/>
      <c r="N374" s="10"/>
      <c r="O374" s="22"/>
      <c r="T374" s="165"/>
    </row>
    <row r="375" spans="1:20" ht="14.25">
      <c r="A375" s="24"/>
      <c r="B375" s="13"/>
      <c r="C375" s="13"/>
      <c r="D375" s="10"/>
      <c r="E375" s="22"/>
      <c r="F375" s="22"/>
      <c r="G375" s="22"/>
      <c r="H375" s="21">
        <v>2040602</v>
      </c>
      <c r="I375" s="21" t="s">
        <v>940</v>
      </c>
      <c r="J375" s="10"/>
      <c r="K375" s="10"/>
      <c r="L375" s="10">
        <v>10</v>
      </c>
      <c r="M375" s="22"/>
      <c r="N375" s="10"/>
      <c r="O375" s="22"/>
      <c r="T375" s="165"/>
    </row>
    <row r="376" spans="1:20" ht="14.25">
      <c r="A376" s="24"/>
      <c r="B376" s="13"/>
      <c r="C376" s="13"/>
      <c r="D376" s="10"/>
      <c r="E376" s="22"/>
      <c r="F376" s="22"/>
      <c r="G376" s="22"/>
      <c r="H376" s="21">
        <v>2040603</v>
      </c>
      <c r="I376" s="21" t="s">
        <v>941</v>
      </c>
      <c r="J376" s="10"/>
      <c r="K376" s="10"/>
      <c r="L376" s="10">
        <v>0</v>
      </c>
      <c r="M376" s="22"/>
      <c r="N376" s="10"/>
      <c r="O376" s="22"/>
      <c r="T376" s="165"/>
    </row>
    <row r="377" spans="1:20" ht="14.25">
      <c r="A377" s="24"/>
      <c r="B377" s="13"/>
      <c r="C377" s="13"/>
      <c r="D377" s="10"/>
      <c r="E377" s="22"/>
      <c r="F377" s="22"/>
      <c r="G377" s="22"/>
      <c r="H377" s="21">
        <v>2040604</v>
      </c>
      <c r="I377" s="21" t="s">
        <v>1177</v>
      </c>
      <c r="J377" s="10"/>
      <c r="K377" s="10"/>
      <c r="L377" s="10">
        <v>304</v>
      </c>
      <c r="M377" s="22"/>
      <c r="N377" s="10"/>
      <c r="O377" s="22"/>
      <c r="T377" s="165"/>
    </row>
    <row r="378" spans="1:20" ht="14.25">
      <c r="A378" s="24"/>
      <c r="B378" s="13"/>
      <c r="C378" s="13"/>
      <c r="D378" s="10"/>
      <c r="E378" s="22"/>
      <c r="F378" s="22"/>
      <c r="G378" s="22"/>
      <c r="H378" s="21">
        <v>2040605</v>
      </c>
      <c r="I378" s="21" t="s">
        <v>1178</v>
      </c>
      <c r="J378" s="10"/>
      <c r="K378" s="10"/>
      <c r="L378" s="10">
        <v>693</v>
      </c>
      <c r="M378" s="22"/>
      <c r="N378" s="10"/>
      <c r="O378" s="22"/>
      <c r="T378" s="165"/>
    </row>
    <row r="379" spans="1:20" ht="14.25">
      <c r="A379" s="24"/>
      <c r="B379" s="13"/>
      <c r="C379" s="13"/>
      <c r="D379" s="10"/>
      <c r="E379" s="22"/>
      <c r="F379" s="22"/>
      <c r="G379" s="22"/>
      <c r="H379" s="21">
        <v>2040606</v>
      </c>
      <c r="I379" s="21" t="s">
        <v>1179</v>
      </c>
      <c r="J379" s="10"/>
      <c r="K379" s="10"/>
      <c r="L379" s="10">
        <v>97</v>
      </c>
      <c r="M379" s="22"/>
      <c r="N379" s="10"/>
      <c r="O379" s="22"/>
      <c r="T379" s="165"/>
    </row>
    <row r="380" spans="1:20" ht="14.25">
      <c r="A380" s="24"/>
      <c r="B380" s="13"/>
      <c r="C380" s="13"/>
      <c r="D380" s="10"/>
      <c r="E380" s="22"/>
      <c r="F380" s="22"/>
      <c r="G380" s="22"/>
      <c r="H380" s="21">
        <v>2040607</v>
      </c>
      <c r="I380" s="21" t="s">
        <v>1180</v>
      </c>
      <c r="J380" s="10"/>
      <c r="K380" s="10"/>
      <c r="L380" s="10">
        <v>1947</v>
      </c>
      <c r="M380" s="22"/>
      <c r="N380" s="10"/>
      <c r="O380" s="22"/>
      <c r="T380" s="165"/>
    </row>
    <row r="381" spans="1:20" ht="14.25">
      <c r="A381" s="24"/>
      <c r="B381" s="13"/>
      <c r="C381" s="13"/>
      <c r="D381" s="10"/>
      <c r="E381" s="22"/>
      <c r="F381" s="22"/>
      <c r="G381" s="22"/>
      <c r="H381" s="21">
        <v>2040608</v>
      </c>
      <c r="I381" s="21" t="s">
        <v>1181</v>
      </c>
      <c r="J381" s="10"/>
      <c r="K381" s="10"/>
      <c r="L381" s="10">
        <v>149</v>
      </c>
      <c r="M381" s="22"/>
      <c r="N381" s="10"/>
      <c r="O381" s="22"/>
      <c r="T381" s="165"/>
    </row>
    <row r="382" spans="1:20" ht="14.25">
      <c r="A382" s="24"/>
      <c r="B382" s="13"/>
      <c r="C382" s="13"/>
      <c r="D382" s="10"/>
      <c r="E382" s="22"/>
      <c r="F382" s="22"/>
      <c r="G382" s="22"/>
      <c r="H382" s="21">
        <v>2040609</v>
      </c>
      <c r="I382" s="21" t="s">
        <v>1182</v>
      </c>
      <c r="J382" s="10"/>
      <c r="K382" s="10"/>
      <c r="L382" s="10">
        <v>5183</v>
      </c>
      <c r="M382" s="22"/>
      <c r="N382" s="10"/>
      <c r="O382" s="22"/>
      <c r="T382" s="165"/>
    </row>
    <row r="383" spans="1:20" ht="14.25">
      <c r="A383" s="24"/>
      <c r="B383" s="13"/>
      <c r="C383" s="13"/>
      <c r="D383" s="10"/>
      <c r="E383" s="22"/>
      <c r="F383" s="22"/>
      <c r="G383" s="22"/>
      <c r="H383" s="21">
        <v>2040650</v>
      </c>
      <c r="I383" s="21" t="s">
        <v>948</v>
      </c>
      <c r="J383" s="10"/>
      <c r="K383" s="10"/>
      <c r="L383" s="10">
        <v>0</v>
      </c>
      <c r="M383" s="22"/>
      <c r="N383" s="10"/>
      <c r="O383" s="22"/>
      <c r="T383" s="165"/>
    </row>
    <row r="384" spans="1:20" ht="14.25">
      <c r="A384" s="24"/>
      <c r="B384" s="13"/>
      <c r="C384" s="13"/>
      <c r="D384" s="10"/>
      <c r="E384" s="22"/>
      <c r="F384" s="22"/>
      <c r="G384" s="22"/>
      <c r="H384" s="21">
        <v>2040699</v>
      </c>
      <c r="I384" s="21" t="s">
        <v>1183</v>
      </c>
      <c r="J384" s="10"/>
      <c r="K384" s="10"/>
      <c r="L384" s="10">
        <v>497</v>
      </c>
      <c r="M384" s="22"/>
      <c r="N384" s="10"/>
      <c r="O384" s="22"/>
      <c r="T384" s="165"/>
    </row>
    <row r="385" spans="1:20" ht="14.25">
      <c r="A385" s="24"/>
      <c r="B385" s="13"/>
      <c r="C385" s="13"/>
      <c r="D385" s="10"/>
      <c r="E385" s="22"/>
      <c r="F385" s="22"/>
      <c r="G385" s="22"/>
      <c r="H385" s="21">
        <v>20407</v>
      </c>
      <c r="I385" s="30" t="s">
        <v>1184</v>
      </c>
      <c r="J385" s="10">
        <v>17905</v>
      </c>
      <c r="K385" s="38">
        <v>20046</v>
      </c>
      <c r="L385" s="10">
        <v>20046</v>
      </c>
      <c r="M385" s="22">
        <f>+L385/K385</f>
        <v>1</v>
      </c>
      <c r="N385" s="10">
        <v>17842</v>
      </c>
      <c r="O385" s="22">
        <f>+L385/N385-1</f>
        <v>0.12352875238201988</v>
      </c>
      <c r="T385" s="165"/>
    </row>
    <row r="386" spans="1:20" ht="14.25">
      <c r="A386" s="24"/>
      <c r="B386" s="13"/>
      <c r="C386" s="13"/>
      <c r="D386" s="10"/>
      <c r="E386" s="22"/>
      <c r="F386" s="22"/>
      <c r="G386" s="22"/>
      <c r="H386" s="21">
        <v>2040701</v>
      </c>
      <c r="I386" s="21" t="s">
        <v>939</v>
      </c>
      <c r="J386" s="10"/>
      <c r="K386" s="10"/>
      <c r="L386" s="10">
        <v>14562</v>
      </c>
      <c r="M386" s="22"/>
      <c r="N386" s="10"/>
      <c r="O386" s="22"/>
      <c r="P386" s="152" t="s">
        <v>1184</v>
      </c>
      <c r="Q386" s="126">
        <v>17905</v>
      </c>
      <c r="R386" s="126">
        <v>20046</v>
      </c>
      <c r="S386" s="126">
        <v>20046</v>
      </c>
      <c r="T386" s="165"/>
    </row>
    <row r="387" spans="1:20" ht="14.25">
      <c r="A387" s="24"/>
      <c r="B387" s="13"/>
      <c r="C387" s="13"/>
      <c r="D387" s="10"/>
      <c r="E387" s="22"/>
      <c r="F387" s="22"/>
      <c r="G387" s="22"/>
      <c r="H387" s="21">
        <v>2040702</v>
      </c>
      <c r="I387" s="21" t="s">
        <v>940</v>
      </c>
      <c r="J387" s="10"/>
      <c r="K387" s="10"/>
      <c r="L387" s="10">
        <v>259</v>
      </c>
      <c r="M387" s="22"/>
      <c r="N387" s="10"/>
      <c r="O387" s="22"/>
      <c r="P387" s="152" t="s">
        <v>1189</v>
      </c>
      <c r="Q387" s="126">
        <v>12924</v>
      </c>
      <c r="R387" s="126">
        <v>14277</v>
      </c>
      <c r="S387" s="126">
        <v>14277</v>
      </c>
      <c r="T387" s="165"/>
    </row>
    <row r="388" spans="1:20" ht="14.25">
      <c r="A388" s="24"/>
      <c r="B388" s="13"/>
      <c r="C388" s="13"/>
      <c r="D388" s="10"/>
      <c r="E388" s="22"/>
      <c r="F388" s="22"/>
      <c r="G388" s="22"/>
      <c r="H388" s="21">
        <v>2040703</v>
      </c>
      <c r="I388" s="21" t="s">
        <v>941</v>
      </c>
      <c r="J388" s="10"/>
      <c r="K388" s="10"/>
      <c r="L388" s="10">
        <v>471</v>
      </c>
      <c r="M388" s="22"/>
      <c r="N388" s="10"/>
      <c r="O388" s="22"/>
      <c r="P388" s="152" t="s">
        <v>1194</v>
      </c>
      <c r="Q388" s="126">
        <v>0</v>
      </c>
      <c r="R388" s="126">
        <v>0</v>
      </c>
      <c r="S388" s="126">
        <v>0</v>
      </c>
      <c r="T388" s="165"/>
    </row>
    <row r="389" spans="1:20" ht="14.25">
      <c r="A389" s="24"/>
      <c r="B389" s="13"/>
      <c r="C389" s="13"/>
      <c r="D389" s="10"/>
      <c r="E389" s="22"/>
      <c r="F389" s="22"/>
      <c r="G389" s="22"/>
      <c r="H389" s="21">
        <v>2040704</v>
      </c>
      <c r="I389" s="21" t="s">
        <v>1185</v>
      </c>
      <c r="J389" s="10"/>
      <c r="K389" s="10"/>
      <c r="L389" s="10">
        <v>2578</v>
      </c>
      <c r="M389" s="22"/>
      <c r="N389" s="10"/>
      <c r="O389" s="22"/>
      <c r="P389" s="152" t="s">
        <v>1198</v>
      </c>
      <c r="Q389" s="126">
        <v>0</v>
      </c>
      <c r="R389" s="126">
        <v>0</v>
      </c>
      <c r="S389" s="126">
        <v>0</v>
      </c>
      <c r="T389" s="165"/>
    </row>
    <row r="390" spans="1:20" ht="14.25">
      <c r="A390" s="24"/>
      <c r="B390" s="13"/>
      <c r="C390" s="13"/>
      <c r="D390" s="10"/>
      <c r="E390" s="22"/>
      <c r="F390" s="22"/>
      <c r="G390" s="22"/>
      <c r="H390" s="21">
        <v>2040705</v>
      </c>
      <c r="I390" s="21" t="s">
        <v>1186</v>
      </c>
      <c r="J390" s="10"/>
      <c r="K390" s="10"/>
      <c r="L390" s="10">
        <v>0</v>
      </c>
      <c r="M390" s="22"/>
      <c r="N390" s="10"/>
      <c r="O390" s="22"/>
      <c r="P390" s="152" t="s">
        <v>56</v>
      </c>
      <c r="Q390" s="126">
        <v>93021</v>
      </c>
      <c r="R390" s="126">
        <v>64533</v>
      </c>
      <c r="S390" s="126">
        <v>64453</v>
      </c>
      <c r="T390" s="165"/>
    </row>
    <row r="391" spans="1:20" ht="14.25">
      <c r="A391" s="24"/>
      <c r="B391" s="13"/>
      <c r="C391" s="13"/>
      <c r="D391" s="10"/>
      <c r="E391" s="22"/>
      <c r="F391" s="22"/>
      <c r="G391" s="22"/>
      <c r="H391" s="21">
        <v>2040706</v>
      </c>
      <c r="I391" s="21" t="s">
        <v>1187</v>
      </c>
      <c r="J391" s="10"/>
      <c r="K391" s="10"/>
      <c r="L391" s="10">
        <v>327</v>
      </c>
      <c r="M391" s="22"/>
      <c r="N391" s="10"/>
      <c r="O391" s="22"/>
      <c r="P391" s="152" t="s">
        <v>1206</v>
      </c>
      <c r="Q391" s="126">
        <v>1543706</v>
      </c>
      <c r="R391" s="126">
        <v>1576488</v>
      </c>
      <c r="S391" s="126">
        <v>1556291</v>
      </c>
      <c r="T391" s="165"/>
    </row>
    <row r="392" spans="1:20" ht="14.25">
      <c r="A392" s="24"/>
      <c r="B392" s="13"/>
      <c r="C392" s="13"/>
      <c r="D392" s="10"/>
      <c r="E392" s="22"/>
      <c r="F392" s="22"/>
      <c r="G392" s="22"/>
      <c r="H392" s="21">
        <v>2040750</v>
      </c>
      <c r="I392" s="21" t="s">
        <v>948</v>
      </c>
      <c r="J392" s="10"/>
      <c r="K392" s="10"/>
      <c r="L392" s="10">
        <v>0</v>
      </c>
      <c r="M392" s="22"/>
      <c r="N392" s="10"/>
      <c r="O392" s="22"/>
      <c r="P392" s="152" t="s">
        <v>1207</v>
      </c>
      <c r="Q392" s="126">
        <v>17331</v>
      </c>
      <c r="R392" s="126">
        <v>19239</v>
      </c>
      <c r="S392" s="126">
        <v>19140</v>
      </c>
      <c r="T392" s="165"/>
    </row>
    <row r="393" spans="1:20" ht="14.25">
      <c r="A393" s="24"/>
      <c r="B393" s="13"/>
      <c r="C393" s="13"/>
      <c r="D393" s="10"/>
      <c r="E393" s="22"/>
      <c r="F393" s="22"/>
      <c r="G393" s="22"/>
      <c r="H393" s="21">
        <v>2040799</v>
      </c>
      <c r="I393" s="21" t="s">
        <v>1188</v>
      </c>
      <c r="J393" s="10"/>
      <c r="K393" s="10"/>
      <c r="L393" s="10">
        <v>1849</v>
      </c>
      <c r="M393" s="22"/>
      <c r="N393" s="10"/>
      <c r="O393" s="22"/>
      <c r="P393" s="152" t="s">
        <v>1209</v>
      </c>
      <c r="Q393" s="126">
        <v>314365</v>
      </c>
      <c r="R393" s="126">
        <v>290542</v>
      </c>
      <c r="S393" s="126">
        <v>275405</v>
      </c>
      <c r="T393" s="165"/>
    </row>
    <row r="394" spans="1:20" ht="14.25">
      <c r="A394" s="24"/>
      <c r="B394" s="13"/>
      <c r="C394" s="13"/>
      <c r="D394" s="10"/>
      <c r="E394" s="22"/>
      <c r="F394" s="22"/>
      <c r="G394" s="22"/>
      <c r="H394" s="21">
        <v>20408</v>
      </c>
      <c r="I394" s="30" t="s">
        <v>1189</v>
      </c>
      <c r="J394" s="10">
        <v>12924</v>
      </c>
      <c r="K394" s="38">
        <v>14277</v>
      </c>
      <c r="L394" s="10">
        <v>14277</v>
      </c>
      <c r="M394" s="22">
        <f>+L394/K394</f>
        <v>1</v>
      </c>
      <c r="N394" s="22"/>
      <c r="O394" s="22"/>
      <c r="P394" s="152" t="s">
        <v>1218</v>
      </c>
      <c r="Q394" s="126">
        <v>115963</v>
      </c>
      <c r="R394" s="126">
        <v>122976</v>
      </c>
      <c r="S394" s="126">
        <v>118131</v>
      </c>
      <c r="T394" s="165"/>
    </row>
    <row r="395" spans="1:20" ht="14.25">
      <c r="A395" s="24"/>
      <c r="B395" s="13"/>
      <c r="C395" s="13"/>
      <c r="D395" s="10"/>
      <c r="E395" s="22"/>
      <c r="F395" s="22"/>
      <c r="G395" s="22"/>
      <c r="H395" s="21">
        <v>2040801</v>
      </c>
      <c r="I395" s="21" t="s">
        <v>939</v>
      </c>
      <c r="J395" s="10"/>
      <c r="K395" s="10"/>
      <c r="L395" s="10">
        <v>10448</v>
      </c>
      <c r="M395" s="22"/>
      <c r="N395" s="10"/>
      <c r="O395" s="22"/>
      <c r="P395" s="152" t="s">
        <v>1225</v>
      </c>
      <c r="Q395" s="126">
        <v>963</v>
      </c>
      <c r="R395" s="126">
        <v>934</v>
      </c>
      <c r="S395" s="126">
        <v>934</v>
      </c>
      <c r="T395" s="165"/>
    </row>
    <row r="396" spans="1:20" ht="14.25">
      <c r="A396" s="24"/>
      <c r="B396" s="13"/>
      <c r="C396" s="13"/>
      <c r="D396" s="10"/>
      <c r="E396" s="22"/>
      <c r="F396" s="22"/>
      <c r="G396" s="22"/>
      <c r="H396" s="21">
        <v>2040802</v>
      </c>
      <c r="I396" s="21" t="s">
        <v>940</v>
      </c>
      <c r="J396" s="10"/>
      <c r="K396" s="10"/>
      <c r="L396" s="10">
        <v>60</v>
      </c>
      <c r="M396" s="22"/>
      <c r="N396" s="10"/>
      <c r="O396" s="22"/>
      <c r="P396" s="152" t="s">
        <v>1231</v>
      </c>
      <c r="Q396" s="126">
        <v>3052</v>
      </c>
      <c r="R396" s="126">
        <v>3424</v>
      </c>
      <c r="S396" s="126">
        <v>3379</v>
      </c>
      <c r="T396" s="165"/>
    </row>
    <row r="397" spans="1:20" ht="14.25">
      <c r="A397" s="24"/>
      <c r="B397" s="13"/>
      <c r="C397" s="13"/>
      <c r="D397" s="10"/>
      <c r="E397" s="22"/>
      <c r="F397" s="22"/>
      <c r="G397" s="22"/>
      <c r="H397" s="21">
        <v>2040803</v>
      </c>
      <c r="I397" s="21" t="s">
        <v>941</v>
      </c>
      <c r="J397" s="10"/>
      <c r="K397" s="10"/>
      <c r="L397" s="10">
        <v>339</v>
      </c>
      <c r="M397" s="22"/>
      <c r="N397" s="10"/>
      <c r="O397" s="22"/>
      <c r="P397" s="152" t="s">
        <v>1235</v>
      </c>
      <c r="Q397" s="126">
        <v>0</v>
      </c>
      <c r="R397" s="126">
        <v>0</v>
      </c>
      <c r="S397" s="126">
        <v>0</v>
      </c>
      <c r="T397" s="165"/>
    </row>
    <row r="398" spans="1:20" ht="14.25">
      <c r="A398" s="24"/>
      <c r="B398" s="13"/>
      <c r="C398" s="13"/>
      <c r="D398" s="10"/>
      <c r="E398" s="22"/>
      <c r="F398" s="22"/>
      <c r="G398" s="22"/>
      <c r="H398" s="21">
        <v>2040804</v>
      </c>
      <c r="I398" s="21" t="s">
        <v>1190</v>
      </c>
      <c r="J398" s="10"/>
      <c r="K398" s="10"/>
      <c r="L398" s="10">
        <v>1636</v>
      </c>
      <c r="M398" s="22"/>
      <c r="N398" s="10"/>
      <c r="O398" s="22"/>
      <c r="P398" s="152" t="s">
        <v>1239</v>
      </c>
      <c r="Q398" s="126">
        <v>9795</v>
      </c>
      <c r="R398" s="126">
        <v>10419</v>
      </c>
      <c r="S398" s="126">
        <v>10419</v>
      </c>
      <c r="T398" s="165"/>
    </row>
    <row r="399" spans="1:20" ht="14.25">
      <c r="A399" s="24"/>
      <c r="B399" s="13"/>
      <c r="C399" s="13"/>
      <c r="D399" s="10"/>
      <c r="E399" s="22"/>
      <c r="F399" s="22"/>
      <c r="G399" s="22"/>
      <c r="H399" s="21">
        <v>2040805</v>
      </c>
      <c r="I399" s="21" t="s">
        <v>1191</v>
      </c>
      <c r="J399" s="10"/>
      <c r="K399" s="10"/>
      <c r="L399" s="10">
        <v>0</v>
      </c>
      <c r="M399" s="22"/>
      <c r="N399" s="10"/>
      <c r="O399" s="22"/>
      <c r="P399" s="152" t="s">
        <v>1243</v>
      </c>
      <c r="Q399" s="126">
        <v>29237</v>
      </c>
      <c r="R399" s="126">
        <v>22367</v>
      </c>
      <c r="S399" s="126">
        <v>22308</v>
      </c>
      <c r="T399" s="165"/>
    </row>
    <row r="400" spans="1:20" ht="14.25">
      <c r="A400" s="24"/>
      <c r="B400" s="13"/>
      <c r="C400" s="13"/>
      <c r="D400" s="10"/>
      <c r="E400" s="22"/>
      <c r="F400" s="22"/>
      <c r="G400" s="22"/>
      <c r="H400" s="21">
        <v>2040806</v>
      </c>
      <c r="I400" s="21" t="s">
        <v>1192</v>
      </c>
      <c r="J400" s="10"/>
      <c r="K400" s="10"/>
      <c r="L400" s="10">
        <v>205</v>
      </c>
      <c r="M400" s="22"/>
      <c r="N400" s="10"/>
      <c r="O400" s="22"/>
      <c r="P400" s="152" t="s">
        <v>1249</v>
      </c>
      <c r="Q400" s="126">
        <v>190000</v>
      </c>
      <c r="R400" s="126">
        <v>189539</v>
      </c>
      <c r="S400" s="126">
        <v>189527</v>
      </c>
      <c r="T400" s="165"/>
    </row>
    <row r="401" spans="1:20" ht="14.25">
      <c r="A401" s="24"/>
      <c r="B401" s="13"/>
      <c r="C401" s="13"/>
      <c r="D401" s="10"/>
      <c r="E401" s="22"/>
      <c r="F401" s="22"/>
      <c r="G401" s="22"/>
      <c r="H401" s="21">
        <v>2040850</v>
      </c>
      <c r="I401" s="21" t="s">
        <v>948</v>
      </c>
      <c r="J401" s="10"/>
      <c r="K401" s="10"/>
      <c r="L401" s="10">
        <v>0</v>
      </c>
      <c r="M401" s="22"/>
      <c r="N401" s="10"/>
      <c r="O401" s="22"/>
      <c r="P401" s="152" t="s">
        <v>57</v>
      </c>
      <c r="Q401" s="126">
        <v>863000</v>
      </c>
      <c r="R401" s="126">
        <v>917048</v>
      </c>
      <c r="S401" s="126">
        <v>917048</v>
      </c>
      <c r="T401" s="165"/>
    </row>
    <row r="402" spans="1:20" ht="14.25">
      <c r="A402" s="24"/>
      <c r="B402" s="13"/>
      <c r="C402" s="13"/>
      <c r="D402" s="10"/>
      <c r="E402" s="22"/>
      <c r="F402" s="22"/>
      <c r="G402" s="22"/>
      <c r="H402" s="21">
        <v>2040899</v>
      </c>
      <c r="I402" s="21" t="s">
        <v>1193</v>
      </c>
      <c r="J402" s="10"/>
      <c r="K402" s="10"/>
      <c r="L402" s="10">
        <v>1589</v>
      </c>
      <c r="M402" s="22"/>
      <c r="N402" s="10"/>
      <c r="O402" s="22"/>
      <c r="T402" s="165"/>
    </row>
    <row r="403" spans="1:20" ht="14.25">
      <c r="A403" s="24"/>
      <c r="B403" s="13"/>
      <c r="C403" s="13"/>
      <c r="D403" s="10"/>
      <c r="E403" s="22"/>
      <c r="F403" s="22"/>
      <c r="G403" s="22"/>
      <c r="H403" s="21">
        <v>20409</v>
      </c>
      <c r="I403" s="30" t="s">
        <v>1194</v>
      </c>
      <c r="J403" s="10"/>
      <c r="K403" s="10"/>
      <c r="L403" s="10">
        <v>0</v>
      </c>
      <c r="M403" s="22"/>
      <c r="N403" s="10"/>
      <c r="O403" s="22"/>
      <c r="T403" s="165"/>
    </row>
    <row r="404" spans="1:20" ht="14.25">
      <c r="A404" s="24"/>
      <c r="B404" s="13"/>
      <c r="C404" s="13"/>
      <c r="D404" s="10"/>
      <c r="E404" s="22"/>
      <c r="F404" s="22"/>
      <c r="G404" s="22"/>
      <c r="H404" s="21">
        <v>2040901</v>
      </c>
      <c r="I404" s="21" t="s">
        <v>939</v>
      </c>
      <c r="J404" s="10"/>
      <c r="K404" s="10"/>
      <c r="L404" s="10">
        <v>0</v>
      </c>
      <c r="M404" s="22"/>
      <c r="N404" s="10"/>
      <c r="O404" s="22"/>
      <c r="T404" s="165"/>
    </row>
    <row r="405" spans="1:20" ht="14.25">
      <c r="A405" s="24"/>
      <c r="B405" s="13"/>
      <c r="C405" s="13"/>
      <c r="D405" s="10"/>
      <c r="E405" s="22"/>
      <c r="F405" s="22"/>
      <c r="G405" s="22"/>
      <c r="H405" s="21">
        <v>2040902</v>
      </c>
      <c r="I405" s="21" t="s">
        <v>940</v>
      </c>
      <c r="J405" s="10"/>
      <c r="K405" s="10"/>
      <c r="L405" s="10">
        <v>0</v>
      </c>
      <c r="M405" s="22"/>
      <c r="N405" s="10"/>
      <c r="O405" s="22"/>
      <c r="T405" s="165"/>
    </row>
    <row r="406" spans="1:20" ht="14.25">
      <c r="A406" s="24"/>
      <c r="B406" s="13"/>
      <c r="C406" s="13"/>
      <c r="D406" s="10"/>
      <c r="E406" s="22"/>
      <c r="F406" s="22"/>
      <c r="G406" s="22"/>
      <c r="H406" s="21">
        <v>2040903</v>
      </c>
      <c r="I406" s="21" t="s">
        <v>941</v>
      </c>
      <c r="J406" s="10"/>
      <c r="K406" s="10"/>
      <c r="L406" s="10">
        <v>0</v>
      </c>
      <c r="M406" s="22"/>
      <c r="N406" s="10"/>
      <c r="O406" s="22"/>
      <c r="T406" s="165"/>
    </row>
    <row r="407" spans="1:20" ht="14.25">
      <c r="A407" s="24"/>
      <c r="B407" s="13"/>
      <c r="C407" s="13"/>
      <c r="D407" s="10"/>
      <c r="E407" s="22"/>
      <c r="F407" s="22"/>
      <c r="G407" s="22"/>
      <c r="H407" s="21">
        <v>2040904</v>
      </c>
      <c r="I407" s="21" t="s">
        <v>1195</v>
      </c>
      <c r="J407" s="10"/>
      <c r="K407" s="10"/>
      <c r="L407" s="10">
        <v>0</v>
      </c>
      <c r="M407" s="22"/>
      <c r="N407" s="10"/>
      <c r="O407" s="22"/>
      <c r="T407" s="165"/>
    </row>
    <row r="408" spans="1:20" ht="14.25">
      <c r="A408" s="24"/>
      <c r="B408" s="13"/>
      <c r="C408" s="13"/>
      <c r="D408" s="10"/>
      <c r="E408" s="22"/>
      <c r="F408" s="22"/>
      <c r="G408" s="22"/>
      <c r="H408" s="21">
        <v>2040905</v>
      </c>
      <c r="I408" s="21" t="s">
        <v>1196</v>
      </c>
      <c r="J408" s="10"/>
      <c r="K408" s="10"/>
      <c r="L408" s="10">
        <v>0</v>
      </c>
      <c r="M408" s="22"/>
      <c r="N408" s="10"/>
      <c r="O408" s="22"/>
      <c r="T408" s="165"/>
    </row>
    <row r="409" spans="1:20" ht="14.25">
      <c r="A409" s="24"/>
      <c r="B409" s="13"/>
      <c r="C409" s="13"/>
      <c r="D409" s="10"/>
      <c r="E409" s="22"/>
      <c r="F409" s="22"/>
      <c r="G409" s="22"/>
      <c r="H409" s="21">
        <v>2040950</v>
      </c>
      <c r="I409" s="21" t="s">
        <v>948</v>
      </c>
      <c r="J409" s="10"/>
      <c r="K409" s="10"/>
      <c r="L409" s="10">
        <v>0</v>
      </c>
      <c r="M409" s="22"/>
      <c r="N409" s="10"/>
      <c r="O409" s="22"/>
      <c r="T409" s="165"/>
    </row>
    <row r="410" spans="1:20" ht="14.25">
      <c r="A410" s="24"/>
      <c r="B410" s="13"/>
      <c r="C410" s="13"/>
      <c r="D410" s="10"/>
      <c r="E410" s="22"/>
      <c r="F410" s="22"/>
      <c r="G410" s="22"/>
      <c r="H410" s="21">
        <v>2040999</v>
      </c>
      <c r="I410" s="21" t="s">
        <v>1197</v>
      </c>
      <c r="J410" s="10"/>
      <c r="K410" s="10"/>
      <c r="L410" s="10">
        <v>0</v>
      </c>
      <c r="M410" s="22"/>
      <c r="N410" s="10"/>
      <c r="O410" s="22"/>
      <c r="T410" s="165"/>
    </row>
    <row r="411" spans="1:20" ht="14.25">
      <c r="A411" s="24"/>
      <c r="B411" s="13"/>
      <c r="C411" s="13"/>
      <c r="D411" s="10"/>
      <c r="E411" s="22"/>
      <c r="F411" s="22"/>
      <c r="G411" s="22"/>
      <c r="H411" s="21">
        <v>20410</v>
      </c>
      <c r="I411" s="30" t="s">
        <v>1198</v>
      </c>
      <c r="J411" s="10"/>
      <c r="K411" s="10"/>
      <c r="L411" s="10">
        <v>0</v>
      </c>
      <c r="M411" s="22"/>
      <c r="N411" s="10"/>
      <c r="O411" s="22"/>
      <c r="T411" s="165"/>
    </row>
    <row r="412" spans="1:20" ht="14.25">
      <c r="A412" s="24"/>
      <c r="B412" s="13"/>
      <c r="C412" s="13"/>
      <c r="D412" s="10"/>
      <c r="E412" s="22"/>
      <c r="F412" s="22"/>
      <c r="G412" s="22"/>
      <c r="H412" s="21">
        <v>2041001</v>
      </c>
      <c r="I412" s="21" t="s">
        <v>939</v>
      </c>
      <c r="J412" s="10"/>
      <c r="K412" s="10"/>
      <c r="L412" s="10">
        <v>0</v>
      </c>
      <c r="M412" s="22"/>
      <c r="N412" s="10"/>
      <c r="O412" s="22"/>
      <c r="T412" s="165"/>
    </row>
    <row r="413" spans="1:20" ht="14.25">
      <c r="A413" s="24"/>
      <c r="B413" s="13"/>
      <c r="C413" s="13"/>
      <c r="D413" s="10"/>
      <c r="E413" s="22"/>
      <c r="F413" s="22"/>
      <c r="G413" s="22"/>
      <c r="H413" s="21">
        <v>2041002</v>
      </c>
      <c r="I413" s="21" t="s">
        <v>940</v>
      </c>
      <c r="J413" s="10"/>
      <c r="K413" s="10"/>
      <c r="L413" s="10">
        <v>0</v>
      </c>
      <c r="M413" s="22"/>
      <c r="N413" s="10"/>
      <c r="O413" s="22"/>
      <c r="T413" s="165"/>
    </row>
    <row r="414" spans="1:20" ht="14.25">
      <c r="A414" s="24"/>
      <c r="B414" s="13"/>
      <c r="C414" s="13"/>
      <c r="D414" s="10"/>
      <c r="E414" s="22"/>
      <c r="F414" s="22"/>
      <c r="G414" s="22"/>
      <c r="H414" s="21">
        <v>2041003</v>
      </c>
      <c r="I414" s="21" t="s">
        <v>1199</v>
      </c>
      <c r="J414" s="10"/>
      <c r="K414" s="10"/>
      <c r="L414" s="10">
        <v>0</v>
      </c>
      <c r="M414" s="22"/>
      <c r="N414" s="10"/>
      <c r="O414" s="22"/>
      <c r="T414" s="165"/>
    </row>
    <row r="415" spans="1:20" ht="14.25">
      <c r="A415" s="24"/>
      <c r="B415" s="13"/>
      <c r="C415" s="13"/>
      <c r="D415" s="10"/>
      <c r="E415" s="22"/>
      <c r="F415" s="22"/>
      <c r="G415" s="22"/>
      <c r="H415" s="21">
        <v>2041004</v>
      </c>
      <c r="I415" s="21" t="s">
        <v>1200</v>
      </c>
      <c r="J415" s="10"/>
      <c r="K415" s="10"/>
      <c r="L415" s="10">
        <v>0</v>
      </c>
      <c r="M415" s="22"/>
      <c r="N415" s="10"/>
      <c r="O415" s="22"/>
      <c r="T415" s="165"/>
    </row>
    <row r="416" spans="1:20" ht="14.25">
      <c r="A416" s="24"/>
      <c r="B416" s="13"/>
      <c r="C416" s="13"/>
      <c r="D416" s="10"/>
      <c r="E416" s="22"/>
      <c r="F416" s="22"/>
      <c r="G416" s="22"/>
      <c r="H416" s="21">
        <v>2041005</v>
      </c>
      <c r="I416" s="21" t="s">
        <v>1201</v>
      </c>
      <c r="J416" s="10"/>
      <c r="K416" s="10"/>
      <c r="L416" s="10">
        <v>0</v>
      </c>
      <c r="M416" s="22"/>
      <c r="N416" s="10"/>
      <c r="O416" s="22"/>
      <c r="T416" s="165"/>
    </row>
    <row r="417" spans="1:20" ht="14.25">
      <c r="A417" s="24"/>
      <c r="B417" s="13"/>
      <c r="C417" s="13"/>
      <c r="D417" s="10"/>
      <c r="E417" s="22"/>
      <c r="F417" s="22"/>
      <c r="G417" s="22"/>
      <c r="H417" s="21">
        <v>2041006</v>
      </c>
      <c r="I417" s="21" t="s">
        <v>1156</v>
      </c>
      <c r="J417" s="10"/>
      <c r="K417" s="10"/>
      <c r="L417" s="10">
        <v>0</v>
      </c>
      <c r="M417" s="22"/>
      <c r="N417" s="10"/>
      <c r="O417" s="22"/>
      <c r="T417" s="165"/>
    </row>
    <row r="418" spans="1:20" ht="14.25">
      <c r="A418" s="24"/>
      <c r="B418" s="13"/>
      <c r="C418" s="13"/>
      <c r="D418" s="10"/>
      <c r="E418" s="22"/>
      <c r="F418" s="22"/>
      <c r="G418" s="22"/>
      <c r="H418" s="21">
        <v>2041099</v>
      </c>
      <c r="I418" s="21" t="s">
        <v>1202</v>
      </c>
      <c r="J418" s="10"/>
      <c r="K418" s="10"/>
      <c r="L418" s="10">
        <v>0</v>
      </c>
      <c r="M418" s="22"/>
      <c r="N418" s="10"/>
      <c r="O418" s="22"/>
      <c r="T418" s="165"/>
    </row>
    <row r="419" spans="1:20" ht="14.25">
      <c r="A419" s="24"/>
      <c r="B419" s="13"/>
      <c r="C419" s="13"/>
      <c r="D419" s="10"/>
      <c r="E419" s="22"/>
      <c r="F419" s="22"/>
      <c r="G419" s="22"/>
      <c r="H419" s="21">
        <v>20499</v>
      </c>
      <c r="I419" s="30" t="s">
        <v>1203</v>
      </c>
      <c r="J419" s="10">
        <v>93021</v>
      </c>
      <c r="K419" s="38">
        <v>64533</v>
      </c>
      <c r="L419" s="10">
        <v>64453</v>
      </c>
      <c r="M419" s="22">
        <f>+L419/K419</f>
        <v>0.9987603241752282</v>
      </c>
      <c r="N419" s="10">
        <v>38500</v>
      </c>
      <c r="O419" s="22">
        <f>+L419/N419-1</f>
        <v>0.6741038961038961</v>
      </c>
      <c r="T419" s="165"/>
    </row>
    <row r="420" spans="1:20" ht="14.25">
      <c r="A420" s="24"/>
      <c r="B420" s="13"/>
      <c r="C420" s="13"/>
      <c r="D420" s="10"/>
      <c r="E420" s="22"/>
      <c r="F420" s="22"/>
      <c r="G420" s="22"/>
      <c r="H420" s="21">
        <v>2049901</v>
      </c>
      <c r="I420" s="21" t="s">
        <v>1204</v>
      </c>
      <c r="J420" s="10"/>
      <c r="K420" s="10"/>
      <c r="L420" s="10">
        <v>64453</v>
      </c>
      <c r="M420" s="22"/>
      <c r="N420" s="10"/>
      <c r="O420" s="22"/>
      <c r="T420" s="165"/>
    </row>
    <row r="421" spans="1:20" ht="14.25">
      <c r="A421" s="24"/>
      <c r="B421" s="13"/>
      <c r="C421" s="13"/>
      <c r="D421" s="10"/>
      <c r="E421" s="22"/>
      <c r="F421" s="22"/>
      <c r="G421" s="22"/>
      <c r="H421" s="21">
        <v>2049902</v>
      </c>
      <c r="I421" s="21" t="s">
        <v>1205</v>
      </c>
      <c r="J421" s="10"/>
      <c r="K421" s="10"/>
      <c r="L421" s="10">
        <v>0</v>
      </c>
      <c r="M421" s="22"/>
      <c r="N421" s="10"/>
      <c r="O421" s="22"/>
      <c r="T421" s="165"/>
    </row>
    <row r="422" spans="1:20" ht="14.25">
      <c r="A422" s="24"/>
      <c r="B422" s="13"/>
      <c r="C422" s="13"/>
      <c r="D422" s="10"/>
      <c r="E422" s="22"/>
      <c r="F422" s="22"/>
      <c r="G422" s="22"/>
      <c r="H422" s="21">
        <v>205</v>
      </c>
      <c r="I422" s="30" t="s">
        <v>1206</v>
      </c>
      <c r="J422" s="10">
        <v>1543706</v>
      </c>
      <c r="K422" s="38">
        <v>1576488</v>
      </c>
      <c r="L422" s="10">
        <v>1556291</v>
      </c>
      <c r="M422" s="22">
        <f>+L422/K422</f>
        <v>0.9871886116481698</v>
      </c>
      <c r="N422" s="10">
        <v>1418724</v>
      </c>
      <c r="O422" s="22">
        <f>+L422/N422-1</f>
        <v>0.09696530121433056</v>
      </c>
      <c r="T422" s="165"/>
    </row>
    <row r="423" spans="1:21" ht="14.25">
      <c r="A423" s="24"/>
      <c r="B423" s="13"/>
      <c r="C423" s="13"/>
      <c r="D423" s="10"/>
      <c r="E423" s="22"/>
      <c r="F423" s="22"/>
      <c r="G423" s="22"/>
      <c r="H423" s="21">
        <v>20501</v>
      </c>
      <c r="I423" s="30" t="s">
        <v>1207</v>
      </c>
      <c r="J423" s="10">
        <v>17331</v>
      </c>
      <c r="K423" s="38">
        <v>19239</v>
      </c>
      <c r="L423" s="10">
        <v>19140</v>
      </c>
      <c r="M423" s="22">
        <f>+L423/K423</f>
        <v>0.9948542024013722</v>
      </c>
      <c r="N423" s="10">
        <v>18000</v>
      </c>
      <c r="O423" s="22">
        <f>+L423/N423-1</f>
        <v>0.06333333333333324</v>
      </c>
      <c r="T423" s="164" t="s">
        <v>93</v>
      </c>
      <c r="U423" s="126">
        <v>1418724</v>
      </c>
    </row>
    <row r="424" spans="1:21" ht="14.25">
      <c r="A424" s="24"/>
      <c r="B424" s="13"/>
      <c r="C424" s="13"/>
      <c r="D424" s="10"/>
      <c r="E424" s="22"/>
      <c r="F424" s="22"/>
      <c r="G424" s="22"/>
      <c r="H424" s="21">
        <v>2050101</v>
      </c>
      <c r="I424" s="21" t="s">
        <v>939</v>
      </c>
      <c r="J424" s="10"/>
      <c r="K424" s="10"/>
      <c r="L424" s="10">
        <v>1799</v>
      </c>
      <c r="M424" s="22"/>
      <c r="N424" s="10"/>
      <c r="O424" s="22"/>
      <c r="T424" s="165" t="s">
        <v>1207</v>
      </c>
      <c r="U424" s="126">
        <v>18000</v>
      </c>
    </row>
    <row r="425" spans="1:21" ht="14.25">
      <c r="A425" s="24"/>
      <c r="B425" s="13"/>
      <c r="C425" s="13"/>
      <c r="D425" s="10"/>
      <c r="E425" s="22"/>
      <c r="F425" s="22"/>
      <c r="G425" s="22"/>
      <c r="H425" s="21">
        <v>2050102</v>
      </c>
      <c r="I425" s="21" t="s">
        <v>940</v>
      </c>
      <c r="J425" s="10"/>
      <c r="K425" s="10"/>
      <c r="L425" s="10">
        <v>166</v>
      </c>
      <c r="M425" s="22"/>
      <c r="N425" s="10"/>
      <c r="O425" s="22"/>
      <c r="T425" s="165" t="s">
        <v>1209</v>
      </c>
      <c r="U425" s="126">
        <v>254129</v>
      </c>
    </row>
    <row r="426" spans="1:21" ht="14.25">
      <c r="A426" s="24"/>
      <c r="B426" s="13"/>
      <c r="C426" s="13"/>
      <c r="D426" s="10"/>
      <c r="E426" s="22"/>
      <c r="F426" s="22"/>
      <c r="G426" s="22"/>
      <c r="H426" s="21">
        <v>2050103</v>
      </c>
      <c r="I426" s="21" t="s">
        <v>941</v>
      </c>
      <c r="J426" s="10"/>
      <c r="K426" s="10"/>
      <c r="L426" s="10">
        <v>0</v>
      </c>
      <c r="M426" s="22"/>
      <c r="N426" s="10"/>
      <c r="O426" s="22"/>
      <c r="T426" s="165" t="s">
        <v>1218</v>
      </c>
      <c r="U426" s="126">
        <v>128907</v>
      </c>
    </row>
    <row r="427" spans="1:21" ht="14.25">
      <c r="A427" s="24"/>
      <c r="B427" s="13"/>
      <c r="C427" s="13"/>
      <c r="D427" s="10"/>
      <c r="E427" s="22"/>
      <c r="F427" s="22"/>
      <c r="G427" s="22"/>
      <c r="H427" s="21">
        <v>2050199</v>
      </c>
      <c r="I427" s="21" t="s">
        <v>1208</v>
      </c>
      <c r="J427" s="10"/>
      <c r="K427" s="10"/>
      <c r="L427" s="10">
        <v>17175</v>
      </c>
      <c r="M427" s="22"/>
      <c r="N427" s="10"/>
      <c r="O427" s="22"/>
      <c r="T427" s="165" t="s">
        <v>1225</v>
      </c>
      <c r="U427" s="126">
        <v>377</v>
      </c>
    </row>
    <row r="428" spans="1:21" ht="14.25">
      <c r="A428" s="24"/>
      <c r="B428" s="13"/>
      <c r="C428" s="13"/>
      <c r="D428" s="10"/>
      <c r="E428" s="22"/>
      <c r="F428" s="22"/>
      <c r="G428" s="22"/>
      <c r="H428" s="21">
        <v>20502</v>
      </c>
      <c r="I428" s="30" t="s">
        <v>1209</v>
      </c>
      <c r="J428" s="10">
        <v>314365</v>
      </c>
      <c r="K428" s="38">
        <v>290542</v>
      </c>
      <c r="L428" s="10">
        <v>275405</v>
      </c>
      <c r="M428" s="22">
        <f>+L428/K428</f>
        <v>0.9479008198470444</v>
      </c>
      <c r="N428" s="10">
        <v>254129</v>
      </c>
      <c r="O428" s="22">
        <f>+L428/N428-1</f>
        <v>0.08372125967520438</v>
      </c>
      <c r="T428" s="165" t="s">
        <v>1231</v>
      </c>
      <c r="U428" s="126">
        <v>2530</v>
      </c>
    </row>
    <row r="429" spans="1:21" ht="14.25">
      <c r="A429" s="24"/>
      <c r="B429" s="13"/>
      <c r="C429" s="13"/>
      <c r="D429" s="10"/>
      <c r="E429" s="22"/>
      <c r="F429" s="22"/>
      <c r="G429" s="22"/>
      <c r="H429" s="21">
        <v>2050201</v>
      </c>
      <c r="I429" s="21" t="s">
        <v>1210</v>
      </c>
      <c r="J429" s="10"/>
      <c r="K429" s="10"/>
      <c r="L429" s="10">
        <v>1359</v>
      </c>
      <c r="M429" s="22"/>
      <c r="N429" s="10"/>
      <c r="O429" s="22"/>
      <c r="T429" s="165" t="s">
        <v>1235</v>
      </c>
      <c r="U429" s="126">
        <v>0</v>
      </c>
    </row>
    <row r="430" spans="1:21" ht="14.25">
      <c r="A430" s="24"/>
      <c r="B430" s="13"/>
      <c r="C430" s="13"/>
      <c r="D430" s="10"/>
      <c r="E430" s="22"/>
      <c r="F430" s="22"/>
      <c r="G430" s="22"/>
      <c r="H430" s="21">
        <v>2050202</v>
      </c>
      <c r="I430" s="21" t="s">
        <v>1211</v>
      </c>
      <c r="J430" s="10"/>
      <c r="K430" s="10"/>
      <c r="L430" s="10">
        <v>3008</v>
      </c>
      <c r="M430" s="22"/>
      <c r="N430" s="10"/>
      <c r="O430" s="22"/>
      <c r="T430" s="165" t="s">
        <v>1239</v>
      </c>
      <c r="U430" s="126">
        <v>9996</v>
      </c>
    </row>
    <row r="431" spans="1:21" ht="14.25">
      <c r="A431" s="24"/>
      <c r="B431" s="13"/>
      <c r="C431" s="13"/>
      <c r="D431" s="10"/>
      <c r="E431" s="22"/>
      <c r="F431" s="22"/>
      <c r="G431" s="22"/>
      <c r="H431" s="21">
        <v>2050203</v>
      </c>
      <c r="I431" s="21" t="s">
        <v>1212</v>
      </c>
      <c r="J431" s="10"/>
      <c r="K431" s="10"/>
      <c r="L431" s="10">
        <v>8214</v>
      </c>
      <c r="M431" s="22"/>
      <c r="N431" s="10"/>
      <c r="O431" s="22"/>
      <c r="T431" s="165" t="s">
        <v>94</v>
      </c>
      <c r="U431" s="126">
        <v>6028</v>
      </c>
    </row>
    <row r="432" spans="1:21" ht="14.25">
      <c r="A432" s="24"/>
      <c r="B432" s="13"/>
      <c r="C432" s="13"/>
      <c r="D432" s="10"/>
      <c r="E432" s="22"/>
      <c r="F432" s="22"/>
      <c r="G432" s="22"/>
      <c r="H432" s="21">
        <v>2050204</v>
      </c>
      <c r="I432" s="21" t="s">
        <v>1213</v>
      </c>
      <c r="J432" s="10"/>
      <c r="K432" s="10"/>
      <c r="L432" s="10">
        <v>86460</v>
      </c>
      <c r="M432" s="22"/>
      <c r="N432" s="10"/>
      <c r="O432" s="22"/>
      <c r="T432" s="165" t="s">
        <v>1249</v>
      </c>
      <c r="U432" s="126">
        <v>164916</v>
      </c>
    </row>
    <row r="433" spans="1:21" ht="14.25">
      <c r="A433" s="24"/>
      <c r="B433" s="13"/>
      <c r="C433" s="13"/>
      <c r="D433" s="10"/>
      <c r="E433" s="22"/>
      <c r="F433" s="22"/>
      <c r="G433" s="22"/>
      <c r="H433" s="21">
        <v>2050205</v>
      </c>
      <c r="I433" s="21" t="s">
        <v>1214</v>
      </c>
      <c r="J433" s="10"/>
      <c r="K433" s="10"/>
      <c r="L433" s="10">
        <v>176364</v>
      </c>
      <c r="M433" s="22"/>
      <c r="N433" s="10"/>
      <c r="O433" s="22"/>
      <c r="T433" s="165" t="s">
        <v>57</v>
      </c>
      <c r="U433" s="126">
        <v>833841</v>
      </c>
    </row>
    <row r="434" spans="1:20" ht="14.25">
      <c r="A434" s="24"/>
      <c r="B434" s="13"/>
      <c r="C434" s="13"/>
      <c r="D434" s="10"/>
      <c r="E434" s="22"/>
      <c r="F434" s="22"/>
      <c r="G434" s="22"/>
      <c r="H434" s="21">
        <v>2050206</v>
      </c>
      <c r="I434" s="21" t="s">
        <v>1215</v>
      </c>
      <c r="J434" s="10"/>
      <c r="K434" s="10"/>
      <c r="L434" s="10">
        <v>0</v>
      </c>
      <c r="M434" s="22"/>
      <c r="N434" s="10"/>
      <c r="O434" s="22"/>
      <c r="T434" s="165"/>
    </row>
    <row r="435" spans="1:20" ht="14.25">
      <c r="A435" s="24"/>
      <c r="B435" s="13"/>
      <c r="C435" s="13"/>
      <c r="D435" s="10"/>
      <c r="E435" s="22"/>
      <c r="F435" s="22"/>
      <c r="G435" s="22"/>
      <c r="H435" s="21">
        <v>2050207</v>
      </c>
      <c r="I435" s="21" t="s">
        <v>1216</v>
      </c>
      <c r="J435" s="10"/>
      <c r="K435" s="10"/>
      <c r="L435" s="10">
        <v>0</v>
      </c>
      <c r="M435" s="22"/>
      <c r="N435" s="10"/>
      <c r="O435" s="22"/>
      <c r="T435" s="165"/>
    </row>
    <row r="436" spans="1:20" ht="14.25">
      <c r="A436" s="24"/>
      <c r="B436" s="13"/>
      <c r="C436" s="13"/>
      <c r="D436" s="10"/>
      <c r="E436" s="22"/>
      <c r="F436" s="22"/>
      <c r="G436" s="22"/>
      <c r="H436" s="21">
        <v>2050299</v>
      </c>
      <c r="I436" s="21" t="s">
        <v>1217</v>
      </c>
      <c r="J436" s="10"/>
      <c r="K436" s="10"/>
      <c r="L436" s="10">
        <v>0</v>
      </c>
      <c r="M436" s="22"/>
      <c r="N436" s="10"/>
      <c r="O436" s="22"/>
      <c r="T436" s="165"/>
    </row>
    <row r="437" spans="1:20" ht="14.25">
      <c r="A437" s="24"/>
      <c r="B437" s="13"/>
      <c r="C437" s="13"/>
      <c r="D437" s="10"/>
      <c r="E437" s="22"/>
      <c r="F437" s="22"/>
      <c r="G437" s="22"/>
      <c r="H437" s="21">
        <v>20503</v>
      </c>
      <c r="I437" s="30" t="s">
        <v>1218</v>
      </c>
      <c r="J437" s="10">
        <v>115963</v>
      </c>
      <c r="K437" s="38">
        <v>122976</v>
      </c>
      <c r="L437" s="10">
        <v>118131</v>
      </c>
      <c r="M437" s="22">
        <f>+L437/K437</f>
        <v>0.960602068696331</v>
      </c>
      <c r="N437" s="10">
        <v>128907</v>
      </c>
      <c r="O437" s="22">
        <f>+L437/N437-1</f>
        <v>-0.08359514999185458</v>
      </c>
      <c r="T437" s="165"/>
    </row>
    <row r="438" spans="1:20" ht="14.25">
      <c r="A438" s="24"/>
      <c r="B438" s="13"/>
      <c r="C438" s="13"/>
      <c r="D438" s="10"/>
      <c r="E438" s="22"/>
      <c r="F438" s="22"/>
      <c r="G438" s="22"/>
      <c r="H438" s="21">
        <v>2050301</v>
      </c>
      <c r="I438" s="21" t="s">
        <v>1219</v>
      </c>
      <c r="J438" s="10"/>
      <c r="K438" s="10"/>
      <c r="L438" s="10">
        <v>0</v>
      </c>
      <c r="M438" s="22"/>
      <c r="N438" s="10"/>
      <c r="O438" s="22"/>
      <c r="T438" s="165"/>
    </row>
    <row r="439" spans="1:20" ht="14.25">
      <c r="A439" s="24"/>
      <c r="B439" s="13"/>
      <c r="C439" s="13"/>
      <c r="D439" s="10"/>
      <c r="E439" s="22"/>
      <c r="F439" s="22"/>
      <c r="G439" s="22"/>
      <c r="H439" s="21">
        <v>2050302</v>
      </c>
      <c r="I439" s="21" t="s">
        <v>1220</v>
      </c>
      <c r="J439" s="10"/>
      <c r="K439" s="10"/>
      <c r="L439" s="10">
        <v>8697</v>
      </c>
      <c r="M439" s="22"/>
      <c r="N439" s="10"/>
      <c r="O439" s="22"/>
      <c r="T439" s="165"/>
    </row>
    <row r="440" spans="1:20" ht="14.25">
      <c r="A440" s="24"/>
      <c r="B440" s="13"/>
      <c r="C440" s="13"/>
      <c r="D440" s="10"/>
      <c r="E440" s="22"/>
      <c r="F440" s="22"/>
      <c r="G440" s="22"/>
      <c r="H440" s="21">
        <v>2050303</v>
      </c>
      <c r="I440" s="21" t="s">
        <v>1221</v>
      </c>
      <c r="J440" s="10"/>
      <c r="K440" s="10"/>
      <c r="L440" s="10">
        <v>22502</v>
      </c>
      <c r="M440" s="22"/>
      <c r="N440" s="10"/>
      <c r="O440" s="22"/>
      <c r="T440" s="165"/>
    </row>
    <row r="441" spans="1:20" ht="14.25">
      <c r="A441" s="24"/>
      <c r="B441" s="13"/>
      <c r="C441" s="13"/>
      <c r="D441" s="10"/>
      <c r="E441" s="22"/>
      <c r="F441" s="22"/>
      <c r="G441" s="22"/>
      <c r="H441" s="21">
        <v>2050304</v>
      </c>
      <c r="I441" s="21" t="s">
        <v>1222</v>
      </c>
      <c r="J441" s="10"/>
      <c r="K441" s="10"/>
      <c r="L441" s="10">
        <v>18233</v>
      </c>
      <c r="M441" s="22"/>
      <c r="N441" s="10"/>
      <c r="O441" s="22"/>
      <c r="T441" s="165"/>
    </row>
    <row r="442" spans="1:20" ht="14.25">
      <c r="A442" s="24"/>
      <c r="B442" s="13"/>
      <c r="C442" s="13"/>
      <c r="D442" s="10"/>
      <c r="E442" s="22"/>
      <c r="F442" s="22"/>
      <c r="G442" s="22"/>
      <c r="H442" s="21">
        <v>2050305</v>
      </c>
      <c r="I442" s="21" t="s">
        <v>1223</v>
      </c>
      <c r="J442" s="10"/>
      <c r="K442" s="10"/>
      <c r="L442" s="10">
        <v>67613</v>
      </c>
      <c r="M442" s="22"/>
      <c r="N442" s="10"/>
      <c r="O442" s="22"/>
      <c r="T442" s="165"/>
    </row>
    <row r="443" spans="1:20" ht="14.25">
      <c r="A443" s="24"/>
      <c r="B443" s="13"/>
      <c r="C443" s="13"/>
      <c r="D443" s="10"/>
      <c r="E443" s="22"/>
      <c r="F443" s="22"/>
      <c r="G443" s="22"/>
      <c r="H443" s="21">
        <v>2050399</v>
      </c>
      <c r="I443" s="21" t="s">
        <v>1224</v>
      </c>
      <c r="J443" s="10"/>
      <c r="K443" s="10"/>
      <c r="L443" s="10">
        <v>1086</v>
      </c>
      <c r="M443" s="22"/>
      <c r="N443" s="10"/>
      <c r="O443" s="22"/>
      <c r="T443" s="165"/>
    </row>
    <row r="444" spans="1:20" ht="14.25">
      <c r="A444" s="24"/>
      <c r="B444" s="13"/>
      <c r="C444" s="13"/>
      <c r="D444" s="10"/>
      <c r="E444" s="22"/>
      <c r="F444" s="22"/>
      <c r="G444" s="22"/>
      <c r="H444" s="21">
        <v>20504</v>
      </c>
      <c r="I444" s="30" t="s">
        <v>1225</v>
      </c>
      <c r="J444" s="10">
        <v>963</v>
      </c>
      <c r="K444" s="38">
        <v>934</v>
      </c>
      <c r="L444" s="10">
        <v>934</v>
      </c>
      <c r="M444" s="22">
        <f>+L444/K444</f>
        <v>1</v>
      </c>
      <c r="N444" s="10">
        <v>377</v>
      </c>
      <c r="O444" s="22">
        <f>+L444/N444-1</f>
        <v>1.477453580901857</v>
      </c>
      <c r="T444" s="165"/>
    </row>
    <row r="445" spans="1:20" ht="14.25">
      <c r="A445" s="24"/>
      <c r="B445" s="13"/>
      <c r="C445" s="13"/>
      <c r="D445" s="10"/>
      <c r="E445" s="22"/>
      <c r="F445" s="22"/>
      <c r="G445" s="22"/>
      <c r="H445" s="21">
        <v>2050401</v>
      </c>
      <c r="I445" s="21" t="s">
        <v>1226</v>
      </c>
      <c r="J445" s="10"/>
      <c r="K445" s="10"/>
      <c r="L445" s="10">
        <v>0</v>
      </c>
      <c r="M445" s="22"/>
      <c r="N445" s="10"/>
      <c r="O445" s="22"/>
      <c r="T445" s="165"/>
    </row>
    <row r="446" spans="1:20" ht="14.25">
      <c r="A446" s="24"/>
      <c r="B446" s="13"/>
      <c r="C446" s="13"/>
      <c r="D446" s="10"/>
      <c r="E446" s="22"/>
      <c r="F446" s="22"/>
      <c r="G446" s="22"/>
      <c r="H446" s="21">
        <v>2050402</v>
      </c>
      <c r="I446" s="21" t="s">
        <v>1227</v>
      </c>
      <c r="J446" s="10"/>
      <c r="K446" s="10"/>
      <c r="L446" s="10">
        <v>0</v>
      </c>
      <c r="M446" s="22"/>
      <c r="N446" s="10"/>
      <c r="O446" s="22"/>
      <c r="T446" s="165"/>
    </row>
    <row r="447" spans="1:20" ht="14.25">
      <c r="A447" s="24"/>
      <c r="B447" s="13"/>
      <c r="C447" s="13"/>
      <c r="D447" s="10"/>
      <c r="E447" s="22"/>
      <c r="F447" s="22"/>
      <c r="G447" s="22"/>
      <c r="H447" s="21">
        <v>2050403</v>
      </c>
      <c r="I447" s="21" t="s">
        <v>1228</v>
      </c>
      <c r="J447" s="10"/>
      <c r="K447" s="10"/>
      <c r="L447" s="10">
        <v>590</v>
      </c>
      <c r="M447" s="22"/>
      <c r="N447" s="10"/>
      <c r="O447" s="22"/>
      <c r="T447" s="165"/>
    </row>
    <row r="448" spans="1:20" ht="14.25">
      <c r="A448" s="24"/>
      <c r="B448" s="13"/>
      <c r="C448" s="13"/>
      <c r="D448" s="10"/>
      <c r="E448" s="22"/>
      <c r="F448" s="22"/>
      <c r="G448" s="22"/>
      <c r="H448" s="21">
        <v>2050404</v>
      </c>
      <c r="I448" s="21" t="s">
        <v>1229</v>
      </c>
      <c r="J448" s="10"/>
      <c r="K448" s="10"/>
      <c r="L448" s="10">
        <v>0</v>
      </c>
      <c r="M448" s="22"/>
      <c r="N448" s="10"/>
      <c r="O448" s="22"/>
      <c r="T448" s="165"/>
    </row>
    <row r="449" spans="1:20" ht="14.25">
      <c r="A449" s="24"/>
      <c r="B449" s="13"/>
      <c r="C449" s="13"/>
      <c r="D449" s="10"/>
      <c r="E449" s="22"/>
      <c r="F449" s="22"/>
      <c r="G449" s="22"/>
      <c r="H449" s="21">
        <v>2050499</v>
      </c>
      <c r="I449" s="21" t="s">
        <v>1230</v>
      </c>
      <c r="J449" s="10"/>
      <c r="K449" s="10"/>
      <c r="L449" s="10">
        <v>344</v>
      </c>
      <c r="M449" s="22"/>
      <c r="N449" s="10"/>
      <c r="O449" s="22"/>
      <c r="T449" s="165"/>
    </row>
    <row r="450" spans="1:20" ht="14.25">
      <c r="A450" s="24"/>
      <c r="B450" s="13"/>
      <c r="C450" s="13"/>
      <c r="D450" s="10"/>
      <c r="E450" s="22"/>
      <c r="F450" s="22"/>
      <c r="G450" s="22"/>
      <c r="H450" s="21">
        <v>20505</v>
      </c>
      <c r="I450" s="30" t="s">
        <v>1231</v>
      </c>
      <c r="J450" s="10">
        <v>3052</v>
      </c>
      <c r="K450" s="38">
        <v>3424</v>
      </c>
      <c r="L450" s="10">
        <v>3379</v>
      </c>
      <c r="M450" s="22">
        <f>+L450/K450</f>
        <v>0.986857476635514</v>
      </c>
      <c r="N450" s="10">
        <v>2530</v>
      </c>
      <c r="O450" s="22">
        <f>+L450/N450-1</f>
        <v>0.33557312252964433</v>
      </c>
      <c r="T450" s="165"/>
    </row>
    <row r="451" spans="1:20" ht="14.25">
      <c r="A451" s="24"/>
      <c r="B451" s="13"/>
      <c r="C451" s="13"/>
      <c r="D451" s="10"/>
      <c r="E451" s="22"/>
      <c r="F451" s="22"/>
      <c r="G451" s="22"/>
      <c r="H451" s="21">
        <v>2050501</v>
      </c>
      <c r="I451" s="21" t="s">
        <v>1232</v>
      </c>
      <c r="J451" s="10"/>
      <c r="K451" s="10"/>
      <c r="L451" s="10">
        <v>3379</v>
      </c>
      <c r="M451" s="22"/>
      <c r="N451" s="10"/>
      <c r="O451" s="22"/>
      <c r="T451" s="165"/>
    </row>
    <row r="452" spans="1:20" ht="14.25">
      <c r="A452" s="24"/>
      <c r="B452" s="13"/>
      <c r="C452" s="13"/>
      <c r="D452" s="10"/>
      <c r="E452" s="22"/>
      <c r="F452" s="22"/>
      <c r="G452" s="22"/>
      <c r="H452" s="21">
        <v>2050502</v>
      </c>
      <c r="I452" s="21" t="s">
        <v>1233</v>
      </c>
      <c r="J452" s="10"/>
      <c r="K452" s="10"/>
      <c r="L452" s="10">
        <v>0</v>
      </c>
      <c r="M452" s="22"/>
      <c r="N452" s="10"/>
      <c r="O452" s="22"/>
      <c r="T452" s="165"/>
    </row>
    <row r="453" spans="1:20" ht="14.25">
      <c r="A453" s="24"/>
      <c r="B453" s="13"/>
      <c r="C453" s="13"/>
      <c r="D453" s="10"/>
      <c r="E453" s="22"/>
      <c r="F453" s="22"/>
      <c r="G453" s="22"/>
      <c r="H453" s="21">
        <v>2050599</v>
      </c>
      <c r="I453" s="21" t="s">
        <v>1234</v>
      </c>
      <c r="J453" s="10"/>
      <c r="K453" s="10"/>
      <c r="L453" s="10">
        <v>0</v>
      </c>
      <c r="M453" s="22"/>
      <c r="N453" s="10"/>
      <c r="O453" s="22"/>
      <c r="T453" s="165"/>
    </row>
    <row r="454" spans="1:20" ht="14.25">
      <c r="A454" s="24"/>
      <c r="B454" s="13"/>
      <c r="C454" s="13"/>
      <c r="D454" s="10"/>
      <c r="E454" s="22"/>
      <c r="F454" s="22"/>
      <c r="G454" s="22"/>
      <c r="H454" s="21">
        <v>20506</v>
      </c>
      <c r="I454" s="30" t="s">
        <v>1235</v>
      </c>
      <c r="J454" s="10"/>
      <c r="K454" s="10"/>
      <c r="L454" s="10">
        <v>0</v>
      </c>
      <c r="M454" s="22"/>
      <c r="N454" s="10"/>
      <c r="O454" s="22"/>
      <c r="T454" s="165"/>
    </row>
    <row r="455" spans="1:20" ht="14.25">
      <c r="A455" s="24"/>
      <c r="B455" s="13"/>
      <c r="C455" s="13"/>
      <c r="D455" s="10"/>
      <c r="E455" s="22"/>
      <c r="F455" s="22"/>
      <c r="G455" s="22"/>
      <c r="H455" s="21">
        <v>2050601</v>
      </c>
      <c r="I455" s="21" t="s">
        <v>1236</v>
      </c>
      <c r="J455" s="10"/>
      <c r="K455" s="10"/>
      <c r="L455" s="10">
        <v>0</v>
      </c>
      <c r="M455" s="22"/>
      <c r="N455" s="10"/>
      <c r="O455" s="22"/>
      <c r="T455" s="165"/>
    </row>
    <row r="456" spans="1:20" ht="14.25">
      <c r="A456" s="24"/>
      <c r="B456" s="13"/>
      <c r="C456" s="13"/>
      <c r="D456" s="10"/>
      <c r="E456" s="22"/>
      <c r="F456" s="22"/>
      <c r="G456" s="22"/>
      <c r="H456" s="21">
        <v>2050602</v>
      </c>
      <c r="I456" s="21" t="s">
        <v>1237</v>
      </c>
      <c r="J456" s="10"/>
      <c r="K456" s="10"/>
      <c r="L456" s="10">
        <v>0</v>
      </c>
      <c r="M456" s="22"/>
      <c r="N456" s="10"/>
      <c r="O456" s="22"/>
      <c r="T456" s="165"/>
    </row>
    <row r="457" spans="1:20" ht="14.25">
      <c r="A457" s="24"/>
      <c r="B457" s="13"/>
      <c r="C457" s="13"/>
      <c r="D457" s="10"/>
      <c r="E457" s="22"/>
      <c r="F457" s="22"/>
      <c r="G457" s="22"/>
      <c r="H457" s="21">
        <v>2050699</v>
      </c>
      <c r="I457" s="21" t="s">
        <v>1238</v>
      </c>
      <c r="J457" s="10"/>
      <c r="K457" s="10"/>
      <c r="L457" s="10">
        <v>0</v>
      </c>
      <c r="M457" s="22"/>
      <c r="N457" s="10"/>
      <c r="O457" s="22"/>
      <c r="T457" s="165"/>
    </row>
    <row r="458" spans="1:20" ht="14.25">
      <c r="A458" s="24"/>
      <c r="B458" s="13"/>
      <c r="C458" s="13"/>
      <c r="D458" s="10"/>
      <c r="E458" s="22"/>
      <c r="F458" s="22"/>
      <c r="G458" s="22"/>
      <c r="H458" s="21">
        <v>20507</v>
      </c>
      <c r="I458" s="30" t="s">
        <v>1239</v>
      </c>
      <c r="J458" s="10">
        <v>9795</v>
      </c>
      <c r="K458" s="38">
        <v>10419</v>
      </c>
      <c r="L458" s="10">
        <v>10419</v>
      </c>
      <c r="M458" s="22">
        <f>+L458/K458</f>
        <v>1</v>
      </c>
      <c r="N458" s="10">
        <v>9996</v>
      </c>
      <c r="O458" s="22">
        <f>+L458/N458-1</f>
        <v>0.042316926770708196</v>
      </c>
      <c r="T458" s="165"/>
    </row>
    <row r="459" spans="1:20" ht="14.25">
      <c r="A459" s="24"/>
      <c r="B459" s="13"/>
      <c r="C459" s="13"/>
      <c r="D459" s="10"/>
      <c r="E459" s="22"/>
      <c r="F459" s="22"/>
      <c r="G459" s="22"/>
      <c r="H459" s="21">
        <v>2050701</v>
      </c>
      <c r="I459" s="21" t="s">
        <v>1240</v>
      </c>
      <c r="J459" s="10"/>
      <c r="K459" s="10"/>
      <c r="L459" s="10">
        <v>6285</v>
      </c>
      <c r="M459" s="22"/>
      <c r="N459" s="10"/>
      <c r="O459" s="22"/>
      <c r="T459" s="165"/>
    </row>
    <row r="460" spans="1:20" ht="14.25">
      <c r="A460" s="24"/>
      <c r="B460" s="13"/>
      <c r="C460" s="13"/>
      <c r="D460" s="10"/>
      <c r="E460" s="22"/>
      <c r="F460" s="22"/>
      <c r="G460" s="22"/>
      <c r="H460" s="21">
        <v>2050702</v>
      </c>
      <c r="I460" s="21" t="s">
        <v>1241</v>
      </c>
      <c r="J460" s="10"/>
      <c r="K460" s="10"/>
      <c r="L460" s="10">
        <v>4134</v>
      </c>
      <c r="M460" s="22"/>
      <c r="N460" s="10"/>
      <c r="O460" s="22"/>
      <c r="T460" s="165"/>
    </row>
    <row r="461" spans="1:20" ht="14.25">
      <c r="A461" s="24"/>
      <c r="B461" s="13"/>
      <c r="C461" s="13"/>
      <c r="D461" s="10"/>
      <c r="E461" s="22"/>
      <c r="F461" s="22"/>
      <c r="G461" s="22"/>
      <c r="H461" s="21">
        <v>2050799</v>
      </c>
      <c r="I461" s="21" t="s">
        <v>1242</v>
      </c>
      <c r="J461" s="10"/>
      <c r="K461" s="10"/>
      <c r="L461" s="10">
        <v>0</v>
      </c>
      <c r="M461" s="22"/>
      <c r="N461" s="10"/>
      <c r="O461" s="22"/>
      <c r="T461" s="165"/>
    </row>
    <row r="462" spans="1:20" ht="14.25">
      <c r="A462" s="24"/>
      <c r="B462" s="13"/>
      <c r="C462" s="13"/>
      <c r="D462" s="10"/>
      <c r="E462" s="22"/>
      <c r="F462" s="22"/>
      <c r="G462" s="22"/>
      <c r="H462" s="21">
        <v>20508</v>
      </c>
      <c r="I462" s="30" t="s">
        <v>1243</v>
      </c>
      <c r="J462" s="10">
        <v>29237</v>
      </c>
      <c r="K462" s="38">
        <v>22367</v>
      </c>
      <c r="L462" s="10">
        <v>22308</v>
      </c>
      <c r="M462" s="22">
        <f>+L462/K462</f>
        <v>0.9973621853623642</v>
      </c>
      <c r="N462" s="10">
        <v>6028</v>
      </c>
      <c r="O462" s="22">
        <f>+L462/N462-1</f>
        <v>2.7007299270072993</v>
      </c>
      <c r="T462" s="165"/>
    </row>
    <row r="463" spans="1:20" ht="14.25">
      <c r="A463" s="24"/>
      <c r="B463" s="13"/>
      <c r="C463" s="13"/>
      <c r="D463" s="10"/>
      <c r="E463" s="22"/>
      <c r="F463" s="22"/>
      <c r="G463" s="22"/>
      <c r="H463" s="21">
        <v>2050801</v>
      </c>
      <c r="I463" s="21" t="s">
        <v>1244</v>
      </c>
      <c r="J463" s="10"/>
      <c r="K463" s="10"/>
      <c r="L463" s="10">
        <v>268</v>
      </c>
      <c r="M463" s="22"/>
      <c r="N463" s="10"/>
      <c r="O463" s="22"/>
      <c r="T463" s="165"/>
    </row>
    <row r="464" spans="1:20" ht="14.25">
      <c r="A464" s="24"/>
      <c r="B464" s="13"/>
      <c r="C464" s="13"/>
      <c r="D464" s="10"/>
      <c r="E464" s="22"/>
      <c r="F464" s="22"/>
      <c r="G464" s="22"/>
      <c r="H464" s="21">
        <v>2050802</v>
      </c>
      <c r="I464" s="21" t="s">
        <v>1245</v>
      </c>
      <c r="J464" s="10"/>
      <c r="K464" s="10"/>
      <c r="L464" s="10">
        <v>6645</v>
      </c>
      <c r="M464" s="22"/>
      <c r="N464" s="10"/>
      <c r="O464" s="22"/>
      <c r="T464" s="165"/>
    </row>
    <row r="465" spans="1:20" ht="14.25">
      <c r="A465" s="24"/>
      <c r="B465" s="13"/>
      <c r="C465" s="13"/>
      <c r="D465" s="10"/>
      <c r="E465" s="22"/>
      <c r="F465" s="22"/>
      <c r="G465" s="22"/>
      <c r="H465" s="21">
        <v>2050803</v>
      </c>
      <c r="I465" s="21" t="s">
        <v>1246</v>
      </c>
      <c r="J465" s="10"/>
      <c r="K465" s="10"/>
      <c r="L465" s="10">
        <v>15347</v>
      </c>
      <c r="M465" s="22"/>
      <c r="N465" s="10"/>
      <c r="O465" s="22"/>
      <c r="T465" s="165"/>
    </row>
    <row r="466" spans="1:20" ht="14.25">
      <c r="A466" s="24"/>
      <c r="B466" s="13"/>
      <c r="C466" s="13"/>
      <c r="D466" s="10"/>
      <c r="E466" s="22"/>
      <c r="F466" s="22"/>
      <c r="G466" s="22"/>
      <c r="H466" s="21">
        <v>2050804</v>
      </c>
      <c r="I466" s="21" t="s">
        <v>1247</v>
      </c>
      <c r="J466" s="10"/>
      <c r="K466" s="10"/>
      <c r="L466" s="10">
        <v>0</v>
      </c>
      <c r="M466" s="22"/>
      <c r="N466" s="10"/>
      <c r="O466" s="22"/>
      <c r="T466" s="165"/>
    </row>
    <row r="467" spans="1:20" ht="14.25">
      <c r="A467" s="24"/>
      <c r="B467" s="13"/>
      <c r="C467" s="13"/>
      <c r="D467" s="10"/>
      <c r="E467" s="22"/>
      <c r="F467" s="22"/>
      <c r="G467" s="22"/>
      <c r="H467" s="21">
        <v>2050899</v>
      </c>
      <c r="I467" s="21" t="s">
        <v>1248</v>
      </c>
      <c r="J467" s="10"/>
      <c r="K467" s="10"/>
      <c r="L467" s="10">
        <v>48</v>
      </c>
      <c r="M467" s="22"/>
      <c r="N467" s="10"/>
      <c r="O467" s="22"/>
      <c r="T467" s="165"/>
    </row>
    <row r="468" spans="1:20" ht="14.25">
      <c r="A468" s="24"/>
      <c r="B468" s="13"/>
      <c r="C468" s="13"/>
      <c r="D468" s="10"/>
      <c r="E468" s="22"/>
      <c r="F468" s="22"/>
      <c r="G468" s="22"/>
      <c r="H468" s="21">
        <v>20509</v>
      </c>
      <c r="I468" s="30" t="s">
        <v>1249</v>
      </c>
      <c r="J468" s="10">
        <v>190000</v>
      </c>
      <c r="K468" s="38">
        <v>189539</v>
      </c>
      <c r="L468" s="10">
        <v>189527</v>
      </c>
      <c r="M468" s="22">
        <f>+L468/K468</f>
        <v>0.9999366884915506</v>
      </c>
      <c r="N468" s="10">
        <v>164916</v>
      </c>
      <c r="O468" s="22">
        <f>+L468/N468-1</f>
        <v>0.14923354920080523</v>
      </c>
      <c r="T468" s="165"/>
    </row>
    <row r="469" spans="1:20" ht="14.25">
      <c r="A469" s="24"/>
      <c r="B469" s="13"/>
      <c r="C469" s="13"/>
      <c r="D469" s="10"/>
      <c r="E469" s="22"/>
      <c r="F469" s="22"/>
      <c r="G469" s="22"/>
      <c r="H469" s="21">
        <v>2050901</v>
      </c>
      <c r="I469" s="21" t="s">
        <v>1250</v>
      </c>
      <c r="J469" s="10"/>
      <c r="K469" s="10"/>
      <c r="L469" s="10">
        <v>0</v>
      </c>
      <c r="M469" s="22"/>
      <c r="N469" s="10"/>
      <c r="O469" s="22"/>
      <c r="T469" s="165"/>
    </row>
    <row r="470" spans="1:20" ht="14.25">
      <c r="A470" s="24"/>
      <c r="B470" s="13"/>
      <c r="C470" s="13"/>
      <c r="D470" s="10"/>
      <c r="E470" s="22"/>
      <c r="F470" s="22"/>
      <c r="G470" s="22"/>
      <c r="H470" s="21">
        <v>2050902</v>
      </c>
      <c r="I470" s="21" t="s">
        <v>1251</v>
      </c>
      <c r="J470" s="10"/>
      <c r="K470" s="10"/>
      <c r="L470" s="10">
        <v>0</v>
      </c>
      <c r="M470" s="22"/>
      <c r="N470" s="10"/>
      <c r="O470" s="22"/>
      <c r="T470" s="165"/>
    </row>
    <row r="471" spans="1:20" ht="14.25">
      <c r="A471" s="24"/>
      <c r="B471" s="13"/>
      <c r="C471" s="13"/>
      <c r="D471" s="10"/>
      <c r="E471" s="22"/>
      <c r="F471" s="22"/>
      <c r="G471" s="22"/>
      <c r="H471" s="21">
        <v>2050903</v>
      </c>
      <c r="I471" s="21" t="s">
        <v>1252</v>
      </c>
      <c r="J471" s="10"/>
      <c r="K471" s="10"/>
      <c r="L471" s="10">
        <v>36</v>
      </c>
      <c r="M471" s="22"/>
      <c r="N471" s="10"/>
      <c r="O471" s="22"/>
      <c r="T471" s="165"/>
    </row>
    <row r="472" spans="1:20" ht="14.25">
      <c r="A472" s="24"/>
      <c r="B472" s="13"/>
      <c r="C472" s="13"/>
      <c r="D472" s="10"/>
      <c r="E472" s="22"/>
      <c r="F472" s="22"/>
      <c r="G472" s="22"/>
      <c r="H472" s="21">
        <v>2050904</v>
      </c>
      <c r="I472" s="21" t="s">
        <v>1253</v>
      </c>
      <c r="J472" s="10"/>
      <c r="K472" s="10"/>
      <c r="L472" s="10">
        <v>0</v>
      </c>
      <c r="M472" s="22"/>
      <c r="N472" s="10"/>
      <c r="O472" s="22"/>
      <c r="T472" s="165"/>
    </row>
    <row r="473" spans="1:20" ht="14.25">
      <c r="A473" s="24"/>
      <c r="B473" s="13"/>
      <c r="C473" s="13"/>
      <c r="D473" s="10"/>
      <c r="E473" s="22"/>
      <c r="F473" s="22"/>
      <c r="G473" s="22"/>
      <c r="H473" s="21">
        <v>2050905</v>
      </c>
      <c r="I473" s="21" t="s">
        <v>1254</v>
      </c>
      <c r="J473" s="10"/>
      <c r="K473" s="10"/>
      <c r="L473" s="10">
        <v>2195</v>
      </c>
      <c r="M473" s="22"/>
      <c r="N473" s="10"/>
      <c r="O473" s="22"/>
      <c r="T473" s="165"/>
    </row>
    <row r="474" spans="1:20" ht="14.25">
      <c r="A474" s="24"/>
      <c r="B474" s="13"/>
      <c r="C474" s="13"/>
      <c r="D474" s="10"/>
      <c r="E474" s="22"/>
      <c r="F474" s="22"/>
      <c r="G474" s="22"/>
      <c r="H474" s="21">
        <v>2050999</v>
      </c>
      <c r="I474" s="21" t="s">
        <v>1255</v>
      </c>
      <c r="J474" s="10"/>
      <c r="K474" s="10"/>
      <c r="L474" s="10">
        <v>187296</v>
      </c>
      <c r="M474" s="22"/>
      <c r="N474" s="10"/>
      <c r="O474" s="22"/>
      <c r="T474" s="165"/>
    </row>
    <row r="475" spans="1:20" ht="14.25">
      <c r="A475" s="24"/>
      <c r="B475" s="13"/>
      <c r="C475" s="13"/>
      <c r="D475" s="10"/>
      <c r="E475" s="22"/>
      <c r="F475" s="22"/>
      <c r="G475" s="22"/>
      <c r="H475" s="21">
        <v>20599</v>
      </c>
      <c r="I475" s="30" t="s">
        <v>1256</v>
      </c>
      <c r="J475" s="10">
        <v>863000</v>
      </c>
      <c r="K475" s="38">
        <v>917048</v>
      </c>
      <c r="L475" s="10">
        <v>917048</v>
      </c>
      <c r="M475" s="22">
        <f>+L475/K475</f>
        <v>1</v>
      </c>
      <c r="N475" s="10">
        <v>833841</v>
      </c>
      <c r="O475" s="22">
        <f>+L475/N475-1</f>
        <v>0.09978760938836051</v>
      </c>
      <c r="T475" s="165"/>
    </row>
    <row r="476" spans="1:20" ht="14.25">
      <c r="A476" s="24"/>
      <c r="B476" s="13"/>
      <c r="C476" s="13"/>
      <c r="D476" s="10"/>
      <c r="E476" s="22"/>
      <c r="F476" s="22"/>
      <c r="G476" s="22"/>
      <c r="H476" s="21">
        <v>2059999</v>
      </c>
      <c r="I476" s="21" t="s">
        <v>1257</v>
      </c>
      <c r="J476" s="10"/>
      <c r="K476" s="10"/>
      <c r="L476" s="10">
        <v>917048</v>
      </c>
      <c r="M476" s="22"/>
      <c r="N476" s="10"/>
      <c r="O476" s="22"/>
      <c r="T476" s="165"/>
    </row>
    <row r="477" spans="1:20" ht="14.25">
      <c r="A477" s="24"/>
      <c r="B477" s="13"/>
      <c r="C477" s="13"/>
      <c r="D477" s="10"/>
      <c r="E477" s="22"/>
      <c r="F477" s="22"/>
      <c r="G477" s="22"/>
      <c r="H477" s="21">
        <v>206</v>
      </c>
      <c r="I477" s="30" t="s">
        <v>1258</v>
      </c>
      <c r="J477" s="10">
        <v>845546</v>
      </c>
      <c r="K477" s="38">
        <v>804611</v>
      </c>
      <c r="L477" s="10">
        <v>793671</v>
      </c>
      <c r="M477" s="22">
        <f>+L477/K477</f>
        <v>0.9864033675900529</v>
      </c>
      <c r="N477" s="10">
        <v>1206245</v>
      </c>
      <c r="O477" s="22">
        <f>+L477/N477-1</f>
        <v>-0.3420316768152407</v>
      </c>
      <c r="T477" s="165"/>
    </row>
    <row r="478" spans="1:21" ht="14.25">
      <c r="A478" s="24"/>
      <c r="B478" s="13"/>
      <c r="C478" s="13"/>
      <c r="D478" s="10"/>
      <c r="E478" s="22"/>
      <c r="F478" s="22"/>
      <c r="G478" s="22"/>
      <c r="H478" s="21">
        <v>20601</v>
      </c>
      <c r="I478" s="30" t="s">
        <v>1259</v>
      </c>
      <c r="J478" s="10">
        <v>14724</v>
      </c>
      <c r="K478" s="38">
        <v>5676</v>
      </c>
      <c r="L478" s="10">
        <v>5676</v>
      </c>
      <c r="M478" s="22">
        <f>+L478/K478</f>
        <v>1</v>
      </c>
      <c r="N478" s="10">
        <v>6013</v>
      </c>
      <c r="O478" s="22">
        <f>+L478/N478-1</f>
        <v>-0.056045235323465836</v>
      </c>
      <c r="P478" s="152" t="s">
        <v>1258</v>
      </c>
      <c r="Q478" s="126">
        <v>845546</v>
      </c>
      <c r="R478" s="126">
        <v>804611</v>
      </c>
      <c r="S478" s="126">
        <v>793671</v>
      </c>
      <c r="T478" s="164" t="s">
        <v>95</v>
      </c>
      <c r="U478" s="126">
        <v>1206245</v>
      </c>
    </row>
    <row r="479" spans="1:21" ht="14.25">
      <c r="A479" s="24"/>
      <c r="B479" s="13"/>
      <c r="C479" s="13"/>
      <c r="D479" s="10"/>
      <c r="E479" s="22"/>
      <c r="F479" s="22"/>
      <c r="G479" s="22"/>
      <c r="H479" s="21">
        <v>2060101</v>
      </c>
      <c r="I479" s="21" t="s">
        <v>939</v>
      </c>
      <c r="J479" s="10"/>
      <c r="K479" s="10"/>
      <c r="L479" s="10">
        <v>2380</v>
      </c>
      <c r="M479" s="22"/>
      <c r="N479" s="10"/>
      <c r="O479" s="22"/>
      <c r="P479" s="152" t="s">
        <v>1259</v>
      </c>
      <c r="Q479" s="126">
        <v>14724</v>
      </c>
      <c r="R479" s="126">
        <v>5676</v>
      </c>
      <c r="S479" s="126">
        <v>5676</v>
      </c>
      <c r="T479" s="165" t="s">
        <v>1259</v>
      </c>
      <c r="U479" s="126">
        <v>6013</v>
      </c>
    </row>
    <row r="480" spans="1:21" ht="14.25">
      <c r="A480" s="24"/>
      <c r="B480" s="13"/>
      <c r="C480" s="13"/>
      <c r="D480" s="10"/>
      <c r="E480" s="22"/>
      <c r="F480" s="22"/>
      <c r="G480" s="22"/>
      <c r="H480" s="21">
        <v>2060102</v>
      </c>
      <c r="I480" s="21" t="s">
        <v>940</v>
      </c>
      <c r="J480" s="10"/>
      <c r="K480" s="10"/>
      <c r="L480" s="10">
        <v>939</v>
      </c>
      <c r="M480" s="22"/>
      <c r="N480" s="10"/>
      <c r="O480" s="22"/>
      <c r="P480" s="152" t="s">
        <v>1261</v>
      </c>
      <c r="Q480" s="126">
        <v>542</v>
      </c>
      <c r="R480" s="126">
        <v>3724</v>
      </c>
      <c r="S480" s="126">
        <v>795</v>
      </c>
      <c r="T480" s="165" t="s">
        <v>1261</v>
      </c>
      <c r="U480" s="126">
        <v>469</v>
      </c>
    </row>
    <row r="481" spans="1:21" ht="14.25">
      <c r="A481" s="24"/>
      <c r="B481" s="13"/>
      <c r="C481" s="13"/>
      <c r="D481" s="10"/>
      <c r="E481" s="22"/>
      <c r="F481" s="22"/>
      <c r="G481" s="22"/>
      <c r="H481" s="21">
        <v>2060103</v>
      </c>
      <c r="I481" s="21" t="s">
        <v>941</v>
      </c>
      <c r="J481" s="10"/>
      <c r="K481" s="10"/>
      <c r="L481" s="10">
        <v>0</v>
      </c>
      <c r="M481" s="22"/>
      <c r="N481" s="10"/>
      <c r="O481" s="22"/>
      <c r="P481" s="152" t="s">
        <v>1270</v>
      </c>
      <c r="Q481" s="126">
        <v>100</v>
      </c>
      <c r="R481" s="126">
        <v>1150</v>
      </c>
      <c r="S481" s="126">
        <v>1053</v>
      </c>
      <c r="T481" s="165" t="s">
        <v>1270</v>
      </c>
      <c r="U481" s="126">
        <v>668</v>
      </c>
    </row>
    <row r="482" spans="1:21" ht="14.25">
      <c r="A482" s="24"/>
      <c r="B482" s="13"/>
      <c r="C482" s="13"/>
      <c r="D482" s="10"/>
      <c r="E482" s="22"/>
      <c r="F482" s="22"/>
      <c r="G482" s="22"/>
      <c r="H482" s="21">
        <v>2060199</v>
      </c>
      <c r="I482" s="21" t="s">
        <v>1260</v>
      </c>
      <c r="J482" s="10"/>
      <c r="K482" s="10"/>
      <c r="L482" s="10">
        <v>2357</v>
      </c>
      <c r="M482" s="22"/>
      <c r="N482" s="10"/>
      <c r="O482" s="22"/>
      <c r="P482" s="152" t="s">
        <v>1275</v>
      </c>
      <c r="Q482" s="126">
        <v>246338</v>
      </c>
      <c r="R482" s="126">
        <v>82462</v>
      </c>
      <c r="S482" s="126">
        <v>76388</v>
      </c>
      <c r="T482" s="165" t="s">
        <v>1275</v>
      </c>
      <c r="U482" s="126">
        <v>216640</v>
      </c>
    </row>
    <row r="483" spans="1:21" ht="14.25">
      <c r="A483" s="24"/>
      <c r="B483" s="13"/>
      <c r="C483" s="13"/>
      <c r="D483" s="10"/>
      <c r="E483" s="22"/>
      <c r="F483" s="22"/>
      <c r="G483" s="22"/>
      <c r="H483" s="21">
        <v>20602</v>
      </c>
      <c r="I483" s="30" t="s">
        <v>1261</v>
      </c>
      <c r="J483" s="10">
        <v>542</v>
      </c>
      <c r="K483" s="38">
        <v>3724</v>
      </c>
      <c r="L483" s="10">
        <v>795</v>
      </c>
      <c r="M483" s="22">
        <f>+L483/K483</f>
        <v>0.21348012889366272</v>
      </c>
      <c r="N483" s="10">
        <v>469</v>
      </c>
      <c r="O483" s="22">
        <f>+L483/N483-1</f>
        <v>0.6950959488272921</v>
      </c>
      <c r="P483" s="152" t="s">
        <v>1280</v>
      </c>
      <c r="Q483" s="126">
        <v>10526</v>
      </c>
      <c r="R483" s="126">
        <v>10899</v>
      </c>
      <c r="S483" s="126">
        <v>10899</v>
      </c>
      <c r="T483" s="165" t="s">
        <v>1280</v>
      </c>
      <c r="U483" s="126">
        <v>9663</v>
      </c>
    </row>
    <row r="484" spans="1:21" ht="14.25">
      <c r="A484" s="24"/>
      <c r="B484" s="13"/>
      <c r="C484" s="13"/>
      <c r="D484" s="10"/>
      <c r="E484" s="22"/>
      <c r="F484" s="22"/>
      <c r="G484" s="22"/>
      <c r="H484" s="21">
        <v>2060201</v>
      </c>
      <c r="I484" s="21" t="s">
        <v>1262</v>
      </c>
      <c r="J484" s="10"/>
      <c r="K484" s="10"/>
      <c r="L484" s="10">
        <v>0</v>
      </c>
      <c r="M484" s="22"/>
      <c r="N484" s="10"/>
      <c r="O484" s="22"/>
      <c r="P484" s="152" t="s">
        <v>1284</v>
      </c>
      <c r="Q484" s="126">
        <v>1935</v>
      </c>
      <c r="R484" s="126">
        <v>2297</v>
      </c>
      <c r="S484" s="126">
        <v>2267</v>
      </c>
      <c r="T484" s="165" t="s">
        <v>1284</v>
      </c>
      <c r="U484" s="126">
        <v>2130</v>
      </c>
    </row>
    <row r="485" spans="1:21" ht="14.25">
      <c r="A485" s="24"/>
      <c r="B485" s="13"/>
      <c r="C485" s="13"/>
      <c r="D485" s="10"/>
      <c r="E485" s="22"/>
      <c r="F485" s="22"/>
      <c r="G485" s="22"/>
      <c r="H485" s="21">
        <v>2060202</v>
      </c>
      <c r="I485" s="21" t="s">
        <v>1263</v>
      </c>
      <c r="J485" s="10"/>
      <c r="K485" s="10"/>
      <c r="L485" s="10">
        <v>0</v>
      </c>
      <c r="M485" s="22"/>
      <c r="N485" s="10"/>
      <c r="O485" s="22"/>
      <c r="P485" s="152" t="s">
        <v>1289</v>
      </c>
      <c r="Q485" s="126">
        <v>3869</v>
      </c>
      <c r="R485" s="126">
        <v>3787</v>
      </c>
      <c r="S485" s="126">
        <v>3787</v>
      </c>
      <c r="T485" s="165" t="s">
        <v>1289</v>
      </c>
      <c r="U485" s="126">
        <v>3007</v>
      </c>
    </row>
    <row r="486" spans="1:21" ht="14.25">
      <c r="A486" s="24"/>
      <c r="B486" s="13"/>
      <c r="C486" s="13"/>
      <c r="D486" s="10"/>
      <c r="E486" s="22"/>
      <c r="F486" s="22"/>
      <c r="G486" s="22"/>
      <c r="H486" s="21">
        <v>2060203</v>
      </c>
      <c r="I486" s="21" t="s">
        <v>1264</v>
      </c>
      <c r="J486" s="10"/>
      <c r="K486" s="10"/>
      <c r="L486" s="10">
        <v>228</v>
      </c>
      <c r="M486" s="22"/>
      <c r="N486" s="10"/>
      <c r="O486" s="22"/>
      <c r="P486" s="152" t="s">
        <v>1295</v>
      </c>
      <c r="Q486" s="126">
        <v>382</v>
      </c>
      <c r="R486" s="126">
        <v>440</v>
      </c>
      <c r="S486" s="126">
        <v>440</v>
      </c>
      <c r="T486" s="165" t="s">
        <v>1295</v>
      </c>
      <c r="U486" s="126">
        <v>330</v>
      </c>
    </row>
    <row r="487" spans="1:21" ht="14.25">
      <c r="A487" s="24"/>
      <c r="B487" s="13"/>
      <c r="C487" s="13"/>
      <c r="D487" s="10"/>
      <c r="E487" s="22"/>
      <c r="F487" s="22"/>
      <c r="G487" s="22"/>
      <c r="H487" s="21">
        <v>2060204</v>
      </c>
      <c r="I487" s="21" t="s">
        <v>1265</v>
      </c>
      <c r="J487" s="10"/>
      <c r="K487" s="10"/>
      <c r="L487" s="10">
        <v>0</v>
      </c>
      <c r="M487" s="22"/>
      <c r="N487" s="10"/>
      <c r="O487" s="22"/>
      <c r="P487" s="152" t="s">
        <v>58</v>
      </c>
      <c r="Q487" s="126">
        <v>310000</v>
      </c>
      <c r="R487" s="126">
        <v>200150</v>
      </c>
      <c r="S487" s="126">
        <v>200150</v>
      </c>
      <c r="T487" s="165" t="s">
        <v>58</v>
      </c>
      <c r="U487" s="126">
        <v>579195</v>
      </c>
    </row>
    <row r="488" spans="1:21" ht="14.25">
      <c r="A488" s="24"/>
      <c r="B488" s="13"/>
      <c r="C488" s="13"/>
      <c r="D488" s="10"/>
      <c r="E488" s="22"/>
      <c r="F488" s="22"/>
      <c r="G488" s="22"/>
      <c r="H488" s="21">
        <v>2060205</v>
      </c>
      <c r="I488" s="21" t="s">
        <v>1266</v>
      </c>
      <c r="J488" s="10"/>
      <c r="K488" s="10"/>
      <c r="L488" s="10">
        <v>0</v>
      </c>
      <c r="M488" s="22"/>
      <c r="N488" s="10"/>
      <c r="O488" s="22"/>
      <c r="P488" s="152" t="s">
        <v>59</v>
      </c>
      <c r="Q488" s="126">
        <v>257130</v>
      </c>
      <c r="R488" s="126">
        <v>494026</v>
      </c>
      <c r="S488" s="126">
        <v>492216</v>
      </c>
      <c r="T488" s="165" t="s">
        <v>59</v>
      </c>
      <c r="U488" s="126">
        <v>388130</v>
      </c>
    </row>
    <row r="489" spans="1:20" ht="14.25">
      <c r="A489" s="24"/>
      <c r="B489" s="13"/>
      <c r="C489" s="13"/>
      <c r="D489" s="10"/>
      <c r="E489" s="22"/>
      <c r="F489" s="22"/>
      <c r="G489" s="22"/>
      <c r="H489" s="21">
        <v>2060206</v>
      </c>
      <c r="I489" s="21" t="s">
        <v>1267</v>
      </c>
      <c r="J489" s="10"/>
      <c r="K489" s="10"/>
      <c r="L489" s="10">
        <v>0</v>
      </c>
      <c r="M489" s="22"/>
      <c r="N489" s="10"/>
      <c r="O489" s="22"/>
      <c r="P489" s="152" t="s">
        <v>1306</v>
      </c>
      <c r="Q489" s="126">
        <v>146478</v>
      </c>
      <c r="R489" s="126">
        <v>388354</v>
      </c>
      <c r="S489" s="126">
        <v>387994</v>
      </c>
      <c r="T489" s="165"/>
    </row>
    <row r="490" spans="1:20" ht="14.25">
      <c r="A490" s="24"/>
      <c r="B490" s="13"/>
      <c r="C490" s="13"/>
      <c r="D490" s="10"/>
      <c r="E490" s="22"/>
      <c r="F490" s="22"/>
      <c r="G490" s="22"/>
      <c r="H490" s="21">
        <v>2060207</v>
      </c>
      <c r="I490" s="21" t="s">
        <v>1268</v>
      </c>
      <c r="J490" s="10"/>
      <c r="K490" s="10"/>
      <c r="L490" s="10">
        <v>0</v>
      </c>
      <c r="M490" s="22"/>
      <c r="N490" s="10"/>
      <c r="O490" s="22"/>
      <c r="P490" s="152" t="s">
        <v>1307</v>
      </c>
      <c r="Q490" s="126">
        <v>68691</v>
      </c>
      <c r="R490" s="126">
        <v>32131</v>
      </c>
      <c r="S490" s="126">
        <v>31901</v>
      </c>
      <c r="T490" s="165"/>
    </row>
    <row r="491" spans="1:20" ht="14.25">
      <c r="A491" s="24"/>
      <c r="B491" s="13"/>
      <c r="C491" s="13"/>
      <c r="D491" s="10"/>
      <c r="E491" s="22"/>
      <c r="F491" s="22"/>
      <c r="G491" s="22"/>
      <c r="H491" s="21">
        <v>2060299</v>
      </c>
      <c r="I491" s="21" t="s">
        <v>1269</v>
      </c>
      <c r="J491" s="10"/>
      <c r="K491" s="10"/>
      <c r="L491" s="10">
        <v>567</v>
      </c>
      <c r="M491" s="22"/>
      <c r="N491" s="10"/>
      <c r="O491" s="22"/>
      <c r="P491" s="152" t="s">
        <v>1318</v>
      </c>
      <c r="Q491" s="126">
        <v>7152</v>
      </c>
      <c r="R491" s="126">
        <v>4840</v>
      </c>
      <c r="S491" s="126">
        <v>4840</v>
      </c>
      <c r="T491" s="165"/>
    </row>
    <row r="492" spans="1:20" ht="14.25">
      <c r="A492" s="24"/>
      <c r="B492" s="13"/>
      <c r="C492" s="13"/>
      <c r="D492" s="10"/>
      <c r="E492" s="22"/>
      <c r="F492" s="22"/>
      <c r="G492" s="22"/>
      <c r="H492" s="21">
        <v>20603</v>
      </c>
      <c r="I492" s="30" t="s">
        <v>1270</v>
      </c>
      <c r="J492" s="10">
        <v>100</v>
      </c>
      <c r="K492" s="38">
        <v>1150</v>
      </c>
      <c r="L492" s="10">
        <v>1053</v>
      </c>
      <c r="M492" s="22">
        <f>+L492/K492</f>
        <v>0.9156521739130434</v>
      </c>
      <c r="N492" s="10">
        <v>668</v>
      </c>
      <c r="O492" s="22">
        <f>+L492/N492-1</f>
        <v>0.5763473053892216</v>
      </c>
      <c r="P492" s="152" t="s">
        <v>1323</v>
      </c>
      <c r="Q492" s="126">
        <v>10266</v>
      </c>
      <c r="R492" s="126">
        <v>245948</v>
      </c>
      <c r="S492" s="126">
        <v>245818</v>
      </c>
      <c r="T492" s="165"/>
    </row>
    <row r="493" spans="1:20" ht="14.25">
      <c r="A493" s="24"/>
      <c r="B493" s="13"/>
      <c r="C493" s="13"/>
      <c r="D493" s="10"/>
      <c r="E493" s="22"/>
      <c r="F493" s="22"/>
      <c r="G493" s="22"/>
      <c r="H493" s="21">
        <v>2060301</v>
      </c>
      <c r="I493" s="21" t="s">
        <v>1262</v>
      </c>
      <c r="J493" s="10"/>
      <c r="K493" s="10"/>
      <c r="L493" s="10">
        <v>0</v>
      </c>
      <c r="M493" s="22"/>
      <c r="N493" s="10"/>
      <c r="O493" s="22"/>
      <c r="P493" s="152" t="s">
        <v>1331</v>
      </c>
      <c r="Q493" s="126">
        <v>3345</v>
      </c>
      <c r="R493" s="126">
        <v>3169</v>
      </c>
      <c r="S493" s="126">
        <v>3169</v>
      </c>
      <c r="T493" s="165"/>
    </row>
    <row r="494" spans="1:20" ht="14.25">
      <c r="A494" s="24"/>
      <c r="B494" s="13"/>
      <c r="C494" s="13"/>
      <c r="D494" s="10"/>
      <c r="E494" s="22"/>
      <c r="F494" s="22"/>
      <c r="G494" s="22"/>
      <c r="H494" s="21">
        <v>2060302</v>
      </c>
      <c r="I494" s="21" t="s">
        <v>1271</v>
      </c>
      <c r="J494" s="10"/>
      <c r="K494" s="10"/>
      <c r="L494" s="10">
        <v>50</v>
      </c>
      <c r="M494" s="22"/>
      <c r="N494" s="10"/>
      <c r="O494" s="22"/>
      <c r="P494" s="152" t="s">
        <v>1337</v>
      </c>
      <c r="Q494" s="126">
        <v>110</v>
      </c>
      <c r="R494" s="126">
        <v>137</v>
      </c>
      <c r="S494" s="126">
        <v>137</v>
      </c>
      <c r="T494" s="165"/>
    </row>
    <row r="495" spans="1:20" ht="14.25">
      <c r="A495" s="24"/>
      <c r="B495" s="13"/>
      <c r="C495" s="13"/>
      <c r="D495" s="10"/>
      <c r="E495" s="22"/>
      <c r="F495" s="22"/>
      <c r="G495" s="22"/>
      <c r="H495" s="21">
        <v>2060303</v>
      </c>
      <c r="I495" s="21" t="s">
        <v>1272</v>
      </c>
      <c r="J495" s="10"/>
      <c r="K495" s="10"/>
      <c r="L495" s="10">
        <v>1003</v>
      </c>
      <c r="M495" s="22"/>
      <c r="N495" s="10"/>
      <c r="O495" s="22"/>
      <c r="P495" s="152" t="s">
        <v>60</v>
      </c>
      <c r="Q495" s="126">
        <v>56914</v>
      </c>
      <c r="R495" s="126">
        <v>102129</v>
      </c>
      <c r="S495" s="126">
        <v>102129</v>
      </c>
      <c r="T495" s="165"/>
    </row>
    <row r="496" spans="1:20" ht="14.25">
      <c r="A496" s="24"/>
      <c r="B496" s="13"/>
      <c r="C496" s="13"/>
      <c r="D496" s="10"/>
      <c r="E496" s="22"/>
      <c r="F496" s="22"/>
      <c r="G496" s="22"/>
      <c r="H496" s="21">
        <v>2060304</v>
      </c>
      <c r="I496" s="21" t="s">
        <v>1273</v>
      </c>
      <c r="J496" s="10"/>
      <c r="K496" s="10"/>
      <c r="L496" s="10">
        <v>0</v>
      </c>
      <c r="M496" s="22"/>
      <c r="N496" s="10"/>
      <c r="O496" s="22"/>
      <c r="P496" s="152" t="s">
        <v>1347</v>
      </c>
      <c r="Q496" s="126">
        <v>366200</v>
      </c>
      <c r="R496" s="126">
        <v>310496</v>
      </c>
      <c r="S496" s="126">
        <v>294487</v>
      </c>
      <c r="T496" s="165"/>
    </row>
    <row r="497" spans="1:20" ht="14.25">
      <c r="A497" s="24"/>
      <c r="B497" s="13"/>
      <c r="C497" s="13"/>
      <c r="D497" s="10"/>
      <c r="E497" s="22"/>
      <c r="F497" s="22"/>
      <c r="G497" s="22"/>
      <c r="H497" s="21">
        <v>2060399</v>
      </c>
      <c r="I497" s="21" t="s">
        <v>1274</v>
      </c>
      <c r="J497" s="10"/>
      <c r="K497" s="10"/>
      <c r="L497" s="10">
        <v>0</v>
      </c>
      <c r="M497" s="22"/>
      <c r="N497" s="10"/>
      <c r="O497" s="22"/>
      <c r="P497" s="152" t="s">
        <v>1348</v>
      </c>
      <c r="Q497" s="126">
        <v>50959</v>
      </c>
      <c r="R497" s="126">
        <v>52383</v>
      </c>
      <c r="S497" s="126">
        <v>52383</v>
      </c>
      <c r="T497" s="165"/>
    </row>
    <row r="498" spans="1:20" ht="14.25">
      <c r="A498" s="24"/>
      <c r="B498" s="13"/>
      <c r="C498" s="13"/>
      <c r="D498" s="10"/>
      <c r="E498" s="22"/>
      <c r="F498" s="22"/>
      <c r="G498" s="22"/>
      <c r="H498" s="21">
        <v>20604</v>
      </c>
      <c r="I498" s="30" t="s">
        <v>1275</v>
      </c>
      <c r="J498" s="10">
        <v>246338</v>
      </c>
      <c r="K498" s="38">
        <v>82462</v>
      </c>
      <c r="L498" s="10">
        <v>76388</v>
      </c>
      <c r="M498" s="22">
        <f>+L498/K498</f>
        <v>0.9263418301763237</v>
      </c>
      <c r="N498" s="10">
        <v>216640</v>
      </c>
      <c r="O498" s="22">
        <f>+L498/N498-1</f>
        <v>-0.6473966026587887</v>
      </c>
      <c r="P498" s="152" t="s">
        <v>1358</v>
      </c>
      <c r="Q498" s="126">
        <v>9656</v>
      </c>
      <c r="R498" s="126">
        <v>9663</v>
      </c>
      <c r="S498" s="126">
        <v>9621</v>
      </c>
      <c r="T498" s="165"/>
    </row>
    <row r="499" spans="1:20" ht="14.25">
      <c r="A499" s="24"/>
      <c r="B499" s="13"/>
      <c r="C499" s="13"/>
      <c r="D499" s="10"/>
      <c r="E499" s="22"/>
      <c r="F499" s="22"/>
      <c r="G499" s="22"/>
      <c r="H499" s="21">
        <v>2060401</v>
      </c>
      <c r="I499" s="21" t="s">
        <v>1262</v>
      </c>
      <c r="J499" s="10"/>
      <c r="K499" s="10"/>
      <c r="L499" s="10">
        <v>262</v>
      </c>
      <c r="M499" s="22"/>
      <c r="N499" s="10"/>
      <c r="O499" s="22"/>
      <c r="P499" s="152" t="s">
        <v>1366</v>
      </c>
      <c r="Q499" s="126">
        <v>10784</v>
      </c>
      <c r="R499" s="126">
        <v>15402</v>
      </c>
      <c r="S499" s="126">
        <v>10911</v>
      </c>
      <c r="T499" s="165"/>
    </row>
    <row r="500" spans="1:20" ht="14.25">
      <c r="A500" s="24"/>
      <c r="B500" s="13"/>
      <c r="C500" s="13"/>
      <c r="D500" s="10"/>
      <c r="E500" s="22"/>
      <c r="F500" s="22"/>
      <c r="G500" s="22"/>
      <c r="H500" s="21">
        <v>2060402</v>
      </c>
      <c r="I500" s="21" t="s">
        <v>1276</v>
      </c>
      <c r="J500" s="10"/>
      <c r="K500" s="10"/>
      <c r="L500" s="10">
        <v>20</v>
      </c>
      <c r="M500" s="22"/>
      <c r="N500" s="10"/>
      <c r="O500" s="22"/>
      <c r="P500" s="152" t="s">
        <v>1374</v>
      </c>
      <c r="Q500" s="126">
        <v>0</v>
      </c>
      <c r="R500" s="126">
        <v>0</v>
      </c>
      <c r="S500" s="126">
        <v>0</v>
      </c>
      <c r="T500" s="165"/>
    </row>
    <row r="501" spans="1:20" ht="14.25">
      <c r="A501" s="24"/>
      <c r="B501" s="13"/>
      <c r="C501" s="13"/>
      <c r="D501" s="10"/>
      <c r="E501" s="22"/>
      <c r="F501" s="22"/>
      <c r="G501" s="22"/>
      <c r="H501" s="21">
        <v>2060403</v>
      </c>
      <c r="I501" s="21" t="s">
        <v>1277</v>
      </c>
      <c r="J501" s="10"/>
      <c r="K501" s="10"/>
      <c r="L501" s="10">
        <v>12834</v>
      </c>
      <c r="M501" s="22"/>
      <c r="N501" s="10"/>
      <c r="O501" s="22"/>
      <c r="P501" s="152" t="s">
        <v>1376</v>
      </c>
      <c r="Q501" s="126">
        <v>115529</v>
      </c>
      <c r="R501" s="126">
        <v>114457</v>
      </c>
      <c r="S501" s="126">
        <v>114457</v>
      </c>
      <c r="T501" s="165"/>
    </row>
    <row r="502" spans="1:20" ht="14.25">
      <c r="A502" s="24"/>
      <c r="B502" s="13"/>
      <c r="C502" s="13"/>
      <c r="D502" s="10"/>
      <c r="E502" s="22"/>
      <c r="F502" s="22"/>
      <c r="G502" s="22"/>
      <c r="H502" s="21">
        <v>2060404</v>
      </c>
      <c r="I502" s="21" t="s">
        <v>1278</v>
      </c>
      <c r="J502" s="10"/>
      <c r="K502" s="10"/>
      <c r="L502" s="10">
        <v>0</v>
      </c>
      <c r="M502" s="22"/>
      <c r="N502" s="10"/>
      <c r="O502" s="22"/>
      <c r="P502" s="152" t="s">
        <v>1382</v>
      </c>
      <c r="Q502" s="126">
        <v>0</v>
      </c>
      <c r="R502" s="126">
        <v>0</v>
      </c>
      <c r="S502" s="126">
        <v>0</v>
      </c>
      <c r="T502" s="165"/>
    </row>
    <row r="503" spans="1:20" ht="14.25">
      <c r="A503" s="24"/>
      <c r="B503" s="13"/>
      <c r="C503" s="13"/>
      <c r="D503" s="10"/>
      <c r="E503" s="22"/>
      <c r="F503" s="22"/>
      <c r="G503" s="22"/>
      <c r="H503" s="21">
        <v>2060499</v>
      </c>
      <c r="I503" s="21" t="s">
        <v>1279</v>
      </c>
      <c r="J503" s="10"/>
      <c r="K503" s="10"/>
      <c r="L503" s="10">
        <v>63272</v>
      </c>
      <c r="M503" s="22"/>
      <c r="N503" s="10"/>
      <c r="O503" s="22"/>
      <c r="P503" s="152" t="s">
        <v>1386</v>
      </c>
      <c r="Q503" s="126">
        <v>14953</v>
      </c>
      <c r="R503" s="126">
        <v>3391</v>
      </c>
      <c r="S503" s="126">
        <v>1285</v>
      </c>
      <c r="T503" s="165"/>
    </row>
    <row r="504" spans="1:20" ht="14.25">
      <c r="A504" s="24"/>
      <c r="B504" s="13"/>
      <c r="C504" s="13"/>
      <c r="D504" s="10"/>
      <c r="E504" s="22"/>
      <c r="F504" s="22"/>
      <c r="G504" s="22"/>
      <c r="H504" s="21">
        <v>20605</v>
      </c>
      <c r="I504" s="30" t="s">
        <v>1280</v>
      </c>
      <c r="J504" s="10">
        <v>10526</v>
      </c>
      <c r="K504" s="38">
        <v>10899</v>
      </c>
      <c r="L504" s="10">
        <v>10899</v>
      </c>
      <c r="M504" s="22">
        <f>+L504/K504</f>
        <v>1</v>
      </c>
      <c r="N504" s="10">
        <v>9663</v>
      </c>
      <c r="O504" s="22">
        <f>+L504/N504-1</f>
        <v>0.1279105867742938</v>
      </c>
      <c r="P504" s="152" t="s">
        <v>1400</v>
      </c>
      <c r="Q504" s="126">
        <v>1210</v>
      </c>
      <c r="R504" s="126">
        <v>3224</v>
      </c>
      <c r="S504" s="126">
        <v>1364</v>
      </c>
      <c r="T504" s="165"/>
    </row>
    <row r="505" spans="1:20" ht="14.25">
      <c r="A505" s="24"/>
      <c r="B505" s="13"/>
      <c r="C505" s="13"/>
      <c r="D505" s="10"/>
      <c r="E505" s="22"/>
      <c r="F505" s="22"/>
      <c r="G505" s="22"/>
      <c r="H505" s="21">
        <v>2060501</v>
      </c>
      <c r="I505" s="21" t="s">
        <v>1262</v>
      </c>
      <c r="J505" s="10"/>
      <c r="K505" s="10"/>
      <c r="L505" s="10">
        <v>3093</v>
      </c>
      <c r="M505" s="22"/>
      <c r="N505" s="10"/>
      <c r="O505" s="22"/>
      <c r="P505" s="152" t="s">
        <v>1408</v>
      </c>
      <c r="Q505" s="126">
        <v>31972</v>
      </c>
      <c r="R505" s="126">
        <v>26026</v>
      </c>
      <c r="S505" s="126">
        <v>20507</v>
      </c>
      <c r="T505" s="165"/>
    </row>
    <row r="506" spans="1:20" ht="14.25">
      <c r="A506" s="24"/>
      <c r="B506" s="13"/>
      <c r="C506" s="13"/>
      <c r="D506" s="10"/>
      <c r="E506" s="22"/>
      <c r="F506" s="22"/>
      <c r="G506" s="22"/>
      <c r="H506" s="21">
        <v>2060502</v>
      </c>
      <c r="I506" s="21" t="s">
        <v>1281</v>
      </c>
      <c r="J506" s="10"/>
      <c r="K506" s="10"/>
      <c r="L506" s="10">
        <v>888</v>
      </c>
      <c r="M506" s="22"/>
      <c r="N506" s="10"/>
      <c r="O506" s="22"/>
      <c r="P506" s="152" t="s">
        <v>1414</v>
      </c>
      <c r="Q506" s="126">
        <v>7214</v>
      </c>
      <c r="R506" s="126">
        <v>7727</v>
      </c>
      <c r="S506" s="126">
        <v>7643</v>
      </c>
      <c r="T506" s="165"/>
    </row>
    <row r="507" spans="1:20" ht="14.25">
      <c r="A507" s="24"/>
      <c r="B507" s="13"/>
      <c r="C507" s="13"/>
      <c r="D507" s="10"/>
      <c r="E507" s="22"/>
      <c r="F507" s="22"/>
      <c r="G507" s="22"/>
      <c r="H507" s="21">
        <v>2060503</v>
      </c>
      <c r="I507" s="21" t="s">
        <v>1282</v>
      </c>
      <c r="J507" s="10"/>
      <c r="K507" s="10"/>
      <c r="L507" s="10">
        <v>0</v>
      </c>
      <c r="M507" s="22"/>
      <c r="N507" s="10"/>
      <c r="O507" s="22"/>
      <c r="T507" s="165"/>
    </row>
    <row r="508" spans="1:20" ht="14.25">
      <c r="A508" s="24"/>
      <c r="B508" s="13"/>
      <c r="C508" s="13"/>
      <c r="D508" s="10"/>
      <c r="E508" s="22"/>
      <c r="F508" s="22"/>
      <c r="G508" s="22"/>
      <c r="H508" s="21">
        <v>2060599</v>
      </c>
      <c r="I508" s="21" t="s">
        <v>1283</v>
      </c>
      <c r="J508" s="10"/>
      <c r="K508" s="10"/>
      <c r="L508" s="10">
        <v>6918</v>
      </c>
      <c r="M508" s="22"/>
      <c r="N508" s="10"/>
      <c r="O508" s="22"/>
      <c r="T508" s="165"/>
    </row>
    <row r="509" spans="1:20" ht="14.25">
      <c r="A509" s="24"/>
      <c r="B509" s="13"/>
      <c r="C509" s="13"/>
      <c r="D509" s="10"/>
      <c r="E509" s="22"/>
      <c r="F509" s="22"/>
      <c r="G509" s="22"/>
      <c r="H509" s="21">
        <v>20606</v>
      </c>
      <c r="I509" s="30" t="s">
        <v>1284</v>
      </c>
      <c r="J509" s="10">
        <v>1935</v>
      </c>
      <c r="K509" s="38">
        <v>2297</v>
      </c>
      <c r="L509" s="10">
        <v>2267</v>
      </c>
      <c r="M509" s="22">
        <f>+L509/K509</f>
        <v>0.9869394862864606</v>
      </c>
      <c r="N509" s="10">
        <v>2130</v>
      </c>
      <c r="O509" s="22">
        <f>+L509/N509-1</f>
        <v>0.06431924882629114</v>
      </c>
      <c r="T509" s="165"/>
    </row>
    <row r="510" spans="1:20" ht="14.25">
      <c r="A510" s="24"/>
      <c r="B510" s="13"/>
      <c r="C510" s="13"/>
      <c r="D510" s="10"/>
      <c r="E510" s="22"/>
      <c r="F510" s="22"/>
      <c r="G510" s="22"/>
      <c r="H510" s="21">
        <v>2060601</v>
      </c>
      <c r="I510" s="21" t="s">
        <v>1285</v>
      </c>
      <c r="J510" s="10"/>
      <c r="K510" s="10"/>
      <c r="L510" s="10">
        <v>1140</v>
      </c>
      <c r="M510" s="22"/>
      <c r="N510" s="10"/>
      <c r="O510" s="22"/>
      <c r="T510" s="165"/>
    </row>
    <row r="511" spans="1:20" ht="14.25">
      <c r="A511" s="24"/>
      <c r="B511" s="13"/>
      <c r="C511" s="13"/>
      <c r="D511" s="10"/>
      <c r="E511" s="22"/>
      <c r="F511" s="22"/>
      <c r="G511" s="22"/>
      <c r="H511" s="21">
        <v>2060602</v>
      </c>
      <c r="I511" s="21" t="s">
        <v>1286</v>
      </c>
      <c r="J511" s="10"/>
      <c r="K511" s="10"/>
      <c r="L511" s="10">
        <v>751</v>
      </c>
      <c r="M511" s="22"/>
      <c r="N511" s="10"/>
      <c r="O511" s="22"/>
      <c r="T511" s="165"/>
    </row>
    <row r="512" spans="1:20" ht="14.25">
      <c r="A512" s="24"/>
      <c r="B512" s="13"/>
      <c r="C512" s="13"/>
      <c r="D512" s="10"/>
      <c r="E512" s="22"/>
      <c r="F512" s="22"/>
      <c r="G512" s="22"/>
      <c r="H512" s="21">
        <v>2060603</v>
      </c>
      <c r="I512" s="21" t="s">
        <v>1287</v>
      </c>
      <c r="J512" s="10"/>
      <c r="K512" s="10"/>
      <c r="L512" s="10">
        <v>0</v>
      </c>
      <c r="M512" s="22"/>
      <c r="N512" s="10"/>
      <c r="O512" s="22"/>
      <c r="T512" s="165"/>
    </row>
    <row r="513" spans="1:20" ht="14.25">
      <c r="A513" s="24"/>
      <c r="B513" s="13"/>
      <c r="C513" s="13"/>
      <c r="D513" s="10"/>
      <c r="E513" s="22"/>
      <c r="F513" s="22"/>
      <c r="G513" s="22"/>
      <c r="H513" s="21">
        <v>2060699</v>
      </c>
      <c r="I513" s="21" t="s">
        <v>1288</v>
      </c>
      <c r="J513" s="10"/>
      <c r="K513" s="10"/>
      <c r="L513" s="10">
        <v>376</v>
      </c>
      <c r="M513" s="22"/>
      <c r="N513" s="10"/>
      <c r="O513" s="22"/>
      <c r="T513" s="165"/>
    </row>
    <row r="514" spans="1:20" ht="14.25">
      <c r="A514" s="24"/>
      <c r="B514" s="13"/>
      <c r="C514" s="13"/>
      <c r="D514" s="10"/>
      <c r="E514" s="22"/>
      <c r="F514" s="22"/>
      <c r="G514" s="22"/>
      <c r="H514" s="21">
        <v>20607</v>
      </c>
      <c r="I514" s="30" t="s">
        <v>1289</v>
      </c>
      <c r="J514" s="10">
        <v>3869</v>
      </c>
      <c r="K514" s="38">
        <v>3787</v>
      </c>
      <c r="L514" s="10">
        <v>3787</v>
      </c>
      <c r="M514" s="22">
        <f>+L514/K514</f>
        <v>1</v>
      </c>
      <c r="N514" s="10">
        <v>3007</v>
      </c>
      <c r="O514" s="22">
        <f>+L514/N514-1</f>
        <v>0.259394745593615</v>
      </c>
      <c r="T514" s="165"/>
    </row>
    <row r="515" spans="1:20" ht="14.25">
      <c r="A515" s="24"/>
      <c r="B515" s="13"/>
      <c r="C515" s="13"/>
      <c r="D515" s="10"/>
      <c r="E515" s="22"/>
      <c r="F515" s="22"/>
      <c r="G515" s="22"/>
      <c r="H515" s="21">
        <v>2060701</v>
      </c>
      <c r="I515" s="21" t="s">
        <v>1262</v>
      </c>
      <c r="J515" s="10"/>
      <c r="K515" s="10"/>
      <c r="L515" s="10">
        <v>997</v>
      </c>
      <c r="M515" s="22"/>
      <c r="N515" s="10"/>
      <c r="O515" s="22"/>
      <c r="T515" s="165"/>
    </row>
    <row r="516" spans="1:20" ht="14.25">
      <c r="A516" s="24"/>
      <c r="B516" s="13"/>
      <c r="C516" s="13"/>
      <c r="D516" s="10"/>
      <c r="E516" s="22"/>
      <c r="F516" s="22"/>
      <c r="G516" s="22"/>
      <c r="H516" s="21">
        <v>2060702</v>
      </c>
      <c r="I516" s="21" t="s">
        <v>1290</v>
      </c>
      <c r="J516" s="10"/>
      <c r="K516" s="10"/>
      <c r="L516" s="10">
        <v>1170</v>
      </c>
      <c r="M516" s="22"/>
      <c r="N516" s="10"/>
      <c r="O516" s="22"/>
      <c r="T516" s="165"/>
    </row>
    <row r="517" spans="1:20" ht="14.25">
      <c r="A517" s="24"/>
      <c r="B517" s="13"/>
      <c r="C517" s="13"/>
      <c r="D517" s="10"/>
      <c r="E517" s="22"/>
      <c r="F517" s="22"/>
      <c r="G517" s="22"/>
      <c r="H517" s="21">
        <v>2060703</v>
      </c>
      <c r="I517" s="21" t="s">
        <v>1291</v>
      </c>
      <c r="J517" s="10"/>
      <c r="K517" s="10"/>
      <c r="L517" s="10">
        <v>486</v>
      </c>
      <c r="M517" s="22"/>
      <c r="N517" s="10"/>
      <c r="O517" s="22"/>
      <c r="T517" s="165"/>
    </row>
    <row r="518" spans="1:20" ht="14.25">
      <c r="A518" s="24"/>
      <c r="B518" s="13"/>
      <c r="C518" s="13"/>
      <c r="D518" s="10"/>
      <c r="E518" s="22"/>
      <c r="F518" s="22"/>
      <c r="G518" s="22"/>
      <c r="H518" s="21">
        <v>2060704</v>
      </c>
      <c r="I518" s="21" t="s">
        <v>1292</v>
      </c>
      <c r="J518" s="10"/>
      <c r="K518" s="10"/>
      <c r="L518" s="10">
        <v>192</v>
      </c>
      <c r="M518" s="22"/>
      <c r="N518" s="10"/>
      <c r="O518" s="22"/>
      <c r="T518" s="165"/>
    </row>
    <row r="519" spans="1:20" ht="14.25">
      <c r="A519" s="24"/>
      <c r="B519" s="13"/>
      <c r="C519" s="13"/>
      <c r="D519" s="10"/>
      <c r="E519" s="22"/>
      <c r="F519" s="22"/>
      <c r="G519" s="22"/>
      <c r="H519" s="21">
        <v>2060705</v>
      </c>
      <c r="I519" s="21" t="s">
        <v>1293</v>
      </c>
      <c r="J519" s="10"/>
      <c r="K519" s="10"/>
      <c r="L519" s="10">
        <v>494</v>
      </c>
      <c r="M519" s="22"/>
      <c r="N519" s="10"/>
      <c r="O519" s="22"/>
      <c r="T519" s="165"/>
    </row>
    <row r="520" spans="1:20" ht="14.25">
      <c r="A520" s="24"/>
      <c r="B520" s="13"/>
      <c r="C520" s="13"/>
      <c r="D520" s="10"/>
      <c r="E520" s="22"/>
      <c r="F520" s="22"/>
      <c r="G520" s="22"/>
      <c r="H520" s="21">
        <v>2060799</v>
      </c>
      <c r="I520" s="21" t="s">
        <v>1294</v>
      </c>
      <c r="J520" s="10"/>
      <c r="K520" s="10"/>
      <c r="L520" s="10">
        <v>448</v>
      </c>
      <c r="M520" s="22"/>
      <c r="N520" s="10"/>
      <c r="O520" s="22"/>
      <c r="T520" s="165"/>
    </row>
    <row r="521" spans="1:20" ht="14.25">
      <c r="A521" s="24"/>
      <c r="B521" s="13"/>
      <c r="C521" s="13"/>
      <c r="D521" s="10"/>
      <c r="E521" s="22"/>
      <c r="F521" s="22"/>
      <c r="G521" s="22"/>
      <c r="H521" s="21">
        <v>20608</v>
      </c>
      <c r="I521" s="30" t="s">
        <v>1295</v>
      </c>
      <c r="J521" s="10">
        <v>382</v>
      </c>
      <c r="K521" s="38">
        <v>440</v>
      </c>
      <c r="L521" s="10">
        <v>440</v>
      </c>
      <c r="M521" s="22">
        <f>+L521/K521</f>
        <v>1</v>
      </c>
      <c r="N521" s="10">
        <v>330</v>
      </c>
      <c r="O521" s="22">
        <f>+L521/N521-1</f>
        <v>0.33333333333333326</v>
      </c>
      <c r="T521" s="165"/>
    </row>
    <row r="522" spans="1:20" ht="14.25">
      <c r="A522" s="24"/>
      <c r="B522" s="13"/>
      <c r="C522" s="13"/>
      <c r="D522" s="10"/>
      <c r="E522" s="22"/>
      <c r="F522" s="22"/>
      <c r="G522" s="22"/>
      <c r="H522" s="21">
        <v>2060801</v>
      </c>
      <c r="I522" s="21" t="s">
        <v>1296</v>
      </c>
      <c r="J522" s="10"/>
      <c r="K522" s="10"/>
      <c r="L522" s="10">
        <v>0</v>
      </c>
      <c r="M522" s="22"/>
      <c r="N522" s="10"/>
      <c r="O522" s="22"/>
      <c r="T522" s="165"/>
    </row>
    <row r="523" spans="1:20" ht="14.25">
      <c r="A523" s="24"/>
      <c r="B523" s="13"/>
      <c r="C523" s="13"/>
      <c r="D523" s="10"/>
      <c r="E523" s="22"/>
      <c r="F523" s="22"/>
      <c r="G523" s="22"/>
      <c r="H523" s="21">
        <v>2060802</v>
      </c>
      <c r="I523" s="21" t="s">
        <v>1297</v>
      </c>
      <c r="J523" s="10"/>
      <c r="K523" s="10"/>
      <c r="L523" s="10">
        <v>0</v>
      </c>
      <c r="M523" s="22"/>
      <c r="N523" s="10"/>
      <c r="O523" s="22"/>
      <c r="T523" s="165"/>
    </row>
    <row r="524" spans="1:20" ht="14.25">
      <c r="A524" s="24"/>
      <c r="B524" s="13"/>
      <c r="C524" s="13"/>
      <c r="D524" s="10"/>
      <c r="E524" s="22"/>
      <c r="F524" s="22"/>
      <c r="G524" s="22"/>
      <c r="H524" s="21">
        <v>2060899</v>
      </c>
      <c r="I524" s="21" t="s">
        <v>1298</v>
      </c>
      <c r="J524" s="10"/>
      <c r="K524" s="10"/>
      <c r="L524" s="10">
        <v>440</v>
      </c>
      <c r="M524" s="22"/>
      <c r="N524" s="10"/>
      <c r="O524" s="22"/>
      <c r="T524" s="165"/>
    </row>
    <row r="525" spans="1:20" ht="14.25">
      <c r="A525" s="24"/>
      <c r="B525" s="13"/>
      <c r="C525" s="13"/>
      <c r="D525" s="10"/>
      <c r="E525" s="22"/>
      <c r="F525" s="22"/>
      <c r="G525" s="22"/>
      <c r="H525" s="21">
        <v>20609</v>
      </c>
      <c r="I525" s="30" t="s">
        <v>1299</v>
      </c>
      <c r="J525" s="10">
        <v>310000</v>
      </c>
      <c r="K525" s="38">
        <v>200150</v>
      </c>
      <c r="L525" s="10">
        <v>200150</v>
      </c>
      <c r="M525" s="22">
        <f>+L525/K525</f>
        <v>1</v>
      </c>
      <c r="N525" s="10">
        <v>579195</v>
      </c>
      <c r="O525" s="22">
        <f>+L525/N525-1</f>
        <v>-0.6544341715657076</v>
      </c>
      <c r="T525" s="165"/>
    </row>
    <row r="526" spans="1:20" ht="14.25">
      <c r="A526" s="24"/>
      <c r="B526" s="13"/>
      <c r="C526" s="13"/>
      <c r="D526" s="10"/>
      <c r="E526" s="22"/>
      <c r="F526" s="22"/>
      <c r="G526" s="22"/>
      <c r="H526" s="21">
        <v>2060901</v>
      </c>
      <c r="I526" s="21" t="s">
        <v>1300</v>
      </c>
      <c r="J526" s="10"/>
      <c r="K526" s="10"/>
      <c r="L526" s="10">
        <v>200150</v>
      </c>
      <c r="M526" s="22"/>
      <c r="N526" s="10"/>
      <c r="O526" s="22"/>
      <c r="T526" s="165"/>
    </row>
    <row r="527" spans="1:20" ht="14.25">
      <c r="A527" s="24"/>
      <c r="B527" s="13"/>
      <c r="C527" s="13"/>
      <c r="D527" s="10"/>
      <c r="E527" s="22"/>
      <c r="F527" s="22"/>
      <c r="G527" s="22"/>
      <c r="H527" s="21">
        <v>20699</v>
      </c>
      <c r="I527" s="30" t="s">
        <v>1301</v>
      </c>
      <c r="J527" s="10">
        <v>257130</v>
      </c>
      <c r="K527" s="38">
        <v>494026</v>
      </c>
      <c r="L527" s="10">
        <v>492216</v>
      </c>
      <c r="M527" s="22">
        <f>+L527/K527</f>
        <v>0.9963362252189156</v>
      </c>
      <c r="N527" s="10">
        <v>388130</v>
      </c>
      <c r="O527" s="22">
        <f>+L527/N527-1</f>
        <v>0.2681730348079252</v>
      </c>
      <c r="T527" s="165"/>
    </row>
    <row r="528" spans="1:20" ht="14.25">
      <c r="A528" s="24"/>
      <c r="B528" s="13"/>
      <c r="C528" s="13"/>
      <c r="D528" s="10"/>
      <c r="E528" s="22"/>
      <c r="F528" s="22"/>
      <c r="G528" s="22"/>
      <c r="H528" s="21">
        <v>2069901</v>
      </c>
      <c r="I528" s="21" t="s">
        <v>1302</v>
      </c>
      <c r="J528" s="10"/>
      <c r="K528" s="10"/>
      <c r="L528" s="10">
        <v>2114</v>
      </c>
      <c r="M528" s="22"/>
      <c r="N528" s="10"/>
      <c r="O528" s="22"/>
      <c r="T528" s="165"/>
    </row>
    <row r="529" spans="1:20" ht="14.25">
      <c r="A529" s="24"/>
      <c r="B529" s="13"/>
      <c r="C529" s="13"/>
      <c r="D529" s="10"/>
      <c r="E529" s="22"/>
      <c r="F529" s="22"/>
      <c r="G529" s="22"/>
      <c r="H529" s="21">
        <v>2069902</v>
      </c>
      <c r="I529" s="21" t="s">
        <v>1303</v>
      </c>
      <c r="J529" s="10"/>
      <c r="K529" s="10"/>
      <c r="L529" s="10">
        <v>0</v>
      </c>
      <c r="M529" s="22"/>
      <c r="N529" s="10"/>
      <c r="O529" s="22"/>
      <c r="T529" s="165"/>
    </row>
    <row r="530" spans="1:20" ht="14.25">
      <c r="A530" s="24"/>
      <c r="B530" s="13"/>
      <c r="C530" s="13"/>
      <c r="D530" s="10"/>
      <c r="E530" s="22"/>
      <c r="F530" s="22"/>
      <c r="G530" s="22"/>
      <c r="H530" s="21">
        <v>2069903</v>
      </c>
      <c r="I530" s="21" t="s">
        <v>1304</v>
      </c>
      <c r="J530" s="10"/>
      <c r="K530" s="10"/>
      <c r="L530" s="10">
        <v>8</v>
      </c>
      <c r="M530" s="22"/>
      <c r="N530" s="10"/>
      <c r="O530" s="22"/>
      <c r="T530" s="165"/>
    </row>
    <row r="531" spans="1:20" ht="14.25">
      <c r="A531" s="24"/>
      <c r="B531" s="13"/>
      <c r="C531" s="13"/>
      <c r="D531" s="10"/>
      <c r="E531" s="22"/>
      <c r="F531" s="22"/>
      <c r="G531" s="22"/>
      <c r="H531" s="21">
        <v>2069999</v>
      </c>
      <c r="I531" s="21" t="s">
        <v>1305</v>
      </c>
      <c r="J531" s="10"/>
      <c r="K531" s="10"/>
      <c r="L531" s="10">
        <v>490094</v>
      </c>
      <c r="M531" s="22"/>
      <c r="N531" s="10"/>
      <c r="O531" s="22"/>
      <c r="T531" s="165"/>
    </row>
    <row r="532" spans="1:20" ht="14.25">
      <c r="A532" s="24"/>
      <c r="B532" s="13"/>
      <c r="C532" s="13"/>
      <c r="D532" s="10"/>
      <c r="E532" s="22"/>
      <c r="F532" s="22"/>
      <c r="G532" s="22"/>
      <c r="H532" s="21">
        <v>207</v>
      </c>
      <c r="I532" s="30" t="s">
        <v>1306</v>
      </c>
      <c r="J532" s="10">
        <v>146478</v>
      </c>
      <c r="K532" s="38">
        <v>388354</v>
      </c>
      <c r="L532" s="10">
        <v>387994</v>
      </c>
      <c r="M532" s="22">
        <f>+L532/K532</f>
        <v>0.9990730107067264</v>
      </c>
      <c r="N532" s="10">
        <v>149302</v>
      </c>
      <c r="O532" s="22">
        <f>+L532/N532-1</f>
        <v>1.5987193741543986</v>
      </c>
      <c r="T532" s="165"/>
    </row>
    <row r="533" spans="1:21" ht="14.25">
      <c r="A533" s="24"/>
      <c r="B533" s="13"/>
      <c r="C533" s="13"/>
      <c r="D533" s="10"/>
      <c r="E533" s="22"/>
      <c r="F533" s="22"/>
      <c r="G533" s="22"/>
      <c r="H533" s="21">
        <v>20701</v>
      </c>
      <c r="I533" s="30" t="s">
        <v>1307</v>
      </c>
      <c r="J533" s="10">
        <v>68691</v>
      </c>
      <c r="K533" s="38">
        <v>32131</v>
      </c>
      <c r="L533" s="10">
        <v>31901</v>
      </c>
      <c r="M533" s="22">
        <f>+L533/K533</f>
        <v>0.9928418038654259</v>
      </c>
      <c r="N533" s="10">
        <v>29339</v>
      </c>
      <c r="O533" s="22">
        <f>+L533/N533-1</f>
        <v>0.08732403967415392</v>
      </c>
      <c r="T533" s="164" t="s">
        <v>96</v>
      </c>
      <c r="U533" s="126">
        <v>149302</v>
      </c>
    </row>
    <row r="534" spans="1:21" ht="14.25">
      <c r="A534" s="24"/>
      <c r="B534" s="13"/>
      <c r="C534" s="13"/>
      <c r="D534" s="10"/>
      <c r="E534" s="22"/>
      <c r="F534" s="22"/>
      <c r="G534" s="22"/>
      <c r="H534" s="21">
        <v>2070101</v>
      </c>
      <c r="I534" s="21" t="s">
        <v>939</v>
      </c>
      <c r="J534" s="10"/>
      <c r="K534" s="10"/>
      <c r="L534" s="10">
        <v>4088</v>
      </c>
      <c r="M534" s="22"/>
      <c r="N534" s="10"/>
      <c r="O534" s="22"/>
      <c r="T534" s="165" t="s">
        <v>1307</v>
      </c>
      <c r="U534" s="126">
        <v>29339</v>
      </c>
    </row>
    <row r="535" spans="1:21" ht="14.25">
      <c r="A535" s="24"/>
      <c r="B535" s="13"/>
      <c r="C535" s="13"/>
      <c r="D535" s="10"/>
      <c r="E535" s="22"/>
      <c r="F535" s="22"/>
      <c r="G535" s="22"/>
      <c r="H535" s="21">
        <v>2070102</v>
      </c>
      <c r="I535" s="21" t="s">
        <v>940</v>
      </c>
      <c r="J535" s="10"/>
      <c r="K535" s="10"/>
      <c r="L535" s="10">
        <v>277</v>
      </c>
      <c r="M535" s="22"/>
      <c r="N535" s="10"/>
      <c r="O535" s="22"/>
      <c r="T535" s="165" t="s">
        <v>1318</v>
      </c>
      <c r="U535" s="126">
        <v>5475</v>
      </c>
    </row>
    <row r="536" spans="1:21" ht="14.25">
      <c r="A536" s="24"/>
      <c r="B536" s="13"/>
      <c r="C536" s="13"/>
      <c r="D536" s="10"/>
      <c r="E536" s="22"/>
      <c r="F536" s="22"/>
      <c r="G536" s="22"/>
      <c r="H536" s="21">
        <v>2070103</v>
      </c>
      <c r="I536" s="21" t="s">
        <v>941</v>
      </c>
      <c r="J536" s="10"/>
      <c r="K536" s="10"/>
      <c r="L536" s="10">
        <v>0</v>
      </c>
      <c r="M536" s="22"/>
      <c r="N536" s="10"/>
      <c r="O536" s="22"/>
      <c r="T536" s="165" t="s">
        <v>1323</v>
      </c>
      <c r="U536" s="126">
        <v>11238</v>
      </c>
    </row>
    <row r="537" spans="1:21" ht="14.25">
      <c r="A537" s="24"/>
      <c r="B537" s="13"/>
      <c r="C537" s="13"/>
      <c r="D537" s="10"/>
      <c r="E537" s="22"/>
      <c r="F537" s="22"/>
      <c r="G537" s="22"/>
      <c r="H537" s="21">
        <v>2070104</v>
      </c>
      <c r="I537" s="21" t="s">
        <v>1308</v>
      </c>
      <c r="J537" s="10"/>
      <c r="K537" s="10"/>
      <c r="L537" s="10">
        <v>13840</v>
      </c>
      <c r="M537" s="22"/>
      <c r="N537" s="10"/>
      <c r="O537" s="22"/>
      <c r="T537" s="165" t="s">
        <v>1331</v>
      </c>
      <c r="U537" s="126">
        <v>3117</v>
      </c>
    </row>
    <row r="538" spans="1:21" ht="14.25">
      <c r="A538" s="24"/>
      <c r="B538" s="13"/>
      <c r="C538" s="13"/>
      <c r="D538" s="10"/>
      <c r="E538" s="22"/>
      <c r="F538" s="22"/>
      <c r="G538" s="22"/>
      <c r="H538" s="21">
        <v>2070105</v>
      </c>
      <c r="I538" s="21" t="s">
        <v>1309</v>
      </c>
      <c r="J538" s="10"/>
      <c r="K538" s="10"/>
      <c r="L538" s="10">
        <v>3263</v>
      </c>
      <c r="M538" s="22"/>
      <c r="N538" s="10"/>
      <c r="O538" s="22"/>
      <c r="T538" s="165" t="s">
        <v>1337</v>
      </c>
      <c r="U538" s="126">
        <v>125</v>
      </c>
    </row>
    <row r="539" spans="1:21" ht="14.25">
      <c r="A539" s="24"/>
      <c r="B539" s="13"/>
      <c r="C539" s="13"/>
      <c r="D539" s="10"/>
      <c r="E539" s="22"/>
      <c r="F539" s="22"/>
      <c r="G539" s="22"/>
      <c r="H539" s="21">
        <v>2070106</v>
      </c>
      <c r="I539" s="21" t="s">
        <v>1310</v>
      </c>
      <c r="J539" s="10"/>
      <c r="K539" s="10"/>
      <c r="L539" s="10">
        <v>0</v>
      </c>
      <c r="M539" s="22"/>
      <c r="N539" s="10"/>
      <c r="O539" s="22"/>
      <c r="T539" s="165" t="s">
        <v>60</v>
      </c>
      <c r="U539" s="126">
        <v>100008</v>
      </c>
    </row>
    <row r="540" spans="1:20" ht="14.25">
      <c r="A540" s="24"/>
      <c r="B540" s="13"/>
      <c r="C540" s="13"/>
      <c r="D540" s="10"/>
      <c r="E540" s="22"/>
      <c r="F540" s="22"/>
      <c r="G540" s="22"/>
      <c r="H540" s="21">
        <v>2070107</v>
      </c>
      <c r="I540" s="21" t="s">
        <v>1311</v>
      </c>
      <c r="J540" s="10"/>
      <c r="K540" s="10"/>
      <c r="L540" s="10">
        <v>3127</v>
      </c>
      <c r="M540" s="22"/>
      <c r="N540" s="10"/>
      <c r="O540" s="22"/>
      <c r="T540" s="165"/>
    </row>
    <row r="541" spans="1:20" ht="14.25">
      <c r="A541" s="24"/>
      <c r="B541" s="13"/>
      <c r="C541" s="13"/>
      <c r="D541" s="10"/>
      <c r="E541" s="22"/>
      <c r="F541" s="22"/>
      <c r="G541" s="22"/>
      <c r="H541" s="21">
        <v>2070108</v>
      </c>
      <c r="I541" s="21" t="s">
        <v>1312</v>
      </c>
      <c r="J541" s="10"/>
      <c r="K541" s="10"/>
      <c r="L541" s="10">
        <v>0</v>
      </c>
      <c r="M541" s="22"/>
      <c r="N541" s="10"/>
      <c r="O541" s="22"/>
      <c r="T541" s="165"/>
    </row>
    <row r="542" spans="1:20" ht="14.25">
      <c r="A542" s="24"/>
      <c r="B542" s="13"/>
      <c r="C542" s="13"/>
      <c r="D542" s="10"/>
      <c r="E542" s="22"/>
      <c r="F542" s="22"/>
      <c r="G542" s="22"/>
      <c r="H542" s="21">
        <v>2070109</v>
      </c>
      <c r="I542" s="21" t="s">
        <v>1313</v>
      </c>
      <c r="J542" s="10"/>
      <c r="K542" s="10"/>
      <c r="L542" s="10">
        <v>2160</v>
      </c>
      <c r="M542" s="22"/>
      <c r="N542" s="10"/>
      <c r="O542" s="22"/>
      <c r="T542" s="165"/>
    </row>
    <row r="543" spans="1:20" ht="14.25">
      <c r="A543" s="24"/>
      <c r="B543" s="13"/>
      <c r="C543" s="13"/>
      <c r="D543" s="10"/>
      <c r="E543" s="22"/>
      <c r="F543" s="22"/>
      <c r="G543" s="22"/>
      <c r="H543" s="21">
        <v>2070110</v>
      </c>
      <c r="I543" s="21" t="s">
        <v>1314</v>
      </c>
      <c r="J543" s="10"/>
      <c r="K543" s="10"/>
      <c r="L543" s="10">
        <v>142</v>
      </c>
      <c r="M543" s="22"/>
      <c r="N543" s="10"/>
      <c r="O543" s="22"/>
      <c r="T543" s="165"/>
    </row>
    <row r="544" spans="1:20" ht="14.25">
      <c r="A544" s="24"/>
      <c r="B544" s="13"/>
      <c r="C544" s="13"/>
      <c r="D544" s="10"/>
      <c r="E544" s="22"/>
      <c r="F544" s="22"/>
      <c r="G544" s="22"/>
      <c r="H544" s="21">
        <v>2070111</v>
      </c>
      <c r="I544" s="21" t="s">
        <v>1315</v>
      </c>
      <c r="J544" s="10"/>
      <c r="K544" s="10"/>
      <c r="L544" s="10">
        <v>0</v>
      </c>
      <c r="M544" s="22"/>
      <c r="N544" s="10"/>
      <c r="O544" s="22"/>
      <c r="T544" s="165"/>
    </row>
    <row r="545" spans="1:20" ht="14.25">
      <c r="A545" s="24"/>
      <c r="B545" s="13"/>
      <c r="C545" s="13"/>
      <c r="D545" s="10"/>
      <c r="E545" s="22"/>
      <c r="F545" s="22"/>
      <c r="G545" s="22"/>
      <c r="H545" s="21">
        <v>2070112</v>
      </c>
      <c r="I545" s="21" t="s">
        <v>1316</v>
      </c>
      <c r="J545" s="10"/>
      <c r="K545" s="10"/>
      <c r="L545" s="10">
        <v>557</v>
      </c>
      <c r="M545" s="22"/>
      <c r="N545" s="10"/>
      <c r="O545" s="22"/>
      <c r="T545" s="165"/>
    </row>
    <row r="546" spans="1:20" ht="14.25">
      <c r="A546" s="24"/>
      <c r="B546" s="13"/>
      <c r="C546" s="13"/>
      <c r="D546" s="10"/>
      <c r="E546" s="22"/>
      <c r="F546" s="22"/>
      <c r="G546" s="22"/>
      <c r="H546" s="21">
        <v>2070199</v>
      </c>
      <c r="I546" s="21" t="s">
        <v>1317</v>
      </c>
      <c r="J546" s="10"/>
      <c r="K546" s="10"/>
      <c r="L546" s="10">
        <v>4447</v>
      </c>
      <c r="M546" s="22"/>
      <c r="N546" s="10"/>
      <c r="O546" s="22"/>
      <c r="T546" s="165"/>
    </row>
    <row r="547" spans="1:20" ht="14.25">
      <c r="A547" s="24"/>
      <c r="B547" s="13"/>
      <c r="C547" s="13"/>
      <c r="D547" s="10"/>
      <c r="E547" s="22"/>
      <c r="F547" s="22"/>
      <c r="G547" s="22"/>
      <c r="H547" s="21">
        <v>20702</v>
      </c>
      <c r="I547" s="30" t="s">
        <v>1318</v>
      </c>
      <c r="J547" s="10">
        <v>7152</v>
      </c>
      <c r="K547" s="38">
        <v>4840</v>
      </c>
      <c r="L547" s="10">
        <v>4840</v>
      </c>
      <c r="M547" s="22">
        <f>+L547/K547</f>
        <v>1</v>
      </c>
      <c r="N547" s="10">
        <v>5475</v>
      </c>
      <c r="O547" s="22">
        <f>+L547/N547-1</f>
        <v>-0.11598173515981736</v>
      </c>
      <c r="T547" s="165"/>
    </row>
    <row r="548" spans="1:20" ht="14.25">
      <c r="A548" s="24"/>
      <c r="B548" s="13"/>
      <c r="C548" s="13"/>
      <c r="D548" s="10"/>
      <c r="E548" s="22"/>
      <c r="F548" s="22"/>
      <c r="G548" s="22"/>
      <c r="H548" s="21">
        <v>2070201</v>
      </c>
      <c r="I548" s="21" t="s">
        <v>939</v>
      </c>
      <c r="J548" s="10"/>
      <c r="K548" s="10"/>
      <c r="L548" s="10">
        <v>198</v>
      </c>
      <c r="M548" s="22"/>
      <c r="N548" s="10"/>
      <c r="O548" s="22"/>
      <c r="T548" s="165"/>
    </row>
    <row r="549" spans="1:20" ht="14.25">
      <c r="A549" s="24"/>
      <c r="B549" s="13"/>
      <c r="C549" s="13"/>
      <c r="D549" s="10"/>
      <c r="E549" s="22"/>
      <c r="F549" s="22"/>
      <c r="G549" s="22"/>
      <c r="H549" s="21">
        <v>2070202</v>
      </c>
      <c r="I549" s="21" t="s">
        <v>940</v>
      </c>
      <c r="J549" s="10"/>
      <c r="K549" s="10"/>
      <c r="L549" s="10">
        <v>0</v>
      </c>
      <c r="M549" s="22"/>
      <c r="N549" s="10"/>
      <c r="O549" s="22"/>
      <c r="T549" s="165"/>
    </row>
    <row r="550" spans="1:20" ht="14.25">
      <c r="A550" s="24"/>
      <c r="B550" s="13"/>
      <c r="C550" s="13"/>
      <c r="D550" s="10"/>
      <c r="E550" s="22"/>
      <c r="F550" s="22"/>
      <c r="G550" s="22"/>
      <c r="H550" s="21">
        <v>2070203</v>
      </c>
      <c r="I550" s="21" t="s">
        <v>941</v>
      </c>
      <c r="J550" s="10"/>
      <c r="K550" s="10"/>
      <c r="L550" s="10">
        <v>0</v>
      </c>
      <c r="M550" s="22"/>
      <c r="N550" s="10"/>
      <c r="O550" s="22"/>
      <c r="T550" s="165"/>
    </row>
    <row r="551" spans="1:20" ht="14.25">
      <c r="A551" s="24"/>
      <c r="B551" s="13"/>
      <c r="C551" s="13"/>
      <c r="D551" s="10"/>
      <c r="E551" s="22"/>
      <c r="F551" s="22"/>
      <c r="G551" s="22"/>
      <c r="H551" s="21">
        <v>2070204</v>
      </c>
      <c r="I551" s="21" t="s">
        <v>1319</v>
      </c>
      <c r="J551" s="10"/>
      <c r="K551" s="10"/>
      <c r="L551" s="10">
        <v>100</v>
      </c>
      <c r="M551" s="22"/>
      <c r="N551" s="10"/>
      <c r="O551" s="22"/>
      <c r="T551" s="165"/>
    </row>
    <row r="552" spans="1:20" ht="14.25">
      <c r="A552" s="24"/>
      <c r="B552" s="13"/>
      <c r="C552" s="13"/>
      <c r="D552" s="10"/>
      <c r="E552" s="22"/>
      <c r="F552" s="22"/>
      <c r="G552" s="22"/>
      <c r="H552" s="21">
        <v>2070205</v>
      </c>
      <c r="I552" s="21" t="s">
        <v>1320</v>
      </c>
      <c r="J552" s="10"/>
      <c r="K552" s="10"/>
      <c r="L552" s="10">
        <v>4159</v>
      </c>
      <c r="M552" s="22"/>
      <c r="N552" s="10"/>
      <c r="O552" s="22"/>
      <c r="T552" s="165"/>
    </row>
    <row r="553" spans="1:20" ht="14.25">
      <c r="A553" s="24"/>
      <c r="B553" s="13"/>
      <c r="C553" s="13"/>
      <c r="D553" s="10"/>
      <c r="E553" s="22"/>
      <c r="F553" s="22"/>
      <c r="G553" s="22"/>
      <c r="H553" s="21">
        <v>2070206</v>
      </c>
      <c r="I553" s="21" t="s">
        <v>1321</v>
      </c>
      <c r="J553" s="10"/>
      <c r="K553" s="10"/>
      <c r="L553" s="10">
        <v>0</v>
      </c>
      <c r="M553" s="22"/>
      <c r="N553" s="10"/>
      <c r="O553" s="22"/>
      <c r="T553" s="165"/>
    </row>
    <row r="554" spans="1:20" ht="14.25">
      <c r="A554" s="24"/>
      <c r="B554" s="13"/>
      <c r="C554" s="13"/>
      <c r="D554" s="10"/>
      <c r="E554" s="22"/>
      <c r="F554" s="22"/>
      <c r="G554" s="22"/>
      <c r="H554" s="21">
        <v>2070299</v>
      </c>
      <c r="I554" s="21" t="s">
        <v>1322</v>
      </c>
      <c r="J554" s="10"/>
      <c r="K554" s="10"/>
      <c r="L554" s="10">
        <v>383</v>
      </c>
      <c r="M554" s="22"/>
      <c r="N554" s="10"/>
      <c r="O554" s="22"/>
      <c r="T554" s="165"/>
    </row>
    <row r="555" spans="1:20" ht="14.25">
      <c r="A555" s="24"/>
      <c r="B555" s="13"/>
      <c r="C555" s="13"/>
      <c r="D555" s="10"/>
      <c r="E555" s="22"/>
      <c r="F555" s="22"/>
      <c r="G555" s="22"/>
      <c r="H555" s="21">
        <v>20703</v>
      </c>
      <c r="I555" s="30" t="s">
        <v>1323</v>
      </c>
      <c r="J555" s="10">
        <v>10266</v>
      </c>
      <c r="K555" s="38">
        <v>245948</v>
      </c>
      <c r="L555" s="10">
        <v>245818</v>
      </c>
      <c r="M555" s="22">
        <f>+L555/K555</f>
        <v>0.9994714329858344</v>
      </c>
      <c r="N555" s="10">
        <v>11238</v>
      </c>
      <c r="O555" s="22">
        <f>+L555/N555-1</f>
        <v>20.873820964584446</v>
      </c>
      <c r="T555" s="165"/>
    </row>
    <row r="556" spans="1:20" ht="14.25">
      <c r="A556" s="24"/>
      <c r="B556" s="13"/>
      <c r="C556" s="13"/>
      <c r="D556" s="10"/>
      <c r="E556" s="22"/>
      <c r="F556" s="22"/>
      <c r="G556" s="22"/>
      <c r="H556" s="21">
        <v>2070301</v>
      </c>
      <c r="I556" s="21" t="s">
        <v>939</v>
      </c>
      <c r="J556" s="10"/>
      <c r="K556" s="10"/>
      <c r="L556" s="10">
        <v>118</v>
      </c>
      <c r="M556" s="22"/>
      <c r="N556" s="10"/>
      <c r="O556" s="22"/>
      <c r="T556" s="165"/>
    </row>
    <row r="557" spans="1:20" ht="14.25">
      <c r="A557" s="24"/>
      <c r="B557" s="13"/>
      <c r="C557" s="13"/>
      <c r="D557" s="10"/>
      <c r="E557" s="22"/>
      <c r="F557" s="22"/>
      <c r="G557" s="22"/>
      <c r="H557" s="21">
        <v>2070302</v>
      </c>
      <c r="I557" s="21" t="s">
        <v>940</v>
      </c>
      <c r="J557" s="10"/>
      <c r="K557" s="10"/>
      <c r="L557" s="10">
        <v>0</v>
      </c>
      <c r="M557" s="22"/>
      <c r="N557" s="10"/>
      <c r="O557" s="22"/>
      <c r="T557" s="165"/>
    </row>
    <row r="558" spans="1:20" ht="14.25">
      <c r="A558" s="24"/>
      <c r="B558" s="13"/>
      <c r="C558" s="13"/>
      <c r="D558" s="10"/>
      <c r="E558" s="22"/>
      <c r="F558" s="22"/>
      <c r="G558" s="22"/>
      <c r="H558" s="21">
        <v>2070303</v>
      </c>
      <c r="I558" s="21" t="s">
        <v>941</v>
      </c>
      <c r="J558" s="10"/>
      <c r="K558" s="10"/>
      <c r="L558" s="10">
        <v>0</v>
      </c>
      <c r="M558" s="22"/>
      <c r="N558" s="10"/>
      <c r="O558" s="22"/>
      <c r="T558" s="165"/>
    </row>
    <row r="559" spans="1:20" ht="14.25">
      <c r="A559" s="24"/>
      <c r="B559" s="13"/>
      <c r="C559" s="13"/>
      <c r="D559" s="10"/>
      <c r="E559" s="22"/>
      <c r="F559" s="22"/>
      <c r="G559" s="22"/>
      <c r="H559" s="21">
        <v>2070304</v>
      </c>
      <c r="I559" s="21" t="s">
        <v>1324</v>
      </c>
      <c r="J559" s="10"/>
      <c r="K559" s="10"/>
      <c r="L559" s="10">
        <v>6575</v>
      </c>
      <c r="M559" s="22"/>
      <c r="N559" s="10"/>
      <c r="O559" s="22"/>
      <c r="T559" s="165"/>
    </row>
    <row r="560" spans="1:20" ht="14.25">
      <c r="A560" s="24"/>
      <c r="B560" s="13"/>
      <c r="C560" s="13"/>
      <c r="D560" s="10"/>
      <c r="E560" s="22"/>
      <c r="F560" s="22"/>
      <c r="G560" s="22"/>
      <c r="H560" s="21">
        <v>2070305</v>
      </c>
      <c r="I560" s="21" t="s">
        <v>1325</v>
      </c>
      <c r="J560" s="10"/>
      <c r="K560" s="10"/>
      <c r="L560" s="10">
        <v>1904</v>
      </c>
      <c r="M560" s="22"/>
      <c r="N560" s="10"/>
      <c r="O560" s="22"/>
      <c r="T560" s="165"/>
    </row>
    <row r="561" spans="1:20" ht="14.25">
      <c r="A561" s="24"/>
      <c r="B561" s="13"/>
      <c r="C561" s="13"/>
      <c r="D561" s="10"/>
      <c r="E561" s="22"/>
      <c r="F561" s="22"/>
      <c r="G561" s="22"/>
      <c r="H561" s="21">
        <v>2070306</v>
      </c>
      <c r="I561" s="21" t="s">
        <v>1326</v>
      </c>
      <c r="J561" s="10"/>
      <c r="K561" s="10"/>
      <c r="L561" s="10">
        <v>268</v>
      </c>
      <c r="M561" s="22"/>
      <c r="N561" s="10"/>
      <c r="O561" s="22"/>
      <c r="T561" s="165"/>
    </row>
    <row r="562" spans="1:20" ht="14.25">
      <c r="A562" s="24"/>
      <c r="B562" s="13"/>
      <c r="C562" s="13"/>
      <c r="D562" s="10"/>
      <c r="E562" s="22"/>
      <c r="F562" s="22"/>
      <c r="G562" s="22"/>
      <c r="H562" s="21">
        <v>2070307</v>
      </c>
      <c r="I562" s="21" t="s">
        <v>1327</v>
      </c>
      <c r="J562" s="10"/>
      <c r="K562" s="10"/>
      <c r="L562" s="10">
        <v>236758</v>
      </c>
      <c r="M562" s="22"/>
      <c r="N562" s="10"/>
      <c r="O562" s="22"/>
      <c r="T562" s="165"/>
    </row>
    <row r="563" spans="1:20" ht="14.25">
      <c r="A563" s="24"/>
      <c r="B563" s="13"/>
      <c r="C563" s="13"/>
      <c r="D563" s="10"/>
      <c r="E563" s="22"/>
      <c r="F563" s="22"/>
      <c r="G563" s="22"/>
      <c r="H563" s="21">
        <v>2070308</v>
      </c>
      <c r="I563" s="21" t="s">
        <v>1328</v>
      </c>
      <c r="J563" s="10"/>
      <c r="K563" s="10"/>
      <c r="L563" s="10">
        <v>134</v>
      </c>
      <c r="M563" s="22"/>
      <c r="N563" s="10"/>
      <c r="O563" s="22"/>
      <c r="T563" s="165"/>
    </row>
    <row r="564" spans="1:20" ht="14.25">
      <c r="A564" s="24"/>
      <c r="B564" s="13"/>
      <c r="C564" s="13"/>
      <c r="D564" s="10"/>
      <c r="E564" s="22"/>
      <c r="F564" s="22"/>
      <c r="G564" s="22"/>
      <c r="H564" s="21">
        <v>2070309</v>
      </c>
      <c r="I564" s="21" t="s">
        <v>1329</v>
      </c>
      <c r="J564" s="10"/>
      <c r="K564" s="10"/>
      <c r="L564" s="10">
        <v>9</v>
      </c>
      <c r="M564" s="22"/>
      <c r="N564" s="10"/>
      <c r="O564" s="22"/>
      <c r="T564" s="165"/>
    </row>
    <row r="565" spans="1:20" ht="14.25">
      <c r="A565" s="24"/>
      <c r="B565" s="13"/>
      <c r="C565" s="13"/>
      <c r="D565" s="10"/>
      <c r="E565" s="22"/>
      <c r="F565" s="22"/>
      <c r="G565" s="22"/>
      <c r="H565" s="21">
        <v>2070399</v>
      </c>
      <c r="I565" s="21" t="s">
        <v>1330</v>
      </c>
      <c r="J565" s="10"/>
      <c r="K565" s="10"/>
      <c r="L565" s="10">
        <v>52</v>
      </c>
      <c r="M565" s="22"/>
      <c r="N565" s="10"/>
      <c r="O565" s="22"/>
      <c r="T565" s="165"/>
    </row>
    <row r="566" spans="1:20" ht="14.25">
      <c r="A566" s="24"/>
      <c r="B566" s="13"/>
      <c r="C566" s="13"/>
      <c r="D566" s="10"/>
      <c r="E566" s="22"/>
      <c r="F566" s="22"/>
      <c r="G566" s="22"/>
      <c r="H566" s="21">
        <v>20704</v>
      </c>
      <c r="I566" s="30" t="s">
        <v>1331</v>
      </c>
      <c r="J566" s="10">
        <v>3345</v>
      </c>
      <c r="K566" s="38">
        <v>3169</v>
      </c>
      <c r="L566" s="10">
        <v>3169</v>
      </c>
      <c r="M566" s="22">
        <f>+L566/K566</f>
        <v>1</v>
      </c>
      <c r="N566" s="10">
        <v>3117</v>
      </c>
      <c r="O566" s="22">
        <f>+L566/N566-1</f>
        <v>0.016682707731793478</v>
      </c>
      <c r="T566" s="165"/>
    </row>
    <row r="567" spans="1:20" ht="14.25">
      <c r="A567" s="24"/>
      <c r="B567" s="13"/>
      <c r="C567" s="13"/>
      <c r="D567" s="10"/>
      <c r="E567" s="22"/>
      <c r="F567" s="22"/>
      <c r="G567" s="22"/>
      <c r="H567" s="21">
        <v>2070401</v>
      </c>
      <c r="I567" s="21" t="s">
        <v>939</v>
      </c>
      <c r="J567" s="10"/>
      <c r="K567" s="10"/>
      <c r="L567" s="10">
        <v>0</v>
      </c>
      <c r="M567" s="22"/>
      <c r="N567" s="10"/>
      <c r="O567" s="22"/>
      <c r="T567" s="165"/>
    </row>
    <row r="568" spans="1:20" ht="14.25">
      <c r="A568" s="24"/>
      <c r="B568" s="13"/>
      <c r="C568" s="13"/>
      <c r="D568" s="10"/>
      <c r="E568" s="22"/>
      <c r="F568" s="22"/>
      <c r="G568" s="22"/>
      <c r="H568" s="21">
        <v>2070402</v>
      </c>
      <c r="I568" s="21" t="s">
        <v>940</v>
      </c>
      <c r="J568" s="10"/>
      <c r="K568" s="10"/>
      <c r="L568" s="10">
        <v>0</v>
      </c>
      <c r="M568" s="22"/>
      <c r="N568" s="10"/>
      <c r="O568" s="22"/>
      <c r="T568" s="165"/>
    </row>
    <row r="569" spans="1:20" ht="14.25">
      <c r="A569" s="24"/>
      <c r="B569" s="13"/>
      <c r="C569" s="13"/>
      <c r="D569" s="10"/>
      <c r="E569" s="22"/>
      <c r="F569" s="22"/>
      <c r="G569" s="22"/>
      <c r="H569" s="21">
        <v>2070403</v>
      </c>
      <c r="I569" s="21" t="s">
        <v>941</v>
      </c>
      <c r="J569" s="10"/>
      <c r="K569" s="10"/>
      <c r="L569" s="10">
        <v>0</v>
      </c>
      <c r="M569" s="22"/>
      <c r="N569" s="10"/>
      <c r="O569" s="22"/>
      <c r="T569" s="165"/>
    </row>
    <row r="570" spans="1:20" ht="14.25">
      <c r="A570" s="24"/>
      <c r="B570" s="13"/>
      <c r="C570" s="13"/>
      <c r="D570" s="10"/>
      <c r="E570" s="22"/>
      <c r="F570" s="22"/>
      <c r="G570" s="22"/>
      <c r="H570" s="21">
        <v>2070404</v>
      </c>
      <c r="I570" s="21" t="s">
        <v>1332</v>
      </c>
      <c r="J570" s="10"/>
      <c r="K570" s="10"/>
      <c r="L570" s="10">
        <v>1301</v>
      </c>
      <c r="M570" s="22"/>
      <c r="N570" s="10"/>
      <c r="O570" s="22"/>
      <c r="T570" s="165"/>
    </row>
    <row r="571" spans="1:20" ht="14.25">
      <c r="A571" s="24"/>
      <c r="B571" s="13"/>
      <c r="C571" s="13"/>
      <c r="D571" s="10"/>
      <c r="E571" s="22"/>
      <c r="F571" s="22"/>
      <c r="G571" s="22"/>
      <c r="H571" s="21">
        <v>2070405</v>
      </c>
      <c r="I571" s="21" t="s">
        <v>1333</v>
      </c>
      <c r="J571" s="10"/>
      <c r="K571" s="10"/>
      <c r="L571" s="10">
        <v>0</v>
      </c>
      <c r="M571" s="22"/>
      <c r="N571" s="10"/>
      <c r="O571" s="22"/>
      <c r="T571" s="165"/>
    </row>
    <row r="572" spans="1:20" ht="14.25">
      <c r="A572" s="24"/>
      <c r="B572" s="13"/>
      <c r="C572" s="13"/>
      <c r="D572" s="10"/>
      <c r="E572" s="22"/>
      <c r="F572" s="22"/>
      <c r="G572" s="22"/>
      <c r="H572" s="21">
        <v>2070406</v>
      </c>
      <c r="I572" s="21" t="s">
        <v>1334</v>
      </c>
      <c r="J572" s="10"/>
      <c r="K572" s="10"/>
      <c r="L572" s="10">
        <v>0</v>
      </c>
      <c r="M572" s="22"/>
      <c r="N572" s="10"/>
      <c r="O572" s="22"/>
      <c r="T572" s="165"/>
    </row>
    <row r="573" spans="1:20" ht="14.25">
      <c r="A573" s="24"/>
      <c r="B573" s="13"/>
      <c r="C573" s="13"/>
      <c r="D573" s="10"/>
      <c r="E573" s="22"/>
      <c r="F573" s="22"/>
      <c r="G573" s="22"/>
      <c r="H573" s="21">
        <v>2070407</v>
      </c>
      <c r="I573" s="21" t="s">
        <v>1335</v>
      </c>
      <c r="J573" s="10"/>
      <c r="K573" s="10"/>
      <c r="L573" s="10">
        <v>140</v>
      </c>
      <c r="M573" s="22"/>
      <c r="N573" s="10"/>
      <c r="O573" s="22"/>
      <c r="T573" s="165"/>
    </row>
    <row r="574" spans="1:20" ht="14.25">
      <c r="A574" s="24"/>
      <c r="B574" s="13"/>
      <c r="C574" s="13"/>
      <c r="D574" s="10"/>
      <c r="E574" s="22"/>
      <c r="F574" s="22"/>
      <c r="G574" s="22"/>
      <c r="H574" s="21">
        <v>2070499</v>
      </c>
      <c r="I574" s="21" t="s">
        <v>1336</v>
      </c>
      <c r="J574" s="10"/>
      <c r="K574" s="10"/>
      <c r="L574" s="10">
        <v>1728</v>
      </c>
      <c r="M574" s="22"/>
      <c r="N574" s="10"/>
      <c r="O574" s="22"/>
      <c r="T574" s="165"/>
    </row>
    <row r="575" spans="1:20" ht="14.25">
      <c r="A575" s="24"/>
      <c r="B575" s="13"/>
      <c r="C575" s="13"/>
      <c r="D575" s="10"/>
      <c r="E575" s="22"/>
      <c r="F575" s="22"/>
      <c r="G575" s="22"/>
      <c r="H575" s="21">
        <v>20705</v>
      </c>
      <c r="I575" s="30" t="s">
        <v>1337</v>
      </c>
      <c r="J575" s="10">
        <v>110</v>
      </c>
      <c r="K575" s="38">
        <v>137</v>
      </c>
      <c r="L575" s="10">
        <v>137</v>
      </c>
      <c r="M575" s="22">
        <f>+L575/K575</f>
        <v>1</v>
      </c>
      <c r="N575" s="10">
        <v>125</v>
      </c>
      <c r="O575" s="22">
        <f>+L575/N575-1</f>
        <v>0.09600000000000009</v>
      </c>
      <c r="T575" s="165"/>
    </row>
    <row r="576" spans="1:20" ht="14.25">
      <c r="A576" s="24"/>
      <c r="B576" s="13"/>
      <c r="C576" s="13"/>
      <c r="D576" s="10"/>
      <c r="E576" s="22"/>
      <c r="F576" s="22"/>
      <c r="G576" s="22"/>
      <c r="H576" s="21">
        <v>2070501</v>
      </c>
      <c r="I576" s="21" t="s">
        <v>939</v>
      </c>
      <c r="J576" s="10"/>
      <c r="K576" s="10"/>
      <c r="L576" s="10">
        <v>0</v>
      </c>
      <c r="M576" s="22"/>
      <c r="N576" s="10"/>
      <c r="O576" s="22"/>
      <c r="T576" s="165"/>
    </row>
    <row r="577" spans="1:20" ht="14.25">
      <c r="A577" s="24"/>
      <c r="B577" s="13"/>
      <c r="C577" s="13"/>
      <c r="D577" s="10"/>
      <c r="E577" s="22"/>
      <c r="F577" s="22"/>
      <c r="G577" s="22"/>
      <c r="H577" s="21">
        <v>2070502</v>
      </c>
      <c r="I577" s="21" t="s">
        <v>940</v>
      </c>
      <c r="J577" s="10"/>
      <c r="K577" s="10"/>
      <c r="L577" s="10">
        <v>0</v>
      </c>
      <c r="M577" s="22"/>
      <c r="N577" s="10"/>
      <c r="O577" s="22"/>
      <c r="T577" s="165"/>
    </row>
    <row r="578" spans="1:20" ht="14.25">
      <c r="A578" s="24"/>
      <c r="B578" s="13"/>
      <c r="C578" s="13"/>
      <c r="D578" s="10"/>
      <c r="E578" s="22"/>
      <c r="F578" s="22"/>
      <c r="G578" s="22"/>
      <c r="H578" s="21">
        <v>2070503</v>
      </c>
      <c r="I578" s="21" t="s">
        <v>941</v>
      </c>
      <c r="J578" s="10"/>
      <c r="K578" s="10"/>
      <c r="L578" s="10">
        <v>0</v>
      </c>
      <c r="M578" s="22"/>
      <c r="N578" s="10"/>
      <c r="O578" s="22"/>
      <c r="T578" s="165"/>
    </row>
    <row r="579" spans="1:20" ht="14.25">
      <c r="A579" s="24"/>
      <c r="B579" s="13"/>
      <c r="C579" s="13"/>
      <c r="D579" s="10"/>
      <c r="E579" s="22"/>
      <c r="F579" s="22"/>
      <c r="G579" s="22"/>
      <c r="H579" s="21">
        <v>2070504</v>
      </c>
      <c r="I579" s="21" t="s">
        <v>1338</v>
      </c>
      <c r="J579" s="10"/>
      <c r="K579" s="10"/>
      <c r="L579" s="10">
        <v>30</v>
      </c>
      <c r="M579" s="22"/>
      <c r="N579" s="10"/>
      <c r="O579" s="22"/>
      <c r="T579" s="165"/>
    </row>
    <row r="580" spans="1:20" ht="14.25">
      <c r="A580" s="24"/>
      <c r="B580" s="13"/>
      <c r="C580" s="13"/>
      <c r="D580" s="10"/>
      <c r="E580" s="22"/>
      <c r="F580" s="22"/>
      <c r="G580" s="22"/>
      <c r="H580" s="21">
        <v>2070505</v>
      </c>
      <c r="I580" s="21" t="s">
        <v>1339</v>
      </c>
      <c r="J580" s="10"/>
      <c r="K580" s="10"/>
      <c r="L580" s="10">
        <v>0</v>
      </c>
      <c r="M580" s="22"/>
      <c r="N580" s="10"/>
      <c r="O580" s="22"/>
      <c r="T580" s="165"/>
    </row>
    <row r="581" spans="1:20" ht="14.25">
      <c r="A581" s="24"/>
      <c r="B581" s="13"/>
      <c r="C581" s="13"/>
      <c r="D581" s="10"/>
      <c r="E581" s="22"/>
      <c r="F581" s="22"/>
      <c r="G581" s="22"/>
      <c r="H581" s="21">
        <v>2070506</v>
      </c>
      <c r="I581" s="21" t="s">
        <v>1340</v>
      </c>
      <c r="J581" s="10"/>
      <c r="K581" s="10"/>
      <c r="L581" s="10">
        <v>0</v>
      </c>
      <c r="M581" s="22"/>
      <c r="N581" s="10"/>
      <c r="O581" s="22"/>
      <c r="T581" s="165"/>
    </row>
    <row r="582" spans="1:20" ht="14.25">
      <c r="A582" s="24"/>
      <c r="B582" s="13"/>
      <c r="C582" s="13"/>
      <c r="D582" s="10"/>
      <c r="E582" s="22"/>
      <c r="F582" s="22"/>
      <c r="G582" s="22"/>
      <c r="H582" s="21">
        <v>2070507</v>
      </c>
      <c r="I582" s="21" t="s">
        <v>1341</v>
      </c>
      <c r="J582" s="10"/>
      <c r="K582" s="10"/>
      <c r="L582" s="10">
        <v>107</v>
      </c>
      <c r="M582" s="22"/>
      <c r="N582" s="10"/>
      <c r="O582" s="22"/>
      <c r="T582" s="165"/>
    </row>
    <row r="583" spans="1:20" ht="14.25">
      <c r="A583" s="24"/>
      <c r="B583" s="13"/>
      <c r="C583" s="13"/>
      <c r="D583" s="10"/>
      <c r="E583" s="22"/>
      <c r="F583" s="22"/>
      <c r="G583" s="22"/>
      <c r="H583" s="21">
        <v>2070599</v>
      </c>
      <c r="I583" s="21" t="s">
        <v>1342</v>
      </c>
      <c r="J583" s="10"/>
      <c r="K583" s="10"/>
      <c r="L583" s="10">
        <v>0</v>
      </c>
      <c r="M583" s="22"/>
      <c r="N583" s="10"/>
      <c r="O583" s="22"/>
      <c r="T583" s="165"/>
    </row>
    <row r="584" spans="1:20" ht="14.25">
      <c r="A584" s="24"/>
      <c r="B584" s="13"/>
      <c r="C584" s="13"/>
      <c r="D584" s="10"/>
      <c r="E584" s="22"/>
      <c r="F584" s="22"/>
      <c r="G584" s="22"/>
      <c r="H584" s="21">
        <v>20799</v>
      </c>
      <c r="I584" s="30" t="s">
        <v>1343</v>
      </c>
      <c r="J584" s="10">
        <v>56914</v>
      </c>
      <c r="K584" s="38">
        <v>102129</v>
      </c>
      <c r="L584" s="10">
        <v>102129</v>
      </c>
      <c r="M584" s="22">
        <f>+L584/K584</f>
        <v>1</v>
      </c>
      <c r="N584" s="10">
        <v>100008</v>
      </c>
      <c r="O584" s="22">
        <f>+L584/N584-1</f>
        <v>0.021208303335733092</v>
      </c>
      <c r="T584" s="165"/>
    </row>
    <row r="585" spans="1:20" ht="14.25">
      <c r="A585" s="24"/>
      <c r="B585" s="13"/>
      <c r="C585" s="13"/>
      <c r="D585" s="10"/>
      <c r="E585" s="22"/>
      <c r="F585" s="22"/>
      <c r="G585" s="22"/>
      <c r="H585" s="21">
        <v>2079902</v>
      </c>
      <c r="I585" s="21" t="s">
        <v>1344</v>
      </c>
      <c r="J585" s="10"/>
      <c r="K585" s="10"/>
      <c r="L585" s="10">
        <v>15</v>
      </c>
      <c r="M585" s="22"/>
      <c r="N585" s="10"/>
      <c r="O585" s="22"/>
      <c r="T585" s="165"/>
    </row>
    <row r="586" spans="1:20" ht="14.25">
      <c r="A586" s="24"/>
      <c r="B586" s="13"/>
      <c r="C586" s="13"/>
      <c r="D586" s="10"/>
      <c r="E586" s="22"/>
      <c r="F586" s="22"/>
      <c r="G586" s="22"/>
      <c r="H586" s="21">
        <v>2079903</v>
      </c>
      <c r="I586" s="21" t="s">
        <v>1345</v>
      </c>
      <c r="J586" s="10"/>
      <c r="K586" s="10"/>
      <c r="L586" s="10">
        <v>0</v>
      </c>
      <c r="M586" s="22"/>
      <c r="N586" s="10"/>
      <c r="O586" s="22"/>
      <c r="T586" s="165"/>
    </row>
    <row r="587" spans="1:20" ht="14.25">
      <c r="A587" s="24"/>
      <c r="B587" s="13"/>
      <c r="C587" s="13"/>
      <c r="D587" s="10"/>
      <c r="E587" s="22"/>
      <c r="F587" s="22"/>
      <c r="G587" s="22"/>
      <c r="H587" s="21">
        <v>2079999</v>
      </c>
      <c r="I587" s="21" t="s">
        <v>1346</v>
      </c>
      <c r="J587" s="10"/>
      <c r="K587" s="10"/>
      <c r="L587" s="10">
        <v>102114</v>
      </c>
      <c r="M587" s="22"/>
      <c r="N587" s="10"/>
      <c r="O587" s="22"/>
      <c r="T587" s="165"/>
    </row>
    <row r="588" spans="1:20" ht="14.25">
      <c r="A588" s="24"/>
      <c r="B588" s="13"/>
      <c r="C588" s="13"/>
      <c r="D588" s="10"/>
      <c r="E588" s="22"/>
      <c r="F588" s="22"/>
      <c r="G588" s="22"/>
      <c r="H588" s="21">
        <v>208</v>
      </c>
      <c r="I588" s="30" t="s">
        <v>1347</v>
      </c>
      <c r="J588" s="10">
        <v>366200</v>
      </c>
      <c r="K588" s="38">
        <v>310496</v>
      </c>
      <c r="L588" s="10">
        <v>294487</v>
      </c>
      <c r="M588" s="22">
        <f>+L588/K588</f>
        <v>0.9484405596207358</v>
      </c>
      <c r="N588" s="10">
        <v>303195</v>
      </c>
      <c r="O588" s="22">
        <f>+L588/N588-1</f>
        <v>-0.028720790250498895</v>
      </c>
      <c r="T588" s="165"/>
    </row>
    <row r="589" spans="1:21" ht="14.25">
      <c r="A589" s="24"/>
      <c r="B589" s="13"/>
      <c r="C589" s="13"/>
      <c r="D589" s="10"/>
      <c r="E589" s="22"/>
      <c r="F589" s="22"/>
      <c r="G589" s="22"/>
      <c r="H589" s="21">
        <v>20801</v>
      </c>
      <c r="I589" s="30" t="s">
        <v>1348</v>
      </c>
      <c r="J589" s="10">
        <v>50959</v>
      </c>
      <c r="K589" s="38">
        <v>52383</v>
      </c>
      <c r="L589" s="10">
        <v>52383</v>
      </c>
      <c r="M589" s="22">
        <f>+L589/K589</f>
        <v>1</v>
      </c>
      <c r="N589" s="10">
        <v>52535</v>
      </c>
      <c r="O589" s="22">
        <f>+L589/N589-1</f>
        <v>-0.002893309222423146</v>
      </c>
      <c r="T589" s="164" t="s">
        <v>97</v>
      </c>
      <c r="U589" s="126">
        <v>303195</v>
      </c>
    </row>
    <row r="590" spans="1:21" ht="14.25">
      <c r="A590" s="24"/>
      <c r="B590" s="13"/>
      <c r="C590" s="13"/>
      <c r="D590" s="10"/>
      <c r="E590" s="22"/>
      <c r="F590" s="22"/>
      <c r="G590" s="22"/>
      <c r="H590" s="21">
        <v>2080101</v>
      </c>
      <c r="I590" s="21" t="s">
        <v>939</v>
      </c>
      <c r="J590" s="10"/>
      <c r="K590" s="10"/>
      <c r="L590" s="10">
        <v>6836</v>
      </c>
      <c r="M590" s="22"/>
      <c r="N590" s="10"/>
      <c r="O590" s="22"/>
      <c r="T590" s="165" t="s">
        <v>1348</v>
      </c>
      <c r="U590" s="126">
        <v>52535</v>
      </c>
    </row>
    <row r="591" spans="1:21" ht="14.25">
      <c r="A591" s="24"/>
      <c r="B591" s="13"/>
      <c r="C591" s="13"/>
      <c r="D591" s="10"/>
      <c r="E591" s="22"/>
      <c r="F591" s="22"/>
      <c r="G591" s="22"/>
      <c r="H591" s="21">
        <v>2080102</v>
      </c>
      <c r="I591" s="21" t="s">
        <v>940</v>
      </c>
      <c r="J591" s="10"/>
      <c r="K591" s="10"/>
      <c r="L591" s="10">
        <v>686</v>
      </c>
      <c r="M591" s="22"/>
      <c r="N591" s="10"/>
      <c r="O591" s="22"/>
      <c r="T591" s="165" t="s">
        <v>1358</v>
      </c>
      <c r="U591" s="126">
        <v>8806</v>
      </c>
    </row>
    <row r="592" spans="1:21" ht="14.25">
      <c r="A592" s="24"/>
      <c r="B592" s="13"/>
      <c r="C592" s="13"/>
      <c r="D592" s="10"/>
      <c r="E592" s="22"/>
      <c r="F592" s="22"/>
      <c r="G592" s="22"/>
      <c r="H592" s="21">
        <v>2080103</v>
      </c>
      <c r="I592" s="21" t="s">
        <v>941</v>
      </c>
      <c r="J592" s="10"/>
      <c r="K592" s="10"/>
      <c r="L592" s="10">
        <v>0</v>
      </c>
      <c r="M592" s="22"/>
      <c r="N592" s="10"/>
      <c r="O592" s="22"/>
      <c r="T592" s="165" t="s">
        <v>1366</v>
      </c>
      <c r="U592" s="126">
        <v>11009</v>
      </c>
    </row>
    <row r="593" spans="1:21" ht="14.25">
      <c r="A593" s="24"/>
      <c r="B593" s="13"/>
      <c r="C593" s="13"/>
      <c r="D593" s="10"/>
      <c r="E593" s="22"/>
      <c r="F593" s="22"/>
      <c r="G593" s="22"/>
      <c r="H593" s="21">
        <v>2080104</v>
      </c>
      <c r="I593" s="21" t="s">
        <v>1349</v>
      </c>
      <c r="J593" s="10"/>
      <c r="K593" s="10"/>
      <c r="L593" s="10">
        <v>95</v>
      </c>
      <c r="M593" s="22"/>
      <c r="N593" s="10"/>
      <c r="O593" s="22"/>
      <c r="T593" s="165" t="s">
        <v>1374</v>
      </c>
      <c r="U593" s="126">
        <v>0</v>
      </c>
    </row>
    <row r="594" spans="1:21" ht="14.25">
      <c r="A594" s="24"/>
      <c r="B594" s="13"/>
      <c r="C594" s="13"/>
      <c r="D594" s="10"/>
      <c r="E594" s="22"/>
      <c r="F594" s="22"/>
      <c r="G594" s="22"/>
      <c r="H594" s="21">
        <v>2080105</v>
      </c>
      <c r="I594" s="21" t="s">
        <v>1350</v>
      </c>
      <c r="J594" s="10"/>
      <c r="K594" s="10"/>
      <c r="L594" s="10">
        <v>24</v>
      </c>
      <c r="M594" s="22"/>
      <c r="N594" s="10"/>
      <c r="O594" s="22"/>
      <c r="T594" s="165" t="s">
        <v>1376</v>
      </c>
      <c r="U594" s="126">
        <v>114508</v>
      </c>
    </row>
    <row r="595" spans="1:21" ht="14.25">
      <c r="A595" s="24"/>
      <c r="B595" s="13"/>
      <c r="C595" s="13"/>
      <c r="D595" s="10"/>
      <c r="E595" s="22"/>
      <c r="F595" s="22"/>
      <c r="G595" s="22"/>
      <c r="H595" s="21">
        <v>2080106</v>
      </c>
      <c r="I595" s="21" t="s">
        <v>1351</v>
      </c>
      <c r="J595" s="10"/>
      <c r="K595" s="10"/>
      <c r="L595" s="10">
        <v>3426</v>
      </c>
      <c r="M595" s="22"/>
      <c r="N595" s="10"/>
      <c r="O595" s="22"/>
      <c r="T595" s="165" t="s">
        <v>1382</v>
      </c>
      <c r="U595" s="126">
        <v>0</v>
      </c>
    </row>
    <row r="596" spans="1:21" ht="14.25">
      <c r="A596" s="24"/>
      <c r="B596" s="13"/>
      <c r="C596" s="13"/>
      <c r="D596" s="10"/>
      <c r="E596" s="22"/>
      <c r="F596" s="22"/>
      <c r="G596" s="22"/>
      <c r="H596" s="21">
        <v>2080107</v>
      </c>
      <c r="I596" s="21" t="s">
        <v>1352</v>
      </c>
      <c r="J596" s="10"/>
      <c r="K596" s="10"/>
      <c r="L596" s="10">
        <v>793</v>
      </c>
      <c r="M596" s="22"/>
      <c r="N596" s="10"/>
      <c r="O596" s="22"/>
      <c r="T596" s="165" t="s">
        <v>1386</v>
      </c>
      <c r="U596" s="126">
        <v>2594</v>
      </c>
    </row>
    <row r="597" spans="1:21" ht="14.25">
      <c r="A597" s="24"/>
      <c r="B597" s="13"/>
      <c r="C597" s="13"/>
      <c r="D597" s="10"/>
      <c r="E597" s="22"/>
      <c r="F597" s="22"/>
      <c r="G597" s="22"/>
      <c r="H597" s="21">
        <v>2080108</v>
      </c>
      <c r="I597" s="21" t="s">
        <v>981</v>
      </c>
      <c r="J597" s="10"/>
      <c r="K597" s="10"/>
      <c r="L597" s="10">
        <v>2</v>
      </c>
      <c r="M597" s="22"/>
      <c r="N597" s="10"/>
      <c r="O597" s="22"/>
      <c r="T597" s="165" t="s">
        <v>1400</v>
      </c>
      <c r="U597" s="126">
        <v>944</v>
      </c>
    </row>
    <row r="598" spans="1:21" ht="14.25">
      <c r="A598" s="24"/>
      <c r="B598" s="13"/>
      <c r="C598" s="13"/>
      <c r="D598" s="10"/>
      <c r="E598" s="22"/>
      <c r="F598" s="22"/>
      <c r="G598" s="22"/>
      <c r="H598" s="21">
        <v>2080109</v>
      </c>
      <c r="I598" s="21" t="s">
        <v>1353</v>
      </c>
      <c r="J598" s="10"/>
      <c r="K598" s="10"/>
      <c r="L598" s="10">
        <v>30387</v>
      </c>
      <c r="M598" s="22"/>
      <c r="N598" s="10"/>
      <c r="O598" s="22"/>
      <c r="T598" s="165" t="s">
        <v>1408</v>
      </c>
      <c r="U598" s="126">
        <v>18491</v>
      </c>
    </row>
    <row r="599" spans="1:21" ht="14.25">
      <c r="A599" s="24"/>
      <c r="B599" s="13"/>
      <c r="C599" s="13"/>
      <c r="D599" s="10"/>
      <c r="E599" s="22"/>
      <c r="F599" s="22"/>
      <c r="G599" s="22"/>
      <c r="H599" s="21">
        <v>2080110</v>
      </c>
      <c r="I599" s="21" t="s">
        <v>1354</v>
      </c>
      <c r="J599" s="10"/>
      <c r="K599" s="10"/>
      <c r="L599" s="10">
        <v>1341</v>
      </c>
      <c r="M599" s="22"/>
      <c r="N599" s="10"/>
      <c r="O599" s="22"/>
      <c r="T599" s="165" t="s">
        <v>1414</v>
      </c>
      <c r="U599" s="126">
        <v>7661</v>
      </c>
    </row>
    <row r="600" spans="1:21" ht="14.25">
      <c r="A600" s="24"/>
      <c r="B600" s="13"/>
      <c r="C600" s="13"/>
      <c r="D600" s="10"/>
      <c r="E600" s="22"/>
      <c r="F600" s="22"/>
      <c r="G600" s="22"/>
      <c r="H600" s="21">
        <v>2080111</v>
      </c>
      <c r="I600" s="21" t="s">
        <v>1355</v>
      </c>
      <c r="J600" s="10"/>
      <c r="K600" s="10"/>
      <c r="L600" s="10">
        <v>2066</v>
      </c>
      <c r="M600" s="22"/>
      <c r="N600" s="10"/>
      <c r="O600" s="22"/>
      <c r="T600" s="165" t="s">
        <v>1421</v>
      </c>
      <c r="U600" s="126">
        <v>2831</v>
      </c>
    </row>
    <row r="601" spans="1:21" ht="14.25">
      <c r="A601" s="24"/>
      <c r="B601" s="13"/>
      <c r="C601" s="13"/>
      <c r="D601" s="10"/>
      <c r="E601" s="22"/>
      <c r="F601" s="22"/>
      <c r="G601" s="22"/>
      <c r="H601" s="21">
        <v>2080112</v>
      </c>
      <c r="I601" s="21" t="s">
        <v>1356</v>
      </c>
      <c r="J601" s="10"/>
      <c r="K601" s="10"/>
      <c r="L601" s="10">
        <v>298</v>
      </c>
      <c r="M601" s="22"/>
      <c r="N601" s="10"/>
      <c r="O601" s="22"/>
      <c r="T601" s="165" t="s">
        <v>1426</v>
      </c>
      <c r="U601" s="126">
        <v>0</v>
      </c>
    </row>
    <row r="602" spans="1:21" ht="14.25">
      <c r="A602" s="24"/>
      <c r="B602" s="13"/>
      <c r="C602" s="13"/>
      <c r="D602" s="10"/>
      <c r="E602" s="22"/>
      <c r="F602" s="22"/>
      <c r="G602" s="22"/>
      <c r="H602" s="21">
        <v>2080199</v>
      </c>
      <c r="I602" s="21" t="s">
        <v>1357</v>
      </c>
      <c r="J602" s="10"/>
      <c r="K602" s="10"/>
      <c r="L602" s="10">
        <v>6429</v>
      </c>
      <c r="M602" s="22"/>
      <c r="N602" s="10"/>
      <c r="O602" s="22"/>
      <c r="T602" s="165" t="s">
        <v>1429</v>
      </c>
      <c r="U602" s="126">
        <v>3940</v>
      </c>
    </row>
    <row r="603" spans="1:21" ht="14.25">
      <c r="A603" s="24"/>
      <c r="B603" s="13"/>
      <c r="C603" s="13"/>
      <c r="D603" s="10"/>
      <c r="E603" s="22"/>
      <c r="F603" s="22"/>
      <c r="G603" s="22"/>
      <c r="H603" s="21">
        <v>20802</v>
      </c>
      <c r="I603" s="30" t="s">
        <v>1358</v>
      </c>
      <c r="J603" s="10">
        <v>9656</v>
      </c>
      <c r="K603" s="38">
        <v>9663</v>
      </c>
      <c r="L603" s="10">
        <v>9621</v>
      </c>
      <c r="M603" s="22">
        <f>+L603/K603</f>
        <v>0.9956535237503881</v>
      </c>
      <c r="N603" s="10">
        <v>8806</v>
      </c>
      <c r="O603" s="22">
        <f>+L603/N603-1</f>
        <v>0.09255053372700428</v>
      </c>
      <c r="T603" s="165" t="s">
        <v>1432</v>
      </c>
      <c r="U603" s="126">
        <v>0</v>
      </c>
    </row>
    <row r="604" spans="1:21" ht="14.25">
      <c r="A604" s="24"/>
      <c r="B604" s="13"/>
      <c r="C604" s="13"/>
      <c r="D604" s="10"/>
      <c r="E604" s="22"/>
      <c r="F604" s="22"/>
      <c r="G604" s="22"/>
      <c r="H604" s="21">
        <v>2080201</v>
      </c>
      <c r="I604" s="21" t="s">
        <v>939</v>
      </c>
      <c r="J604" s="10"/>
      <c r="K604" s="10"/>
      <c r="L604" s="10">
        <v>1854</v>
      </c>
      <c r="M604" s="22"/>
      <c r="N604" s="10"/>
      <c r="O604" s="22"/>
      <c r="T604" s="165" t="s">
        <v>1437</v>
      </c>
      <c r="U604" s="126">
        <v>350</v>
      </c>
    </row>
    <row r="605" spans="1:21" ht="14.25">
      <c r="A605" s="24"/>
      <c r="B605" s="13"/>
      <c r="C605" s="13"/>
      <c r="D605" s="10"/>
      <c r="E605" s="22"/>
      <c r="F605" s="22"/>
      <c r="G605" s="22"/>
      <c r="H605" s="21">
        <v>2080202</v>
      </c>
      <c r="I605" s="21" t="s">
        <v>940</v>
      </c>
      <c r="J605" s="10"/>
      <c r="K605" s="10"/>
      <c r="L605" s="10">
        <v>170</v>
      </c>
      <c r="M605" s="22"/>
      <c r="N605" s="10"/>
      <c r="O605" s="22"/>
      <c r="T605" s="165" t="s">
        <v>1439</v>
      </c>
      <c r="U605" s="126">
        <v>0</v>
      </c>
    </row>
    <row r="606" spans="1:21" ht="14.25">
      <c r="A606" s="24"/>
      <c r="B606" s="13"/>
      <c r="C606" s="13"/>
      <c r="D606" s="10"/>
      <c r="E606" s="22"/>
      <c r="F606" s="22"/>
      <c r="G606" s="22"/>
      <c r="H606" s="21">
        <v>2080203</v>
      </c>
      <c r="I606" s="21" t="s">
        <v>941</v>
      </c>
      <c r="J606" s="10"/>
      <c r="K606" s="10"/>
      <c r="L606" s="10">
        <v>356</v>
      </c>
      <c r="M606" s="22"/>
      <c r="N606" s="10"/>
      <c r="O606" s="22"/>
      <c r="T606" s="165" t="s">
        <v>1442</v>
      </c>
      <c r="U606" s="126">
        <v>0</v>
      </c>
    </row>
    <row r="607" spans="1:21" ht="14.25">
      <c r="A607" s="24"/>
      <c r="B607" s="13"/>
      <c r="C607" s="13"/>
      <c r="D607" s="10"/>
      <c r="E607" s="22"/>
      <c r="F607" s="22"/>
      <c r="G607" s="22"/>
      <c r="H607" s="21">
        <v>2080204</v>
      </c>
      <c r="I607" s="21" t="s">
        <v>1359</v>
      </c>
      <c r="J607" s="10"/>
      <c r="K607" s="10"/>
      <c r="L607" s="10">
        <v>1195</v>
      </c>
      <c r="M607" s="22"/>
      <c r="N607" s="10"/>
      <c r="O607" s="22"/>
      <c r="T607" s="165" t="s">
        <v>1445</v>
      </c>
      <c r="U607" s="126">
        <v>0</v>
      </c>
    </row>
    <row r="608" spans="1:21" ht="14.25">
      <c r="A608" s="24"/>
      <c r="B608" s="13"/>
      <c r="C608" s="13"/>
      <c r="D608" s="10"/>
      <c r="E608" s="22"/>
      <c r="F608" s="22"/>
      <c r="G608" s="22"/>
      <c r="H608" s="21">
        <v>2080205</v>
      </c>
      <c r="I608" s="21" t="s">
        <v>1360</v>
      </c>
      <c r="J608" s="10"/>
      <c r="K608" s="10"/>
      <c r="L608" s="10">
        <v>298</v>
      </c>
      <c r="M608" s="22"/>
      <c r="N608" s="10"/>
      <c r="O608" s="22"/>
      <c r="T608" s="165" t="s">
        <v>61</v>
      </c>
      <c r="U608" s="126">
        <v>79526</v>
      </c>
    </row>
    <row r="609" spans="1:20" ht="14.25">
      <c r="A609" s="24"/>
      <c r="B609" s="13"/>
      <c r="C609" s="13"/>
      <c r="D609" s="10"/>
      <c r="E609" s="22"/>
      <c r="F609" s="22"/>
      <c r="G609" s="22"/>
      <c r="H609" s="21">
        <v>2080206</v>
      </c>
      <c r="I609" s="21" t="s">
        <v>1361</v>
      </c>
      <c r="J609" s="10"/>
      <c r="K609" s="10"/>
      <c r="L609" s="10">
        <v>893</v>
      </c>
      <c r="M609" s="22"/>
      <c r="N609" s="10"/>
      <c r="O609" s="22"/>
      <c r="T609" s="165"/>
    </row>
    <row r="610" spans="1:20" ht="14.25">
      <c r="A610" s="24"/>
      <c r="B610" s="13"/>
      <c r="C610" s="13"/>
      <c r="D610" s="10"/>
      <c r="E610" s="22"/>
      <c r="F610" s="22"/>
      <c r="G610" s="22"/>
      <c r="H610" s="21">
        <v>2080207</v>
      </c>
      <c r="I610" s="21" t="s">
        <v>1362</v>
      </c>
      <c r="J610" s="10"/>
      <c r="K610" s="10"/>
      <c r="L610" s="10">
        <v>15</v>
      </c>
      <c r="M610" s="22"/>
      <c r="N610" s="10"/>
      <c r="O610" s="22"/>
      <c r="T610" s="165"/>
    </row>
    <row r="611" spans="1:20" ht="14.25">
      <c r="A611" s="24"/>
      <c r="B611" s="13"/>
      <c r="C611" s="13"/>
      <c r="D611" s="10"/>
      <c r="E611" s="22"/>
      <c r="F611" s="22"/>
      <c r="G611" s="22"/>
      <c r="H611" s="21">
        <v>2080208</v>
      </c>
      <c r="I611" s="21" t="s">
        <v>1363</v>
      </c>
      <c r="J611" s="10"/>
      <c r="K611" s="10"/>
      <c r="L611" s="10">
        <v>174</v>
      </c>
      <c r="M611" s="22"/>
      <c r="N611" s="10"/>
      <c r="O611" s="22"/>
      <c r="T611" s="165"/>
    </row>
    <row r="612" spans="1:20" ht="14.25">
      <c r="A612" s="24"/>
      <c r="B612" s="13"/>
      <c r="C612" s="13"/>
      <c r="D612" s="10"/>
      <c r="E612" s="22"/>
      <c r="F612" s="22"/>
      <c r="G612" s="22"/>
      <c r="H612" s="21">
        <v>2080209</v>
      </c>
      <c r="I612" s="21" t="s">
        <v>1364</v>
      </c>
      <c r="J612" s="10"/>
      <c r="K612" s="10"/>
      <c r="L612" s="10">
        <v>758</v>
      </c>
      <c r="M612" s="22"/>
      <c r="N612" s="10"/>
      <c r="O612" s="22"/>
      <c r="T612" s="165"/>
    </row>
    <row r="613" spans="1:20" ht="14.25">
      <c r="A613" s="24"/>
      <c r="B613" s="13"/>
      <c r="C613" s="13"/>
      <c r="D613" s="10"/>
      <c r="E613" s="22"/>
      <c r="F613" s="22"/>
      <c r="G613" s="22"/>
      <c r="H613" s="21">
        <v>2080299</v>
      </c>
      <c r="I613" s="21" t="s">
        <v>1365</v>
      </c>
      <c r="J613" s="10"/>
      <c r="K613" s="10"/>
      <c r="L613" s="10">
        <v>3908</v>
      </c>
      <c r="M613" s="22"/>
      <c r="N613" s="10"/>
      <c r="O613" s="22"/>
      <c r="T613" s="165"/>
    </row>
    <row r="614" spans="1:20" ht="14.25">
      <c r="A614" s="24"/>
      <c r="B614" s="13"/>
      <c r="C614" s="13"/>
      <c r="D614" s="10"/>
      <c r="E614" s="22"/>
      <c r="F614" s="22"/>
      <c r="G614" s="22"/>
      <c r="H614" s="21">
        <v>20803</v>
      </c>
      <c r="I614" s="30" t="s">
        <v>1366</v>
      </c>
      <c r="J614" s="10">
        <v>10784</v>
      </c>
      <c r="K614" s="38">
        <v>15402</v>
      </c>
      <c r="L614" s="10">
        <v>10911</v>
      </c>
      <c r="M614" s="22">
        <f>+L614/K614</f>
        <v>0.7084144916244643</v>
      </c>
      <c r="N614" s="10">
        <v>11009</v>
      </c>
      <c r="O614" s="22">
        <f>+L614/N614-1</f>
        <v>-0.008901807611953805</v>
      </c>
      <c r="T614" s="165"/>
    </row>
    <row r="615" spans="1:20" ht="14.25">
      <c r="A615" s="24"/>
      <c r="B615" s="13"/>
      <c r="C615" s="13"/>
      <c r="D615" s="10"/>
      <c r="E615" s="22"/>
      <c r="F615" s="22"/>
      <c r="G615" s="22"/>
      <c r="H615" s="21">
        <v>2080301</v>
      </c>
      <c r="I615" s="21" t="s">
        <v>1367</v>
      </c>
      <c r="J615" s="10"/>
      <c r="K615" s="10"/>
      <c r="L615" s="10">
        <v>0</v>
      </c>
      <c r="M615" s="22"/>
      <c r="N615" s="10"/>
      <c r="O615" s="22"/>
      <c r="T615" s="165"/>
    </row>
    <row r="616" spans="1:20" ht="14.25">
      <c r="A616" s="24"/>
      <c r="B616" s="13"/>
      <c r="C616" s="13"/>
      <c r="D616" s="10"/>
      <c r="E616" s="22"/>
      <c r="F616" s="22"/>
      <c r="G616" s="22"/>
      <c r="H616" s="21">
        <v>2080302</v>
      </c>
      <c r="I616" s="21" t="s">
        <v>1368</v>
      </c>
      <c r="J616" s="10"/>
      <c r="K616" s="10"/>
      <c r="L616" s="10">
        <v>0</v>
      </c>
      <c r="M616" s="22"/>
      <c r="N616" s="10"/>
      <c r="O616" s="22"/>
      <c r="T616" s="165"/>
    </row>
    <row r="617" spans="1:20" ht="14.25">
      <c r="A617" s="24"/>
      <c r="B617" s="13"/>
      <c r="C617" s="13"/>
      <c r="D617" s="10"/>
      <c r="E617" s="22"/>
      <c r="F617" s="22"/>
      <c r="G617" s="22"/>
      <c r="H617" s="21">
        <v>2080303</v>
      </c>
      <c r="I617" s="21" t="s">
        <v>1369</v>
      </c>
      <c r="J617" s="10"/>
      <c r="K617" s="10"/>
      <c r="L617" s="10">
        <v>0</v>
      </c>
      <c r="M617" s="22"/>
      <c r="N617" s="10"/>
      <c r="O617" s="22"/>
      <c r="T617" s="165"/>
    </row>
    <row r="618" spans="1:20" ht="14.25">
      <c r="A618" s="24"/>
      <c r="B618" s="13"/>
      <c r="C618" s="13"/>
      <c r="D618" s="10"/>
      <c r="E618" s="22"/>
      <c r="F618" s="22"/>
      <c r="G618" s="22"/>
      <c r="H618" s="21">
        <v>2080304</v>
      </c>
      <c r="I618" s="21" t="s">
        <v>1370</v>
      </c>
      <c r="J618" s="10"/>
      <c r="K618" s="10"/>
      <c r="L618" s="10">
        <v>0</v>
      </c>
      <c r="M618" s="22"/>
      <c r="N618" s="10"/>
      <c r="O618" s="22"/>
      <c r="T618" s="165"/>
    </row>
    <row r="619" spans="1:20" ht="14.25">
      <c r="A619" s="24"/>
      <c r="B619" s="13"/>
      <c r="C619" s="13"/>
      <c r="D619" s="10"/>
      <c r="E619" s="22"/>
      <c r="F619" s="22"/>
      <c r="G619" s="22"/>
      <c r="H619" s="21">
        <v>2080305</v>
      </c>
      <c r="I619" s="21" t="s">
        <v>1371</v>
      </c>
      <c r="J619" s="10"/>
      <c r="K619" s="10"/>
      <c r="L619" s="10">
        <v>0</v>
      </c>
      <c r="M619" s="22"/>
      <c r="N619" s="10"/>
      <c r="O619" s="22"/>
      <c r="T619" s="165"/>
    </row>
    <row r="620" spans="1:20" ht="14.25">
      <c r="A620" s="24"/>
      <c r="B620" s="13"/>
      <c r="C620" s="13"/>
      <c r="D620" s="10"/>
      <c r="E620" s="22"/>
      <c r="F620" s="22"/>
      <c r="G620" s="22"/>
      <c r="H620" s="21">
        <v>2080308</v>
      </c>
      <c r="I620" s="21" t="s">
        <v>1372</v>
      </c>
      <c r="J620" s="10"/>
      <c r="K620" s="10"/>
      <c r="L620" s="10">
        <v>1530</v>
      </c>
      <c r="M620" s="22"/>
      <c r="N620" s="10"/>
      <c r="O620" s="22"/>
      <c r="T620" s="165"/>
    </row>
    <row r="621" spans="1:20" ht="14.25">
      <c r="A621" s="24"/>
      <c r="B621" s="13"/>
      <c r="C621" s="13"/>
      <c r="D621" s="10"/>
      <c r="E621" s="22"/>
      <c r="F621" s="22"/>
      <c r="G621" s="22"/>
      <c r="H621" s="21">
        <v>2080399</v>
      </c>
      <c r="I621" s="21" t="s">
        <v>1373</v>
      </c>
      <c r="J621" s="10"/>
      <c r="K621" s="10"/>
      <c r="L621" s="10">
        <v>9381</v>
      </c>
      <c r="M621" s="22"/>
      <c r="N621" s="10"/>
      <c r="O621" s="22"/>
      <c r="T621" s="165"/>
    </row>
    <row r="622" spans="1:20" ht="14.25">
      <c r="A622" s="24"/>
      <c r="B622" s="13"/>
      <c r="C622" s="13"/>
      <c r="D622" s="10"/>
      <c r="E622" s="22"/>
      <c r="F622" s="22"/>
      <c r="G622" s="22"/>
      <c r="H622" s="21">
        <v>20804</v>
      </c>
      <c r="I622" s="30" t="s">
        <v>1374</v>
      </c>
      <c r="J622" s="10"/>
      <c r="K622" s="10"/>
      <c r="L622" s="10">
        <v>0</v>
      </c>
      <c r="M622" s="22"/>
      <c r="N622" s="10"/>
      <c r="O622" s="22"/>
      <c r="T622" s="165"/>
    </row>
    <row r="623" spans="1:20" ht="14.25">
      <c r="A623" s="24"/>
      <c r="B623" s="13"/>
      <c r="C623" s="13"/>
      <c r="D623" s="10"/>
      <c r="E623" s="22"/>
      <c r="F623" s="22"/>
      <c r="G623" s="22"/>
      <c r="H623" s="21">
        <v>2080402</v>
      </c>
      <c r="I623" s="21" t="s">
        <v>1375</v>
      </c>
      <c r="J623" s="10"/>
      <c r="K623" s="10"/>
      <c r="L623" s="10">
        <v>0</v>
      </c>
      <c r="M623" s="22"/>
      <c r="N623" s="10"/>
      <c r="O623" s="22"/>
      <c r="T623" s="165"/>
    </row>
    <row r="624" spans="1:20" ht="14.25">
      <c r="A624" s="24"/>
      <c r="B624" s="13"/>
      <c r="C624" s="13"/>
      <c r="D624" s="10"/>
      <c r="E624" s="22"/>
      <c r="F624" s="22"/>
      <c r="G624" s="22"/>
      <c r="H624" s="21">
        <v>20805</v>
      </c>
      <c r="I624" s="30" t="s">
        <v>1376</v>
      </c>
      <c r="J624" s="10">
        <v>115529</v>
      </c>
      <c r="K624" s="38">
        <v>114457</v>
      </c>
      <c r="L624" s="10">
        <v>114457</v>
      </c>
      <c r="M624" s="22">
        <f>+L624/K624</f>
        <v>1</v>
      </c>
      <c r="N624" s="10">
        <v>114508</v>
      </c>
      <c r="O624" s="22">
        <f>+L624/N624-1</f>
        <v>-0.00044538372864777465</v>
      </c>
      <c r="T624" s="165"/>
    </row>
    <row r="625" spans="1:20" ht="14.25">
      <c r="A625" s="24"/>
      <c r="B625" s="13"/>
      <c r="C625" s="13"/>
      <c r="D625" s="10"/>
      <c r="E625" s="22"/>
      <c r="F625" s="22"/>
      <c r="G625" s="22"/>
      <c r="H625" s="21">
        <v>2080501</v>
      </c>
      <c r="I625" s="21" t="s">
        <v>1377</v>
      </c>
      <c r="J625" s="10"/>
      <c r="K625" s="10"/>
      <c r="L625" s="10">
        <v>41149</v>
      </c>
      <c r="M625" s="22"/>
      <c r="N625" s="10"/>
      <c r="O625" s="22"/>
      <c r="T625" s="165"/>
    </row>
    <row r="626" spans="1:20" ht="14.25">
      <c r="A626" s="24"/>
      <c r="B626" s="13"/>
      <c r="C626" s="13"/>
      <c r="D626" s="10"/>
      <c r="E626" s="22"/>
      <c r="F626" s="22"/>
      <c r="G626" s="22"/>
      <c r="H626" s="21">
        <v>2080502</v>
      </c>
      <c r="I626" s="21" t="s">
        <v>1378</v>
      </c>
      <c r="J626" s="10"/>
      <c r="K626" s="10"/>
      <c r="L626" s="10">
        <v>72866</v>
      </c>
      <c r="M626" s="22"/>
      <c r="N626" s="10"/>
      <c r="O626" s="22"/>
      <c r="T626" s="165"/>
    </row>
    <row r="627" spans="1:20" ht="14.25">
      <c r="A627" s="24"/>
      <c r="B627" s="13"/>
      <c r="C627" s="13"/>
      <c r="D627" s="10"/>
      <c r="E627" s="22"/>
      <c r="F627" s="22"/>
      <c r="G627" s="22"/>
      <c r="H627" s="21">
        <v>2080503</v>
      </c>
      <c r="I627" s="21" t="s">
        <v>1379</v>
      </c>
      <c r="J627" s="10"/>
      <c r="K627" s="10"/>
      <c r="L627" s="10">
        <v>0</v>
      </c>
      <c r="M627" s="22"/>
      <c r="N627" s="10"/>
      <c r="O627" s="22"/>
      <c r="T627" s="165"/>
    </row>
    <row r="628" spans="1:20" ht="14.25">
      <c r="A628" s="24"/>
      <c r="B628" s="13"/>
      <c r="C628" s="13"/>
      <c r="D628" s="10"/>
      <c r="E628" s="22"/>
      <c r="F628" s="22"/>
      <c r="G628" s="22"/>
      <c r="H628" s="21">
        <v>2080504</v>
      </c>
      <c r="I628" s="21" t="s">
        <v>1380</v>
      </c>
      <c r="J628" s="10"/>
      <c r="K628" s="10"/>
      <c r="L628" s="10">
        <v>0</v>
      </c>
      <c r="M628" s="22"/>
      <c r="N628" s="10"/>
      <c r="O628" s="22"/>
      <c r="T628" s="165"/>
    </row>
    <row r="629" spans="1:20" ht="14.25">
      <c r="A629" s="24"/>
      <c r="B629" s="13"/>
      <c r="C629" s="13"/>
      <c r="D629" s="10"/>
      <c r="E629" s="22"/>
      <c r="F629" s="22"/>
      <c r="G629" s="22"/>
      <c r="H629" s="21">
        <v>2080599</v>
      </c>
      <c r="I629" s="21" t="s">
        <v>1381</v>
      </c>
      <c r="J629" s="10"/>
      <c r="K629" s="10"/>
      <c r="L629" s="10">
        <v>442</v>
      </c>
      <c r="M629" s="22"/>
      <c r="N629" s="10"/>
      <c r="O629" s="22"/>
      <c r="T629" s="165"/>
    </row>
    <row r="630" spans="1:20" ht="14.25">
      <c r="A630" s="24"/>
      <c r="B630" s="13"/>
      <c r="C630" s="13"/>
      <c r="D630" s="10"/>
      <c r="E630" s="22"/>
      <c r="F630" s="22"/>
      <c r="G630" s="22"/>
      <c r="H630" s="21">
        <v>20806</v>
      </c>
      <c r="I630" s="30" t="s">
        <v>1382</v>
      </c>
      <c r="J630" s="10"/>
      <c r="K630" s="10"/>
      <c r="L630" s="10">
        <v>0</v>
      </c>
      <c r="M630" s="22"/>
      <c r="N630" s="10"/>
      <c r="O630" s="22"/>
      <c r="T630" s="165"/>
    </row>
    <row r="631" spans="1:20" ht="14.25">
      <c r="A631" s="24"/>
      <c r="B631" s="13"/>
      <c r="C631" s="13"/>
      <c r="D631" s="10"/>
      <c r="E631" s="22"/>
      <c r="F631" s="22"/>
      <c r="G631" s="22"/>
      <c r="H631" s="21">
        <v>2080601</v>
      </c>
      <c r="I631" s="21" t="s">
        <v>1383</v>
      </c>
      <c r="J631" s="10"/>
      <c r="K631" s="10"/>
      <c r="L631" s="10">
        <v>0</v>
      </c>
      <c r="M631" s="22"/>
      <c r="N631" s="10"/>
      <c r="O631" s="22"/>
      <c r="T631" s="165"/>
    </row>
    <row r="632" spans="1:20" ht="14.25">
      <c r="A632" s="24"/>
      <c r="B632" s="13"/>
      <c r="C632" s="13"/>
      <c r="D632" s="10"/>
      <c r="E632" s="22"/>
      <c r="F632" s="22"/>
      <c r="G632" s="22"/>
      <c r="H632" s="21">
        <v>2080602</v>
      </c>
      <c r="I632" s="21" t="s">
        <v>1384</v>
      </c>
      <c r="J632" s="10"/>
      <c r="K632" s="10"/>
      <c r="L632" s="10">
        <v>0</v>
      </c>
      <c r="M632" s="22"/>
      <c r="N632" s="10"/>
      <c r="O632" s="22"/>
      <c r="T632" s="165"/>
    </row>
    <row r="633" spans="1:20" ht="14.25">
      <c r="A633" s="24"/>
      <c r="B633" s="13"/>
      <c r="C633" s="13"/>
      <c r="D633" s="10"/>
      <c r="E633" s="22"/>
      <c r="F633" s="22"/>
      <c r="G633" s="22"/>
      <c r="H633" s="21">
        <v>2080699</v>
      </c>
      <c r="I633" s="21" t="s">
        <v>1385</v>
      </c>
      <c r="J633" s="10"/>
      <c r="K633" s="10"/>
      <c r="L633" s="10">
        <v>0</v>
      </c>
      <c r="M633" s="22"/>
      <c r="N633" s="10"/>
      <c r="O633" s="22"/>
      <c r="T633" s="165"/>
    </row>
    <row r="634" spans="1:20" ht="14.25">
      <c r="A634" s="24"/>
      <c r="B634" s="13"/>
      <c r="C634" s="13"/>
      <c r="D634" s="10"/>
      <c r="E634" s="22"/>
      <c r="F634" s="22"/>
      <c r="G634" s="22"/>
      <c r="H634" s="21">
        <v>20807</v>
      </c>
      <c r="I634" s="30" t="s">
        <v>1386</v>
      </c>
      <c r="J634" s="10">
        <v>14953</v>
      </c>
      <c r="K634" s="38">
        <v>3391</v>
      </c>
      <c r="L634" s="10">
        <v>1285</v>
      </c>
      <c r="M634" s="22">
        <f>+L634/K634</f>
        <v>0.37894426422884103</v>
      </c>
      <c r="N634" s="10">
        <v>2594</v>
      </c>
      <c r="O634" s="22">
        <f>+L634/N634-1</f>
        <v>-0.5046260601387818</v>
      </c>
      <c r="T634" s="165"/>
    </row>
    <row r="635" spans="1:20" ht="14.25">
      <c r="A635" s="24"/>
      <c r="B635" s="13"/>
      <c r="C635" s="13"/>
      <c r="D635" s="10"/>
      <c r="E635" s="22"/>
      <c r="F635" s="22"/>
      <c r="G635" s="22"/>
      <c r="H635" s="21">
        <v>2080701</v>
      </c>
      <c r="I635" s="21" t="s">
        <v>1387</v>
      </c>
      <c r="J635" s="10"/>
      <c r="K635" s="10"/>
      <c r="L635" s="10">
        <v>98</v>
      </c>
      <c r="M635" s="22"/>
      <c r="N635" s="10"/>
      <c r="O635" s="22"/>
      <c r="T635" s="165"/>
    </row>
    <row r="636" spans="1:20" ht="14.25">
      <c r="A636" s="24"/>
      <c r="B636" s="13"/>
      <c r="C636" s="13"/>
      <c r="D636" s="10"/>
      <c r="E636" s="22"/>
      <c r="F636" s="22"/>
      <c r="G636" s="22"/>
      <c r="H636" s="21">
        <v>2080702</v>
      </c>
      <c r="I636" s="21" t="s">
        <v>1388</v>
      </c>
      <c r="J636" s="10"/>
      <c r="K636" s="10"/>
      <c r="L636" s="10">
        <v>680</v>
      </c>
      <c r="M636" s="22"/>
      <c r="N636" s="10"/>
      <c r="O636" s="22"/>
      <c r="T636" s="165"/>
    </row>
    <row r="637" spans="1:20" ht="14.25">
      <c r="A637" s="24"/>
      <c r="B637" s="13"/>
      <c r="C637" s="13"/>
      <c r="D637" s="10"/>
      <c r="E637" s="22"/>
      <c r="F637" s="22"/>
      <c r="G637" s="22"/>
      <c r="H637" s="21">
        <v>2080703</v>
      </c>
      <c r="I637" s="21" t="s">
        <v>1389</v>
      </c>
      <c r="J637" s="10"/>
      <c r="K637" s="10"/>
      <c r="L637" s="10">
        <v>5</v>
      </c>
      <c r="M637" s="22"/>
      <c r="N637" s="10"/>
      <c r="O637" s="22"/>
      <c r="T637" s="165"/>
    </row>
    <row r="638" spans="1:20" ht="14.25">
      <c r="A638" s="24"/>
      <c r="B638" s="13"/>
      <c r="C638" s="13"/>
      <c r="D638" s="10"/>
      <c r="E638" s="22"/>
      <c r="F638" s="22"/>
      <c r="G638" s="22"/>
      <c r="H638" s="21">
        <v>2080704</v>
      </c>
      <c r="I638" s="21" t="s">
        <v>1390</v>
      </c>
      <c r="J638" s="10"/>
      <c r="K638" s="10"/>
      <c r="L638" s="10">
        <v>0</v>
      </c>
      <c r="M638" s="22"/>
      <c r="N638" s="10"/>
      <c r="O638" s="22"/>
      <c r="T638" s="165"/>
    </row>
    <row r="639" spans="1:20" ht="14.25">
      <c r="A639" s="24"/>
      <c r="B639" s="13"/>
      <c r="C639" s="13"/>
      <c r="D639" s="10"/>
      <c r="E639" s="22"/>
      <c r="F639" s="22"/>
      <c r="G639" s="22"/>
      <c r="H639" s="21">
        <v>2080705</v>
      </c>
      <c r="I639" s="21" t="s">
        <v>1391</v>
      </c>
      <c r="J639" s="10"/>
      <c r="K639" s="10"/>
      <c r="L639" s="10">
        <v>0</v>
      </c>
      <c r="M639" s="22"/>
      <c r="N639" s="10"/>
      <c r="O639" s="22"/>
      <c r="T639" s="165"/>
    </row>
    <row r="640" spans="1:20" ht="14.25">
      <c r="A640" s="24"/>
      <c r="B640" s="13"/>
      <c r="C640" s="13"/>
      <c r="D640" s="10"/>
      <c r="E640" s="22"/>
      <c r="F640" s="22"/>
      <c r="G640" s="22"/>
      <c r="H640" s="21">
        <v>2080706</v>
      </c>
      <c r="I640" s="21" t="s">
        <v>1392</v>
      </c>
      <c r="J640" s="10"/>
      <c r="K640" s="10"/>
      <c r="L640" s="10">
        <v>87</v>
      </c>
      <c r="M640" s="22"/>
      <c r="N640" s="10"/>
      <c r="O640" s="22"/>
      <c r="T640" s="165"/>
    </row>
    <row r="641" spans="1:20" ht="14.25">
      <c r="A641" s="24"/>
      <c r="B641" s="13"/>
      <c r="C641" s="13"/>
      <c r="D641" s="10"/>
      <c r="E641" s="22"/>
      <c r="F641" s="22"/>
      <c r="G641" s="22"/>
      <c r="H641" s="21">
        <v>2080707</v>
      </c>
      <c r="I641" s="21" t="s">
        <v>1393</v>
      </c>
      <c r="J641" s="10"/>
      <c r="K641" s="10"/>
      <c r="L641" s="10">
        <v>0</v>
      </c>
      <c r="M641" s="22"/>
      <c r="N641" s="10"/>
      <c r="O641" s="22"/>
      <c r="T641" s="165"/>
    </row>
    <row r="642" spans="1:20" ht="14.25">
      <c r="A642" s="24"/>
      <c r="B642" s="13"/>
      <c r="C642" s="13"/>
      <c r="D642" s="10"/>
      <c r="E642" s="22"/>
      <c r="F642" s="22"/>
      <c r="G642" s="22"/>
      <c r="H642" s="21">
        <v>2080709</v>
      </c>
      <c r="I642" s="21" t="s">
        <v>1394</v>
      </c>
      <c r="J642" s="10"/>
      <c r="K642" s="10"/>
      <c r="L642" s="10">
        <v>0</v>
      </c>
      <c r="M642" s="22"/>
      <c r="N642" s="10"/>
      <c r="O642" s="22"/>
      <c r="T642" s="165"/>
    </row>
    <row r="643" spans="1:20" ht="14.25">
      <c r="A643" s="24"/>
      <c r="B643" s="13"/>
      <c r="C643" s="13"/>
      <c r="D643" s="10"/>
      <c r="E643" s="22"/>
      <c r="F643" s="22"/>
      <c r="G643" s="22"/>
      <c r="H643" s="21">
        <v>2080710</v>
      </c>
      <c r="I643" s="21" t="s">
        <v>1395</v>
      </c>
      <c r="J643" s="10"/>
      <c r="K643" s="10"/>
      <c r="L643" s="10">
        <v>0</v>
      </c>
      <c r="M643" s="22"/>
      <c r="N643" s="10"/>
      <c r="O643" s="22"/>
      <c r="T643" s="165"/>
    </row>
    <row r="644" spans="1:20" ht="14.25">
      <c r="A644" s="24"/>
      <c r="B644" s="13"/>
      <c r="C644" s="13"/>
      <c r="D644" s="10"/>
      <c r="E644" s="22"/>
      <c r="F644" s="22"/>
      <c r="G644" s="22"/>
      <c r="H644" s="21">
        <v>2080711</v>
      </c>
      <c r="I644" s="21" t="s">
        <v>1396</v>
      </c>
      <c r="J644" s="10"/>
      <c r="K644" s="10"/>
      <c r="L644" s="10">
        <v>0</v>
      </c>
      <c r="M644" s="22"/>
      <c r="N644" s="10"/>
      <c r="O644" s="22"/>
      <c r="T644" s="165"/>
    </row>
    <row r="645" spans="1:20" ht="14.25">
      <c r="A645" s="24"/>
      <c r="B645" s="13"/>
      <c r="C645" s="13"/>
      <c r="D645" s="10"/>
      <c r="E645" s="22"/>
      <c r="F645" s="22"/>
      <c r="G645" s="22"/>
      <c r="H645" s="21">
        <v>2080712</v>
      </c>
      <c r="I645" s="21" t="s">
        <v>1397</v>
      </c>
      <c r="J645" s="10"/>
      <c r="K645" s="10"/>
      <c r="L645" s="10">
        <v>269</v>
      </c>
      <c r="M645" s="22"/>
      <c r="N645" s="10"/>
      <c r="O645" s="22"/>
      <c r="T645" s="165"/>
    </row>
    <row r="646" spans="1:20" ht="14.25">
      <c r="A646" s="24"/>
      <c r="B646" s="13"/>
      <c r="C646" s="13"/>
      <c r="D646" s="10"/>
      <c r="E646" s="22"/>
      <c r="F646" s="22"/>
      <c r="G646" s="22"/>
      <c r="H646" s="21">
        <v>2080713</v>
      </c>
      <c r="I646" s="21" t="s">
        <v>1398</v>
      </c>
      <c r="J646" s="10"/>
      <c r="K646" s="10"/>
      <c r="L646" s="10">
        <v>0</v>
      </c>
      <c r="M646" s="22"/>
      <c r="N646" s="10"/>
      <c r="O646" s="22"/>
      <c r="T646" s="165"/>
    </row>
    <row r="647" spans="1:20" ht="14.25">
      <c r="A647" s="24"/>
      <c r="B647" s="13"/>
      <c r="C647" s="13"/>
      <c r="D647" s="10"/>
      <c r="E647" s="22"/>
      <c r="F647" s="22"/>
      <c r="G647" s="22"/>
      <c r="H647" s="21">
        <v>2080799</v>
      </c>
      <c r="I647" s="21" t="s">
        <v>1399</v>
      </c>
      <c r="J647" s="10"/>
      <c r="K647" s="10"/>
      <c r="L647" s="10">
        <v>146</v>
      </c>
      <c r="M647" s="22"/>
      <c r="N647" s="10"/>
      <c r="O647" s="22"/>
      <c r="T647" s="165"/>
    </row>
    <row r="648" spans="1:20" ht="14.25">
      <c r="A648" s="24"/>
      <c r="B648" s="13"/>
      <c r="C648" s="13"/>
      <c r="D648" s="10"/>
      <c r="E648" s="22"/>
      <c r="F648" s="22"/>
      <c r="G648" s="22"/>
      <c r="H648" s="21">
        <v>20808</v>
      </c>
      <c r="I648" s="30" t="s">
        <v>1400</v>
      </c>
      <c r="J648" s="10">
        <v>1210</v>
      </c>
      <c r="K648" s="38">
        <v>3224</v>
      </c>
      <c r="L648" s="10">
        <v>1364</v>
      </c>
      <c r="M648" s="22">
        <f>+L648/K648</f>
        <v>0.4230769230769231</v>
      </c>
      <c r="N648" s="10">
        <v>944</v>
      </c>
      <c r="O648" s="22">
        <f>+L648/N648-1</f>
        <v>0.44491525423728806</v>
      </c>
      <c r="T648" s="165"/>
    </row>
    <row r="649" spans="1:20" ht="14.25">
      <c r="A649" s="24"/>
      <c r="B649" s="13"/>
      <c r="C649" s="13"/>
      <c r="D649" s="10"/>
      <c r="E649" s="22"/>
      <c r="F649" s="22"/>
      <c r="G649" s="22"/>
      <c r="H649" s="21">
        <v>2080801</v>
      </c>
      <c r="I649" s="21" t="s">
        <v>1401</v>
      </c>
      <c r="J649" s="10"/>
      <c r="K649" s="10"/>
      <c r="L649" s="10">
        <v>1050</v>
      </c>
      <c r="M649" s="22"/>
      <c r="N649" s="10"/>
      <c r="O649" s="22"/>
      <c r="T649" s="165"/>
    </row>
    <row r="650" spans="1:20" ht="14.25">
      <c r="A650" s="24"/>
      <c r="B650" s="13"/>
      <c r="C650" s="13"/>
      <c r="D650" s="10"/>
      <c r="E650" s="22"/>
      <c r="F650" s="22"/>
      <c r="G650" s="22"/>
      <c r="H650" s="21">
        <v>2080802</v>
      </c>
      <c r="I650" s="21" t="s">
        <v>1402</v>
      </c>
      <c r="J650" s="10"/>
      <c r="K650" s="10"/>
      <c r="L650" s="10">
        <v>123</v>
      </c>
      <c r="M650" s="22"/>
      <c r="N650" s="10"/>
      <c r="O650" s="22"/>
      <c r="T650" s="165"/>
    </row>
    <row r="651" spans="1:20" ht="14.25">
      <c r="A651" s="24"/>
      <c r="B651" s="13"/>
      <c r="C651" s="13"/>
      <c r="D651" s="10"/>
      <c r="E651" s="22"/>
      <c r="F651" s="22"/>
      <c r="G651" s="22"/>
      <c r="H651" s="21">
        <v>2080803</v>
      </c>
      <c r="I651" s="21" t="s">
        <v>1403</v>
      </c>
      <c r="J651" s="10"/>
      <c r="K651" s="10"/>
      <c r="L651" s="10">
        <v>0</v>
      </c>
      <c r="M651" s="22"/>
      <c r="N651" s="10"/>
      <c r="O651" s="22"/>
      <c r="T651" s="165"/>
    </row>
    <row r="652" spans="1:20" ht="14.25">
      <c r="A652" s="24"/>
      <c r="B652" s="13"/>
      <c r="C652" s="13"/>
      <c r="D652" s="10"/>
      <c r="E652" s="22"/>
      <c r="F652" s="22"/>
      <c r="G652" s="22"/>
      <c r="H652" s="21">
        <v>2080804</v>
      </c>
      <c r="I652" s="21" t="s">
        <v>1404</v>
      </c>
      <c r="J652" s="10"/>
      <c r="K652" s="10"/>
      <c r="L652" s="10">
        <v>191</v>
      </c>
      <c r="M652" s="22"/>
      <c r="N652" s="10"/>
      <c r="O652" s="22"/>
      <c r="T652" s="165"/>
    </row>
    <row r="653" spans="1:20" ht="14.25">
      <c r="A653" s="24"/>
      <c r="B653" s="13"/>
      <c r="C653" s="13"/>
      <c r="D653" s="10"/>
      <c r="E653" s="22"/>
      <c r="F653" s="22"/>
      <c r="G653" s="22"/>
      <c r="H653" s="21">
        <v>2080805</v>
      </c>
      <c r="I653" s="21" t="s">
        <v>1405</v>
      </c>
      <c r="J653" s="10"/>
      <c r="K653" s="10"/>
      <c r="L653" s="10">
        <v>0</v>
      </c>
      <c r="M653" s="22"/>
      <c r="N653" s="10"/>
      <c r="O653" s="22"/>
      <c r="T653" s="165"/>
    </row>
    <row r="654" spans="1:20" ht="14.25">
      <c r="A654" s="24"/>
      <c r="B654" s="13"/>
      <c r="C654" s="13"/>
      <c r="D654" s="10"/>
      <c r="E654" s="22"/>
      <c r="F654" s="22"/>
      <c r="G654" s="22"/>
      <c r="H654" s="21">
        <v>2080806</v>
      </c>
      <c r="I654" s="21" t="s">
        <v>1406</v>
      </c>
      <c r="J654" s="10"/>
      <c r="K654" s="10"/>
      <c r="L654" s="10">
        <v>0</v>
      </c>
      <c r="M654" s="22"/>
      <c r="N654" s="10"/>
      <c r="O654" s="22"/>
      <c r="T654" s="165"/>
    </row>
    <row r="655" spans="1:20" ht="14.25">
      <c r="A655" s="24"/>
      <c r="B655" s="13"/>
      <c r="C655" s="13"/>
      <c r="D655" s="10"/>
      <c r="E655" s="22"/>
      <c r="F655" s="22"/>
      <c r="G655" s="22"/>
      <c r="H655" s="21">
        <v>2080899</v>
      </c>
      <c r="I655" s="21" t="s">
        <v>1407</v>
      </c>
      <c r="J655" s="10"/>
      <c r="K655" s="10"/>
      <c r="L655" s="10">
        <v>0</v>
      </c>
      <c r="M655" s="22"/>
      <c r="N655" s="10"/>
      <c r="O655" s="22"/>
      <c r="T655" s="165"/>
    </row>
    <row r="656" spans="1:20" ht="14.25">
      <c r="A656" s="24"/>
      <c r="B656" s="13"/>
      <c r="C656" s="13"/>
      <c r="D656" s="10"/>
      <c r="E656" s="22"/>
      <c r="F656" s="22"/>
      <c r="G656" s="22"/>
      <c r="H656" s="21">
        <v>20809</v>
      </c>
      <c r="I656" s="30" t="s">
        <v>1408</v>
      </c>
      <c r="J656" s="10">
        <v>31972</v>
      </c>
      <c r="K656" s="38">
        <v>26026</v>
      </c>
      <c r="L656" s="10">
        <v>20507</v>
      </c>
      <c r="M656" s="22">
        <f>+L656/K656</f>
        <v>0.7879428264043649</v>
      </c>
      <c r="N656" s="10">
        <v>18491</v>
      </c>
      <c r="O656" s="22">
        <f>+L656/N656-1</f>
        <v>0.10902601265480505</v>
      </c>
      <c r="T656" s="165"/>
    </row>
    <row r="657" spans="1:20" ht="14.25">
      <c r="A657" s="24"/>
      <c r="B657" s="13"/>
      <c r="C657" s="13"/>
      <c r="D657" s="10"/>
      <c r="E657" s="22"/>
      <c r="F657" s="22"/>
      <c r="G657" s="22"/>
      <c r="H657" s="21">
        <v>2080901</v>
      </c>
      <c r="I657" s="21" t="s">
        <v>1409</v>
      </c>
      <c r="J657" s="10"/>
      <c r="K657" s="10"/>
      <c r="L657" s="10">
        <v>0</v>
      </c>
      <c r="M657" s="22"/>
      <c r="N657" s="10"/>
      <c r="O657" s="22"/>
      <c r="T657" s="165"/>
    </row>
    <row r="658" spans="1:20" ht="14.25">
      <c r="A658" s="24"/>
      <c r="B658" s="13"/>
      <c r="C658" s="13"/>
      <c r="D658" s="10"/>
      <c r="E658" s="22"/>
      <c r="F658" s="22"/>
      <c r="G658" s="22"/>
      <c r="H658" s="21">
        <v>2080902</v>
      </c>
      <c r="I658" s="21" t="s">
        <v>1410</v>
      </c>
      <c r="J658" s="10"/>
      <c r="K658" s="10"/>
      <c r="L658" s="10">
        <v>9430</v>
      </c>
      <c r="M658" s="22"/>
      <c r="N658" s="10"/>
      <c r="O658" s="22"/>
      <c r="T658" s="165"/>
    </row>
    <row r="659" spans="1:20" ht="14.25">
      <c r="A659" s="24"/>
      <c r="B659" s="13"/>
      <c r="C659" s="13"/>
      <c r="D659" s="10"/>
      <c r="E659" s="22"/>
      <c r="F659" s="22"/>
      <c r="G659" s="22"/>
      <c r="H659" s="21">
        <v>2080903</v>
      </c>
      <c r="I659" s="21" t="s">
        <v>1411</v>
      </c>
      <c r="J659" s="10"/>
      <c r="K659" s="10"/>
      <c r="L659" s="10">
        <v>1419</v>
      </c>
      <c r="M659" s="22"/>
      <c r="N659" s="10"/>
      <c r="O659" s="22"/>
      <c r="T659" s="165"/>
    </row>
    <row r="660" spans="1:20" ht="14.25">
      <c r="A660" s="24"/>
      <c r="B660" s="13"/>
      <c r="C660" s="13"/>
      <c r="D660" s="10"/>
      <c r="E660" s="22"/>
      <c r="F660" s="22"/>
      <c r="G660" s="22"/>
      <c r="H660" s="21">
        <v>2080904</v>
      </c>
      <c r="I660" s="21" t="s">
        <v>1412</v>
      </c>
      <c r="J660" s="10"/>
      <c r="K660" s="10"/>
      <c r="L660" s="10">
        <v>0</v>
      </c>
      <c r="M660" s="22"/>
      <c r="N660" s="10"/>
      <c r="O660" s="22"/>
      <c r="T660" s="165"/>
    </row>
    <row r="661" spans="1:20" ht="14.25">
      <c r="A661" s="24"/>
      <c r="B661" s="13"/>
      <c r="C661" s="13"/>
      <c r="D661" s="10"/>
      <c r="E661" s="22"/>
      <c r="F661" s="22"/>
      <c r="G661" s="22"/>
      <c r="H661" s="21">
        <v>2080999</v>
      </c>
      <c r="I661" s="21" t="s">
        <v>1413</v>
      </c>
      <c r="J661" s="10"/>
      <c r="K661" s="10"/>
      <c r="L661" s="10">
        <v>9658</v>
      </c>
      <c r="M661" s="22"/>
      <c r="N661" s="10"/>
      <c r="O661" s="22"/>
      <c r="T661" s="165"/>
    </row>
    <row r="662" spans="1:20" ht="14.25">
      <c r="A662" s="24"/>
      <c r="B662" s="13"/>
      <c r="C662" s="13"/>
      <c r="D662" s="10"/>
      <c r="E662" s="22"/>
      <c r="F662" s="22"/>
      <c r="G662" s="22"/>
      <c r="H662" s="21">
        <v>20810</v>
      </c>
      <c r="I662" s="30" t="s">
        <v>1414</v>
      </c>
      <c r="J662" s="10">
        <v>7214</v>
      </c>
      <c r="K662" s="38">
        <v>7727</v>
      </c>
      <c r="L662" s="10">
        <v>7643</v>
      </c>
      <c r="M662" s="22">
        <f>+L662/K662</f>
        <v>0.9891290280833441</v>
      </c>
      <c r="N662" s="10">
        <v>7661</v>
      </c>
      <c r="O662" s="22">
        <f>+L662/N662-1</f>
        <v>-0.0023495627202715363</v>
      </c>
      <c r="T662" s="165"/>
    </row>
    <row r="663" spans="1:20" ht="14.25">
      <c r="A663" s="24"/>
      <c r="B663" s="13"/>
      <c r="C663" s="13"/>
      <c r="D663" s="10"/>
      <c r="E663" s="22"/>
      <c r="F663" s="22"/>
      <c r="G663" s="22"/>
      <c r="H663" s="21">
        <v>2081001</v>
      </c>
      <c r="I663" s="21" t="s">
        <v>1415</v>
      </c>
      <c r="J663" s="10"/>
      <c r="K663" s="10"/>
      <c r="L663" s="10">
        <v>2525</v>
      </c>
      <c r="M663" s="22"/>
      <c r="N663" s="10"/>
      <c r="O663" s="22"/>
      <c r="T663" s="165"/>
    </row>
    <row r="664" spans="1:20" ht="14.25">
      <c r="A664" s="24"/>
      <c r="B664" s="13"/>
      <c r="C664" s="13"/>
      <c r="D664" s="10"/>
      <c r="E664" s="22"/>
      <c r="F664" s="22"/>
      <c r="G664" s="22"/>
      <c r="H664" s="21">
        <v>2081002</v>
      </c>
      <c r="I664" s="21" t="s">
        <v>1416</v>
      </c>
      <c r="J664" s="10"/>
      <c r="K664" s="10"/>
      <c r="L664" s="10">
        <v>557</v>
      </c>
      <c r="M664" s="22"/>
      <c r="N664" s="10"/>
      <c r="O664" s="22"/>
      <c r="T664" s="165"/>
    </row>
    <row r="665" spans="1:20" ht="14.25">
      <c r="A665" s="24"/>
      <c r="B665" s="13"/>
      <c r="C665" s="13"/>
      <c r="D665" s="10"/>
      <c r="E665" s="22"/>
      <c r="F665" s="22"/>
      <c r="G665" s="22"/>
      <c r="H665" s="21">
        <v>2081003</v>
      </c>
      <c r="I665" s="21" t="s">
        <v>1417</v>
      </c>
      <c r="J665" s="10"/>
      <c r="K665" s="10"/>
      <c r="L665" s="10">
        <v>0</v>
      </c>
      <c r="M665" s="22"/>
      <c r="N665" s="10"/>
      <c r="O665" s="22"/>
      <c r="T665" s="165"/>
    </row>
    <row r="666" spans="1:20" ht="14.25">
      <c r="A666" s="24"/>
      <c r="B666" s="13"/>
      <c r="C666" s="13"/>
      <c r="D666" s="10"/>
      <c r="E666" s="22"/>
      <c r="F666" s="22"/>
      <c r="G666" s="22"/>
      <c r="H666" s="21">
        <v>2081004</v>
      </c>
      <c r="I666" s="21" t="s">
        <v>1418</v>
      </c>
      <c r="J666" s="10"/>
      <c r="K666" s="10"/>
      <c r="L666" s="10">
        <v>2317</v>
      </c>
      <c r="M666" s="22"/>
      <c r="N666" s="10"/>
      <c r="O666" s="22"/>
      <c r="T666" s="165"/>
    </row>
    <row r="667" spans="1:20" ht="14.25">
      <c r="A667" s="24"/>
      <c r="B667" s="13"/>
      <c r="C667" s="13"/>
      <c r="D667" s="10"/>
      <c r="E667" s="22"/>
      <c r="F667" s="22"/>
      <c r="G667" s="22"/>
      <c r="H667" s="21">
        <v>2081005</v>
      </c>
      <c r="I667" s="21" t="s">
        <v>1419</v>
      </c>
      <c r="J667" s="10"/>
      <c r="K667" s="10"/>
      <c r="L667" s="10">
        <v>2244</v>
      </c>
      <c r="M667" s="22"/>
      <c r="N667" s="10"/>
      <c r="O667" s="22"/>
      <c r="T667" s="165"/>
    </row>
    <row r="668" spans="1:20" ht="14.25">
      <c r="A668" s="24"/>
      <c r="B668" s="13"/>
      <c r="C668" s="13"/>
      <c r="D668" s="10"/>
      <c r="E668" s="22"/>
      <c r="F668" s="22"/>
      <c r="G668" s="22"/>
      <c r="H668" s="21">
        <v>2081099</v>
      </c>
      <c r="I668" s="21" t="s">
        <v>1420</v>
      </c>
      <c r="J668" s="10"/>
      <c r="K668" s="10"/>
      <c r="L668" s="10">
        <v>0</v>
      </c>
      <c r="M668" s="22"/>
      <c r="N668" s="10"/>
      <c r="O668" s="22"/>
      <c r="T668" s="165"/>
    </row>
    <row r="669" spans="1:20" ht="14.25">
      <c r="A669" s="24"/>
      <c r="B669" s="13"/>
      <c r="C669" s="13"/>
      <c r="D669" s="10"/>
      <c r="E669" s="22"/>
      <c r="F669" s="22"/>
      <c r="G669" s="22"/>
      <c r="H669" s="21">
        <v>20811</v>
      </c>
      <c r="I669" s="30" t="s">
        <v>1421</v>
      </c>
      <c r="J669" s="10">
        <v>3082</v>
      </c>
      <c r="K669" s="38">
        <v>2893</v>
      </c>
      <c r="L669" s="10">
        <v>2838</v>
      </c>
      <c r="M669" s="22">
        <f>+L669/K669</f>
        <v>0.9809885931558935</v>
      </c>
      <c r="N669" s="10">
        <v>2831</v>
      </c>
      <c r="O669" s="22">
        <f>+L669/N669-1</f>
        <v>0.0024726245143058545</v>
      </c>
      <c r="T669" s="165"/>
    </row>
    <row r="670" spans="1:20" ht="14.25">
      <c r="A670" s="24"/>
      <c r="B670" s="13"/>
      <c r="C670" s="13"/>
      <c r="D670" s="10"/>
      <c r="E670" s="22"/>
      <c r="F670" s="22"/>
      <c r="G670" s="22"/>
      <c r="H670" s="21">
        <v>2081101</v>
      </c>
      <c r="I670" s="21" t="s">
        <v>939</v>
      </c>
      <c r="J670" s="10"/>
      <c r="K670" s="10"/>
      <c r="L670" s="10">
        <v>624</v>
      </c>
      <c r="M670" s="22"/>
      <c r="N670" s="10"/>
      <c r="O670" s="22"/>
      <c r="P670" s="152" t="s">
        <v>1421</v>
      </c>
      <c r="Q670" s="126">
        <v>3082</v>
      </c>
      <c r="R670" s="126">
        <v>2893</v>
      </c>
      <c r="S670" s="126">
        <v>2838</v>
      </c>
      <c r="T670" s="165"/>
    </row>
    <row r="671" spans="1:20" ht="14.25">
      <c r="A671" s="24"/>
      <c r="B671" s="13"/>
      <c r="C671" s="13"/>
      <c r="D671" s="10"/>
      <c r="E671" s="22"/>
      <c r="F671" s="22"/>
      <c r="G671" s="22"/>
      <c r="H671" s="21">
        <v>2081102</v>
      </c>
      <c r="I671" s="21" t="s">
        <v>940</v>
      </c>
      <c r="J671" s="10"/>
      <c r="K671" s="10"/>
      <c r="L671" s="10">
        <v>64</v>
      </c>
      <c r="M671" s="22"/>
      <c r="N671" s="10"/>
      <c r="O671" s="22"/>
      <c r="P671" s="152" t="s">
        <v>1426</v>
      </c>
      <c r="Q671" s="126">
        <v>0</v>
      </c>
      <c r="R671" s="126">
        <v>0</v>
      </c>
      <c r="S671" s="126">
        <v>0</v>
      </c>
      <c r="T671" s="165"/>
    </row>
    <row r="672" spans="1:20" ht="14.25">
      <c r="A672" s="24"/>
      <c r="B672" s="13"/>
      <c r="C672" s="13"/>
      <c r="D672" s="10"/>
      <c r="E672" s="22"/>
      <c r="F672" s="22"/>
      <c r="G672" s="22"/>
      <c r="H672" s="21">
        <v>2081103</v>
      </c>
      <c r="I672" s="21" t="s">
        <v>941</v>
      </c>
      <c r="J672" s="10"/>
      <c r="K672" s="10"/>
      <c r="L672" s="10">
        <v>0</v>
      </c>
      <c r="M672" s="22"/>
      <c r="N672" s="10"/>
      <c r="O672" s="22"/>
      <c r="P672" s="152" t="s">
        <v>1429</v>
      </c>
      <c r="Q672" s="126">
        <v>6666</v>
      </c>
      <c r="R672" s="126">
        <v>7677</v>
      </c>
      <c r="S672" s="126">
        <v>6229</v>
      </c>
      <c r="T672" s="165"/>
    </row>
    <row r="673" spans="1:20" ht="14.25">
      <c r="A673" s="24"/>
      <c r="B673" s="13"/>
      <c r="C673" s="13"/>
      <c r="D673" s="10"/>
      <c r="E673" s="22"/>
      <c r="F673" s="22"/>
      <c r="G673" s="22"/>
      <c r="H673" s="21">
        <v>2081104</v>
      </c>
      <c r="I673" s="21" t="s">
        <v>1422</v>
      </c>
      <c r="J673" s="10"/>
      <c r="K673" s="10"/>
      <c r="L673" s="10">
        <v>1374</v>
      </c>
      <c r="M673" s="22"/>
      <c r="N673" s="10"/>
      <c r="O673" s="22"/>
      <c r="P673" s="152" t="s">
        <v>1432</v>
      </c>
      <c r="Q673" s="126">
        <v>0</v>
      </c>
      <c r="R673" s="126">
        <v>0</v>
      </c>
      <c r="S673" s="126">
        <v>0</v>
      </c>
      <c r="T673" s="165"/>
    </row>
    <row r="674" spans="1:20" ht="14.25">
      <c r="A674" s="24"/>
      <c r="B674" s="13"/>
      <c r="C674" s="13"/>
      <c r="D674" s="10"/>
      <c r="E674" s="22"/>
      <c r="F674" s="22"/>
      <c r="G674" s="22"/>
      <c r="H674" s="21">
        <v>2081105</v>
      </c>
      <c r="I674" s="21" t="s">
        <v>1423</v>
      </c>
      <c r="J674" s="10"/>
      <c r="K674" s="10"/>
      <c r="L674" s="10">
        <v>226</v>
      </c>
      <c r="M674" s="22"/>
      <c r="N674" s="10"/>
      <c r="O674" s="22"/>
      <c r="P674" s="152" t="s">
        <v>1437</v>
      </c>
      <c r="Q674" s="126">
        <v>331</v>
      </c>
      <c r="R674" s="126">
        <v>343</v>
      </c>
      <c r="S674" s="126">
        <v>343</v>
      </c>
      <c r="T674" s="165"/>
    </row>
    <row r="675" spans="1:20" ht="14.25">
      <c r="A675" s="24"/>
      <c r="B675" s="13"/>
      <c r="C675" s="13"/>
      <c r="D675" s="10"/>
      <c r="E675" s="22"/>
      <c r="F675" s="22"/>
      <c r="G675" s="22"/>
      <c r="H675" s="21">
        <v>2081106</v>
      </c>
      <c r="I675" s="21" t="s">
        <v>1424</v>
      </c>
      <c r="J675" s="10"/>
      <c r="K675" s="10"/>
      <c r="L675" s="10">
        <v>61</v>
      </c>
      <c r="M675" s="22"/>
      <c r="N675" s="10"/>
      <c r="O675" s="22"/>
      <c r="P675" s="152" t="s">
        <v>1439</v>
      </c>
      <c r="Q675" s="126">
        <v>0</v>
      </c>
      <c r="R675" s="126">
        <v>0</v>
      </c>
      <c r="S675" s="126">
        <v>0</v>
      </c>
      <c r="T675" s="165"/>
    </row>
    <row r="676" spans="1:20" ht="14.25">
      <c r="A676" s="24"/>
      <c r="B676" s="13"/>
      <c r="C676" s="13"/>
      <c r="D676" s="10"/>
      <c r="E676" s="22"/>
      <c r="F676" s="22"/>
      <c r="G676" s="22"/>
      <c r="H676" s="21">
        <v>2081199</v>
      </c>
      <c r="I676" s="21" t="s">
        <v>1425</v>
      </c>
      <c r="J676" s="10"/>
      <c r="K676" s="10"/>
      <c r="L676" s="10">
        <v>489</v>
      </c>
      <c r="M676" s="22"/>
      <c r="N676" s="10"/>
      <c r="O676" s="22"/>
      <c r="P676" s="152" t="s">
        <v>1442</v>
      </c>
      <c r="Q676" s="126">
        <v>0</v>
      </c>
      <c r="R676" s="126">
        <v>0</v>
      </c>
      <c r="S676" s="126">
        <v>0</v>
      </c>
      <c r="T676" s="165"/>
    </row>
    <row r="677" spans="1:20" ht="14.25">
      <c r="A677" s="24"/>
      <c r="B677" s="13"/>
      <c r="C677" s="13"/>
      <c r="D677" s="10"/>
      <c r="E677" s="22"/>
      <c r="F677" s="22"/>
      <c r="G677" s="22"/>
      <c r="H677" s="21">
        <v>20812</v>
      </c>
      <c r="I677" s="30" t="s">
        <v>1426</v>
      </c>
      <c r="J677" s="10"/>
      <c r="K677" s="10"/>
      <c r="L677" s="10">
        <v>0</v>
      </c>
      <c r="M677" s="22"/>
      <c r="N677" s="10"/>
      <c r="O677" s="22"/>
      <c r="P677" s="152" t="s">
        <v>1445</v>
      </c>
      <c r="Q677" s="126">
        <v>0</v>
      </c>
      <c r="R677" s="126">
        <v>0</v>
      </c>
      <c r="S677" s="126">
        <v>0</v>
      </c>
      <c r="T677" s="165"/>
    </row>
    <row r="678" spans="1:20" ht="14.25">
      <c r="A678" s="24"/>
      <c r="B678" s="13"/>
      <c r="C678" s="13"/>
      <c r="D678" s="10"/>
      <c r="E678" s="22"/>
      <c r="F678" s="22"/>
      <c r="G678" s="22"/>
      <c r="H678" s="21">
        <v>2081201</v>
      </c>
      <c r="I678" s="21" t="s">
        <v>1427</v>
      </c>
      <c r="J678" s="10"/>
      <c r="K678" s="10"/>
      <c r="L678" s="10">
        <v>0</v>
      </c>
      <c r="M678" s="22"/>
      <c r="N678" s="10"/>
      <c r="O678" s="22"/>
      <c r="P678" s="152" t="s">
        <v>61</v>
      </c>
      <c r="Q678" s="126">
        <v>113844</v>
      </c>
      <c r="R678" s="126">
        <v>67310</v>
      </c>
      <c r="S678" s="126">
        <v>66906</v>
      </c>
      <c r="T678" s="165"/>
    </row>
    <row r="679" spans="1:20" ht="14.25">
      <c r="A679" s="24"/>
      <c r="B679" s="13"/>
      <c r="C679" s="13"/>
      <c r="D679" s="10"/>
      <c r="E679" s="22"/>
      <c r="F679" s="22"/>
      <c r="G679" s="22"/>
      <c r="H679" s="21">
        <v>2081202</v>
      </c>
      <c r="I679" s="21" t="s">
        <v>1428</v>
      </c>
      <c r="J679" s="10"/>
      <c r="K679" s="10"/>
      <c r="L679" s="10">
        <v>0</v>
      </c>
      <c r="M679" s="22"/>
      <c r="N679" s="10"/>
      <c r="O679" s="22"/>
      <c r="P679" s="152" t="s">
        <v>62</v>
      </c>
      <c r="Q679" s="126">
        <v>738374</v>
      </c>
      <c r="R679" s="126">
        <v>697311</v>
      </c>
      <c r="S679" s="126">
        <v>680640</v>
      </c>
      <c r="T679" s="165"/>
    </row>
    <row r="680" spans="1:20" ht="14.25">
      <c r="A680" s="24"/>
      <c r="B680" s="13"/>
      <c r="C680" s="13"/>
      <c r="D680" s="10"/>
      <c r="E680" s="22"/>
      <c r="F680" s="22"/>
      <c r="G680" s="22"/>
      <c r="H680" s="21">
        <v>20813</v>
      </c>
      <c r="I680" s="30" t="s">
        <v>1429</v>
      </c>
      <c r="J680" s="10">
        <v>6666</v>
      </c>
      <c r="K680" s="38">
        <v>7677</v>
      </c>
      <c r="L680" s="10">
        <v>6229</v>
      </c>
      <c r="M680" s="22">
        <f>+L680/K680</f>
        <v>0.8113846554643741</v>
      </c>
      <c r="N680" s="10">
        <v>3940</v>
      </c>
      <c r="O680" s="22">
        <f>+L680/N680-1</f>
        <v>0.5809644670050762</v>
      </c>
      <c r="P680" s="152" t="s">
        <v>1451</v>
      </c>
      <c r="Q680" s="126">
        <v>8199</v>
      </c>
      <c r="R680" s="126">
        <v>6938</v>
      </c>
      <c r="S680" s="126">
        <v>6929</v>
      </c>
      <c r="T680" s="165"/>
    </row>
    <row r="681" spans="1:20" ht="14.25">
      <c r="A681" s="24"/>
      <c r="B681" s="13"/>
      <c r="C681" s="13"/>
      <c r="D681" s="10"/>
      <c r="E681" s="22"/>
      <c r="F681" s="22"/>
      <c r="G681" s="22"/>
      <c r="H681" s="21">
        <v>2081301</v>
      </c>
      <c r="I681" s="21" t="s">
        <v>1430</v>
      </c>
      <c r="J681" s="10"/>
      <c r="K681" s="10"/>
      <c r="L681" s="10">
        <v>6228</v>
      </c>
      <c r="M681" s="22"/>
      <c r="N681" s="10"/>
      <c r="O681" s="22"/>
      <c r="P681" s="152" t="s">
        <v>1453</v>
      </c>
      <c r="Q681" s="126">
        <v>179126</v>
      </c>
      <c r="R681" s="126">
        <v>175725</v>
      </c>
      <c r="S681" s="126">
        <v>175388</v>
      </c>
      <c r="T681" s="165"/>
    </row>
    <row r="682" spans="1:20" ht="14.25">
      <c r="A682" s="24"/>
      <c r="B682" s="13"/>
      <c r="C682" s="13"/>
      <c r="D682" s="10"/>
      <c r="E682" s="22"/>
      <c r="F682" s="22"/>
      <c r="G682" s="22"/>
      <c r="H682" s="21">
        <v>2081399</v>
      </c>
      <c r="I682" s="21" t="s">
        <v>1431</v>
      </c>
      <c r="J682" s="10"/>
      <c r="K682" s="10"/>
      <c r="L682" s="10">
        <v>1</v>
      </c>
      <c r="M682" s="22"/>
      <c r="N682" s="10"/>
      <c r="O682" s="22"/>
      <c r="P682" s="152" t="s">
        <v>1466</v>
      </c>
      <c r="Q682" s="126">
        <v>1812</v>
      </c>
      <c r="R682" s="126">
        <v>3342</v>
      </c>
      <c r="S682" s="126">
        <v>282</v>
      </c>
      <c r="T682" s="165"/>
    </row>
    <row r="683" spans="1:20" ht="14.25">
      <c r="A683" s="24"/>
      <c r="B683" s="13"/>
      <c r="C683" s="13"/>
      <c r="D683" s="10"/>
      <c r="E683" s="22"/>
      <c r="F683" s="22"/>
      <c r="G683" s="22"/>
      <c r="H683" s="21">
        <v>20815</v>
      </c>
      <c r="I683" s="30" t="s">
        <v>1432</v>
      </c>
      <c r="J683" s="10"/>
      <c r="K683" s="10"/>
      <c r="L683" s="10">
        <v>0</v>
      </c>
      <c r="M683" s="22"/>
      <c r="N683" s="10"/>
      <c r="O683" s="22"/>
      <c r="P683" s="152" t="s">
        <v>1470</v>
      </c>
      <c r="Q683" s="126">
        <v>57373</v>
      </c>
      <c r="R683" s="126">
        <v>59494</v>
      </c>
      <c r="S683" s="126">
        <v>52310</v>
      </c>
      <c r="T683" s="165"/>
    </row>
    <row r="684" spans="1:20" ht="14.25">
      <c r="A684" s="24"/>
      <c r="B684" s="13"/>
      <c r="C684" s="13"/>
      <c r="D684" s="10"/>
      <c r="E684" s="22"/>
      <c r="F684" s="22"/>
      <c r="G684" s="22"/>
      <c r="H684" s="21">
        <v>2081501</v>
      </c>
      <c r="I684" s="21" t="s">
        <v>1433</v>
      </c>
      <c r="J684" s="10"/>
      <c r="K684" s="10"/>
      <c r="L684" s="10">
        <v>0</v>
      </c>
      <c r="M684" s="22"/>
      <c r="N684" s="10"/>
      <c r="O684" s="22"/>
      <c r="P684" s="152" t="s">
        <v>1482</v>
      </c>
      <c r="Q684" s="126">
        <v>75104</v>
      </c>
      <c r="R684" s="126">
        <v>61482</v>
      </c>
      <c r="S684" s="126">
        <v>58595</v>
      </c>
      <c r="T684" s="165"/>
    </row>
    <row r="685" spans="1:20" ht="14.25">
      <c r="A685" s="24"/>
      <c r="B685" s="13"/>
      <c r="C685" s="13"/>
      <c r="D685" s="10"/>
      <c r="E685" s="22"/>
      <c r="F685" s="22"/>
      <c r="G685" s="22"/>
      <c r="H685" s="21">
        <v>2081502</v>
      </c>
      <c r="I685" s="21" t="s">
        <v>1434</v>
      </c>
      <c r="J685" s="10"/>
      <c r="K685" s="10"/>
      <c r="L685" s="10">
        <v>0</v>
      </c>
      <c r="M685" s="22"/>
      <c r="N685" s="10"/>
      <c r="O685" s="22"/>
      <c r="P685" s="152" t="s">
        <v>1492</v>
      </c>
      <c r="Q685" s="126">
        <v>1008</v>
      </c>
      <c r="R685" s="126">
        <v>1008</v>
      </c>
      <c r="S685" s="126">
        <v>1008</v>
      </c>
      <c r="T685" s="165"/>
    </row>
    <row r="686" spans="1:20" ht="14.25">
      <c r="A686" s="24"/>
      <c r="B686" s="13"/>
      <c r="C686" s="13"/>
      <c r="D686" s="10"/>
      <c r="E686" s="22"/>
      <c r="F686" s="22"/>
      <c r="G686" s="22"/>
      <c r="H686" s="21">
        <v>2081503</v>
      </c>
      <c r="I686" s="21" t="s">
        <v>1435</v>
      </c>
      <c r="J686" s="10"/>
      <c r="K686" s="10"/>
      <c r="L686" s="10">
        <v>0</v>
      </c>
      <c r="M686" s="22"/>
      <c r="N686" s="10"/>
      <c r="O686" s="22"/>
      <c r="P686" s="152" t="s">
        <v>1495</v>
      </c>
      <c r="Q686" s="126">
        <v>5508</v>
      </c>
      <c r="R686" s="126">
        <v>6292</v>
      </c>
      <c r="S686" s="126">
        <v>6145</v>
      </c>
      <c r="T686" s="165"/>
    </row>
    <row r="687" spans="1:20" ht="14.25">
      <c r="A687" s="24"/>
      <c r="B687" s="13"/>
      <c r="C687" s="13"/>
      <c r="D687" s="10"/>
      <c r="E687" s="22"/>
      <c r="F687" s="22"/>
      <c r="G687" s="22"/>
      <c r="H687" s="21">
        <v>2081599</v>
      </c>
      <c r="I687" s="21" t="s">
        <v>1436</v>
      </c>
      <c r="J687" s="10"/>
      <c r="K687" s="10"/>
      <c r="L687" s="10">
        <v>0</v>
      </c>
      <c r="M687" s="22"/>
      <c r="N687" s="10"/>
      <c r="O687" s="22"/>
      <c r="P687" s="152" t="s">
        <v>1509</v>
      </c>
      <c r="Q687" s="126">
        <v>10656</v>
      </c>
      <c r="R687" s="126">
        <v>11201</v>
      </c>
      <c r="S687" s="126">
        <v>11147</v>
      </c>
      <c r="T687" s="165"/>
    </row>
    <row r="688" spans="1:20" ht="14.25">
      <c r="A688" s="24"/>
      <c r="B688" s="13"/>
      <c r="C688" s="13"/>
      <c r="D688" s="10"/>
      <c r="E688" s="22"/>
      <c r="F688" s="22"/>
      <c r="G688" s="22"/>
      <c r="H688" s="21">
        <v>20816</v>
      </c>
      <c r="I688" s="30" t="s">
        <v>1437</v>
      </c>
      <c r="J688" s="10">
        <v>331</v>
      </c>
      <c r="K688" s="38">
        <v>343</v>
      </c>
      <c r="L688" s="10">
        <v>343</v>
      </c>
      <c r="M688" s="22">
        <f>+L688/K688</f>
        <v>1</v>
      </c>
      <c r="N688" s="10">
        <v>350</v>
      </c>
      <c r="O688" s="22">
        <f>+L688/N688-1</f>
        <v>-0.020000000000000018</v>
      </c>
      <c r="P688" s="152" t="s">
        <v>63</v>
      </c>
      <c r="Q688" s="126">
        <v>399588</v>
      </c>
      <c r="R688" s="126">
        <v>371829</v>
      </c>
      <c r="S688" s="126">
        <v>368836</v>
      </c>
      <c r="T688" s="165"/>
    </row>
    <row r="689" spans="1:20" ht="14.25">
      <c r="A689" s="24"/>
      <c r="B689" s="13"/>
      <c r="C689" s="13"/>
      <c r="D689" s="10"/>
      <c r="E689" s="22"/>
      <c r="F689" s="22"/>
      <c r="G689" s="22"/>
      <c r="H689" s="21">
        <v>2081601</v>
      </c>
      <c r="I689" s="21" t="s">
        <v>939</v>
      </c>
      <c r="J689" s="10"/>
      <c r="K689" s="10"/>
      <c r="L689" s="10">
        <v>180</v>
      </c>
      <c r="M689" s="22"/>
      <c r="N689" s="10"/>
      <c r="O689" s="22"/>
      <c r="T689" s="165"/>
    </row>
    <row r="690" spans="1:20" ht="14.25">
      <c r="A690" s="24"/>
      <c r="B690" s="13"/>
      <c r="C690" s="13"/>
      <c r="D690" s="10"/>
      <c r="E690" s="22"/>
      <c r="F690" s="22"/>
      <c r="G690" s="22"/>
      <c r="H690" s="21">
        <v>2081602</v>
      </c>
      <c r="I690" s="21" t="s">
        <v>940</v>
      </c>
      <c r="J690" s="10"/>
      <c r="K690" s="10"/>
      <c r="L690" s="10">
        <v>163</v>
      </c>
      <c r="M690" s="22"/>
      <c r="N690" s="10"/>
      <c r="O690" s="22"/>
      <c r="T690" s="165"/>
    </row>
    <row r="691" spans="1:20" ht="14.25">
      <c r="A691" s="24"/>
      <c r="B691" s="13"/>
      <c r="C691" s="13"/>
      <c r="D691" s="10"/>
      <c r="E691" s="22"/>
      <c r="F691" s="22"/>
      <c r="G691" s="22"/>
      <c r="H691" s="21">
        <v>2081603</v>
      </c>
      <c r="I691" s="21" t="s">
        <v>941</v>
      </c>
      <c r="J691" s="10"/>
      <c r="K691" s="10"/>
      <c r="L691" s="10">
        <v>0</v>
      </c>
      <c r="M691" s="22"/>
      <c r="N691" s="10"/>
      <c r="O691" s="22"/>
      <c r="T691" s="165"/>
    </row>
    <row r="692" spans="1:20" ht="14.25">
      <c r="A692" s="24"/>
      <c r="B692" s="13"/>
      <c r="C692" s="13"/>
      <c r="D692" s="10"/>
      <c r="E692" s="22"/>
      <c r="F692" s="22"/>
      <c r="G692" s="22"/>
      <c r="H692" s="21">
        <v>2081699</v>
      </c>
      <c r="I692" s="21" t="s">
        <v>1438</v>
      </c>
      <c r="J692" s="10"/>
      <c r="K692" s="10"/>
      <c r="L692" s="10">
        <v>0</v>
      </c>
      <c r="M692" s="22"/>
      <c r="N692" s="10"/>
      <c r="O692" s="22"/>
      <c r="T692" s="165"/>
    </row>
    <row r="693" spans="1:20" ht="14.25">
      <c r="A693" s="24"/>
      <c r="B693" s="13"/>
      <c r="C693" s="13"/>
      <c r="D693" s="10"/>
      <c r="E693" s="22"/>
      <c r="F693" s="22"/>
      <c r="G693" s="22"/>
      <c r="H693" s="21">
        <v>20817</v>
      </c>
      <c r="I693" s="30" t="s">
        <v>1439</v>
      </c>
      <c r="J693" s="10"/>
      <c r="K693" s="10"/>
      <c r="L693" s="10">
        <v>0</v>
      </c>
      <c r="M693" s="22"/>
      <c r="N693" s="10"/>
      <c r="O693" s="22"/>
      <c r="T693" s="165"/>
    </row>
    <row r="694" spans="1:20" ht="14.25">
      <c r="A694" s="24"/>
      <c r="B694" s="13"/>
      <c r="C694" s="13"/>
      <c r="D694" s="10"/>
      <c r="E694" s="22"/>
      <c r="F694" s="22"/>
      <c r="G694" s="22"/>
      <c r="H694" s="21">
        <v>2081701</v>
      </c>
      <c r="I694" s="21" t="s">
        <v>1440</v>
      </c>
      <c r="J694" s="10"/>
      <c r="K694" s="10"/>
      <c r="L694" s="10">
        <v>0</v>
      </c>
      <c r="M694" s="22"/>
      <c r="N694" s="10"/>
      <c r="O694" s="22"/>
      <c r="T694" s="165"/>
    </row>
    <row r="695" spans="1:20" ht="14.25">
      <c r="A695" s="24"/>
      <c r="B695" s="13"/>
      <c r="C695" s="13"/>
      <c r="D695" s="10"/>
      <c r="E695" s="22"/>
      <c r="F695" s="22"/>
      <c r="G695" s="22"/>
      <c r="H695" s="21">
        <v>2081702</v>
      </c>
      <c r="I695" s="21" t="s">
        <v>1441</v>
      </c>
      <c r="J695" s="10"/>
      <c r="K695" s="10"/>
      <c r="L695" s="10">
        <v>0</v>
      </c>
      <c r="M695" s="22"/>
      <c r="N695" s="10"/>
      <c r="O695" s="22"/>
      <c r="T695" s="165"/>
    </row>
    <row r="696" spans="1:20" ht="14.25">
      <c r="A696" s="24"/>
      <c r="B696" s="13"/>
      <c r="C696" s="13"/>
      <c r="D696" s="10"/>
      <c r="E696" s="22"/>
      <c r="F696" s="22"/>
      <c r="G696" s="22"/>
      <c r="H696" s="21">
        <v>20818</v>
      </c>
      <c r="I696" s="30" t="s">
        <v>1442</v>
      </c>
      <c r="J696" s="10"/>
      <c r="K696" s="10"/>
      <c r="L696" s="10">
        <v>0</v>
      </c>
      <c r="M696" s="22"/>
      <c r="N696" s="10"/>
      <c r="O696" s="22"/>
      <c r="T696" s="165"/>
    </row>
    <row r="697" spans="1:20" ht="14.25">
      <c r="A697" s="24"/>
      <c r="B697" s="13"/>
      <c r="C697" s="13"/>
      <c r="D697" s="10"/>
      <c r="E697" s="22"/>
      <c r="F697" s="22"/>
      <c r="G697" s="22"/>
      <c r="H697" s="21">
        <v>2081801</v>
      </c>
      <c r="I697" s="21" t="s">
        <v>1443</v>
      </c>
      <c r="J697" s="10"/>
      <c r="K697" s="10"/>
      <c r="L697" s="10">
        <v>0</v>
      </c>
      <c r="M697" s="22"/>
      <c r="N697" s="10"/>
      <c r="O697" s="22"/>
      <c r="T697" s="165"/>
    </row>
    <row r="698" spans="1:20" ht="14.25">
      <c r="A698" s="24"/>
      <c r="B698" s="13"/>
      <c r="C698" s="13"/>
      <c r="D698" s="10"/>
      <c r="E698" s="22"/>
      <c r="F698" s="22"/>
      <c r="G698" s="22"/>
      <c r="H698" s="21">
        <v>2081899</v>
      </c>
      <c r="I698" s="21" t="s">
        <v>1444</v>
      </c>
      <c r="J698" s="10"/>
      <c r="K698" s="10"/>
      <c r="L698" s="10">
        <v>0</v>
      </c>
      <c r="M698" s="22"/>
      <c r="N698" s="10"/>
      <c r="O698" s="22"/>
      <c r="T698" s="165"/>
    </row>
    <row r="699" spans="1:20" ht="14.25">
      <c r="A699" s="24"/>
      <c r="B699" s="13"/>
      <c r="C699" s="13"/>
      <c r="D699" s="10"/>
      <c r="E699" s="22"/>
      <c r="F699" s="22"/>
      <c r="G699" s="22"/>
      <c r="H699" s="21">
        <v>20824</v>
      </c>
      <c r="I699" s="31" t="s">
        <v>1445</v>
      </c>
      <c r="J699" s="10"/>
      <c r="K699" s="10"/>
      <c r="L699" s="10">
        <v>0</v>
      </c>
      <c r="M699" s="22"/>
      <c r="N699" s="10"/>
      <c r="O699" s="22"/>
      <c r="T699" s="165"/>
    </row>
    <row r="700" spans="1:20" ht="14.25">
      <c r="A700" s="24"/>
      <c r="B700" s="13"/>
      <c r="C700" s="13"/>
      <c r="D700" s="10"/>
      <c r="E700" s="22"/>
      <c r="F700" s="22"/>
      <c r="G700" s="22"/>
      <c r="H700" s="21">
        <v>2082401</v>
      </c>
      <c r="I700" s="32" t="s">
        <v>1446</v>
      </c>
      <c r="J700" s="10"/>
      <c r="K700" s="10"/>
      <c r="L700" s="10">
        <v>0</v>
      </c>
      <c r="M700" s="22"/>
      <c r="N700" s="10"/>
      <c r="O700" s="22"/>
      <c r="T700" s="165"/>
    </row>
    <row r="701" spans="1:20" ht="14.25">
      <c r="A701" s="24"/>
      <c r="B701" s="13"/>
      <c r="C701" s="13"/>
      <c r="D701" s="10"/>
      <c r="E701" s="22"/>
      <c r="F701" s="22"/>
      <c r="G701" s="22"/>
      <c r="H701" s="21">
        <v>2082402</v>
      </c>
      <c r="I701" s="32" t="s">
        <v>1447</v>
      </c>
      <c r="J701" s="10"/>
      <c r="K701" s="10"/>
      <c r="L701" s="10">
        <v>0</v>
      </c>
      <c r="M701" s="22"/>
      <c r="N701" s="10"/>
      <c r="O701" s="22"/>
      <c r="T701" s="165"/>
    </row>
    <row r="702" spans="1:20" ht="14.25">
      <c r="A702" s="24"/>
      <c r="B702" s="13"/>
      <c r="C702" s="13"/>
      <c r="D702" s="10"/>
      <c r="E702" s="22"/>
      <c r="F702" s="22"/>
      <c r="G702" s="22"/>
      <c r="H702" s="21">
        <v>20899</v>
      </c>
      <c r="I702" s="30" t="s">
        <v>1448</v>
      </c>
      <c r="J702" s="10">
        <v>113844</v>
      </c>
      <c r="K702" s="38">
        <v>67310</v>
      </c>
      <c r="L702" s="10">
        <v>66906</v>
      </c>
      <c r="M702" s="22">
        <f>+L702/K702</f>
        <v>0.9939979200713118</v>
      </c>
      <c r="N702" s="10">
        <v>79526</v>
      </c>
      <c r="O702" s="22">
        <f>+L702/N702-1</f>
        <v>-0.15869023967004503</v>
      </c>
      <c r="T702" s="165"/>
    </row>
    <row r="703" spans="1:20" ht="14.25">
      <c r="A703" s="24"/>
      <c r="B703" s="13"/>
      <c r="C703" s="13"/>
      <c r="D703" s="10"/>
      <c r="E703" s="22"/>
      <c r="F703" s="22"/>
      <c r="G703" s="22"/>
      <c r="H703" s="21">
        <v>2089901</v>
      </c>
      <c r="I703" s="21" t="s">
        <v>1449</v>
      </c>
      <c r="J703" s="10"/>
      <c r="K703" s="10"/>
      <c r="L703" s="10">
        <v>66906</v>
      </c>
      <c r="M703" s="22"/>
      <c r="N703" s="10"/>
      <c r="O703" s="22"/>
      <c r="T703" s="165"/>
    </row>
    <row r="704" spans="1:20" ht="14.25">
      <c r="A704" s="24"/>
      <c r="B704" s="13"/>
      <c r="C704" s="13"/>
      <c r="D704" s="10"/>
      <c r="E704" s="22"/>
      <c r="F704" s="22"/>
      <c r="G704" s="22"/>
      <c r="H704" s="21">
        <v>210</v>
      </c>
      <c r="I704" s="30" t="s">
        <v>1450</v>
      </c>
      <c r="J704" s="10">
        <v>738374</v>
      </c>
      <c r="K704" s="38">
        <v>697311</v>
      </c>
      <c r="L704" s="10">
        <v>680640</v>
      </c>
      <c r="M704" s="22">
        <f>+L704/K704</f>
        <v>0.9760924465554107</v>
      </c>
      <c r="N704" s="10">
        <v>542827</v>
      </c>
      <c r="O704" s="22">
        <f>+L704/N704-1</f>
        <v>0.25388014966094175</v>
      </c>
      <c r="T704" s="165"/>
    </row>
    <row r="705" spans="1:21" ht="14.25">
      <c r="A705" s="24"/>
      <c r="B705" s="13"/>
      <c r="C705" s="13"/>
      <c r="D705" s="10"/>
      <c r="E705" s="22"/>
      <c r="F705" s="22"/>
      <c r="G705" s="22"/>
      <c r="H705" s="21">
        <v>21001</v>
      </c>
      <c r="I705" s="30" t="s">
        <v>1451</v>
      </c>
      <c r="J705" s="10">
        <v>8199</v>
      </c>
      <c r="K705" s="38">
        <v>6938</v>
      </c>
      <c r="L705" s="10">
        <v>6929</v>
      </c>
      <c r="M705" s="22">
        <f>+L705/K705</f>
        <v>0.9987027961948688</v>
      </c>
      <c r="N705" s="10">
        <v>6062</v>
      </c>
      <c r="O705" s="22">
        <f>+L705/N705-1</f>
        <v>0.1430221049158693</v>
      </c>
      <c r="T705" s="164" t="s">
        <v>98</v>
      </c>
      <c r="U705" s="126">
        <v>542827</v>
      </c>
    </row>
    <row r="706" spans="1:21" ht="14.25">
      <c r="A706" s="24"/>
      <c r="B706" s="13"/>
      <c r="C706" s="13"/>
      <c r="D706" s="10"/>
      <c r="E706" s="22"/>
      <c r="F706" s="22"/>
      <c r="G706" s="22"/>
      <c r="H706" s="21">
        <v>2100101</v>
      </c>
      <c r="I706" s="21" t="s">
        <v>939</v>
      </c>
      <c r="J706" s="10"/>
      <c r="K706" s="10"/>
      <c r="L706" s="10">
        <v>3549</v>
      </c>
      <c r="M706" s="22"/>
      <c r="N706" s="10"/>
      <c r="O706" s="22"/>
      <c r="T706" s="165" t="s">
        <v>1451</v>
      </c>
      <c r="U706" s="126">
        <v>6062</v>
      </c>
    </row>
    <row r="707" spans="1:21" ht="14.25">
      <c r="A707" s="24"/>
      <c r="B707" s="13"/>
      <c r="C707" s="13"/>
      <c r="D707" s="10"/>
      <c r="E707" s="22"/>
      <c r="F707" s="22"/>
      <c r="G707" s="22"/>
      <c r="H707" s="21">
        <v>2100102</v>
      </c>
      <c r="I707" s="21" t="s">
        <v>940</v>
      </c>
      <c r="J707" s="10"/>
      <c r="K707" s="10"/>
      <c r="L707" s="10">
        <v>2583</v>
      </c>
      <c r="M707" s="22"/>
      <c r="N707" s="10"/>
      <c r="O707" s="22"/>
      <c r="T707" s="165" t="s">
        <v>1453</v>
      </c>
      <c r="U707" s="126">
        <v>138451</v>
      </c>
    </row>
    <row r="708" spans="1:21" ht="14.25">
      <c r="A708" s="24"/>
      <c r="B708" s="13"/>
      <c r="C708" s="13"/>
      <c r="D708" s="10"/>
      <c r="E708" s="22"/>
      <c r="F708" s="22"/>
      <c r="G708" s="22"/>
      <c r="H708" s="21">
        <v>2100103</v>
      </c>
      <c r="I708" s="21" t="s">
        <v>941</v>
      </c>
      <c r="J708" s="10"/>
      <c r="K708" s="10"/>
      <c r="L708" s="10">
        <v>0</v>
      </c>
      <c r="M708" s="22"/>
      <c r="N708" s="10"/>
      <c r="O708" s="22"/>
      <c r="T708" s="165" t="s">
        <v>1466</v>
      </c>
      <c r="U708" s="126">
        <v>0</v>
      </c>
    </row>
    <row r="709" spans="1:21" ht="14.25">
      <c r="A709" s="24"/>
      <c r="B709" s="13"/>
      <c r="C709" s="13"/>
      <c r="D709" s="10"/>
      <c r="E709" s="22"/>
      <c r="F709" s="22"/>
      <c r="G709" s="22"/>
      <c r="H709" s="21">
        <v>2100199</v>
      </c>
      <c r="I709" s="21" t="s">
        <v>1452</v>
      </c>
      <c r="J709" s="10"/>
      <c r="K709" s="10"/>
      <c r="L709" s="10">
        <v>797</v>
      </c>
      <c r="M709" s="22"/>
      <c r="N709" s="10"/>
      <c r="O709" s="22"/>
      <c r="T709" s="165" t="s">
        <v>1470</v>
      </c>
      <c r="U709" s="126">
        <v>46069</v>
      </c>
    </row>
    <row r="710" spans="1:21" ht="14.25">
      <c r="A710" s="24"/>
      <c r="B710" s="13"/>
      <c r="C710" s="13"/>
      <c r="D710" s="10"/>
      <c r="E710" s="22"/>
      <c r="F710" s="22"/>
      <c r="G710" s="22"/>
      <c r="H710" s="21">
        <v>21002</v>
      </c>
      <c r="I710" s="30" t="s">
        <v>1453</v>
      </c>
      <c r="J710" s="10">
        <v>179126</v>
      </c>
      <c r="K710" s="38">
        <v>175725</v>
      </c>
      <c r="L710" s="10">
        <v>175388</v>
      </c>
      <c r="M710" s="22">
        <f>+L710/K710</f>
        <v>0.9980822307582871</v>
      </c>
      <c r="N710" s="10">
        <v>138451</v>
      </c>
      <c r="O710" s="22">
        <f>+L710/N710-1</f>
        <v>0.26678752771738745</v>
      </c>
      <c r="T710" s="165" t="s">
        <v>1482</v>
      </c>
      <c r="U710" s="126">
        <v>54818</v>
      </c>
    </row>
    <row r="711" spans="1:21" ht="14.25">
      <c r="A711" s="24"/>
      <c r="B711" s="13"/>
      <c r="C711" s="13"/>
      <c r="D711" s="10"/>
      <c r="E711" s="22"/>
      <c r="F711" s="22"/>
      <c r="G711" s="22"/>
      <c r="H711" s="21">
        <v>2100201</v>
      </c>
      <c r="I711" s="21" t="s">
        <v>1454</v>
      </c>
      <c r="J711" s="10"/>
      <c r="K711" s="10"/>
      <c r="L711" s="10">
        <v>98015</v>
      </c>
      <c r="M711" s="22"/>
      <c r="N711" s="10"/>
      <c r="O711" s="22"/>
      <c r="T711" s="165" t="s">
        <v>1492</v>
      </c>
      <c r="U711" s="126">
        <v>1278</v>
      </c>
    </row>
    <row r="712" spans="1:21" ht="14.25">
      <c r="A712" s="24"/>
      <c r="B712" s="13"/>
      <c r="C712" s="13"/>
      <c r="D712" s="10"/>
      <c r="E712" s="22"/>
      <c r="F712" s="22"/>
      <c r="G712" s="22"/>
      <c r="H712" s="21">
        <v>2100202</v>
      </c>
      <c r="I712" s="21" t="s">
        <v>1455</v>
      </c>
      <c r="J712" s="10"/>
      <c r="K712" s="10"/>
      <c r="L712" s="10">
        <v>15930</v>
      </c>
      <c r="M712" s="22"/>
      <c r="N712" s="10"/>
      <c r="O712" s="22"/>
      <c r="T712" s="165" t="s">
        <v>1509</v>
      </c>
      <c r="U712" s="126">
        <v>10506</v>
      </c>
    </row>
    <row r="713" spans="1:21" ht="14.25">
      <c r="A713" s="24"/>
      <c r="B713" s="13"/>
      <c r="C713" s="13"/>
      <c r="D713" s="10"/>
      <c r="E713" s="22"/>
      <c r="F713" s="22"/>
      <c r="G713" s="22"/>
      <c r="H713" s="21">
        <v>2100203</v>
      </c>
      <c r="I713" s="21" t="s">
        <v>1456</v>
      </c>
      <c r="J713" s="10"/>
      <c r="K713" s="10"/>
      <c r="L713" s="10">
        <v>10775</v>
      </c>
      <c r="M713" s="22"/>
      <c r="N713" s="10"/>
      <c r="O713" s="22"/>
      <c r="T713" s="165" t="s">
        <v>99</v>
      </c>
      <c r="U713" s="126">
        <v>285643</v>
      </c>
    </row>
    <row r="714" spans="1:20" ht="14.25">
      <c r="A714" s="24"/>
      <c r="B714" s="13"/>
      <c r="C714" s="13"/>
      <c r="D714" s="10"/>
      <c r="E714" s="22"/>
      <c r="F714" s="22"/>
      <c r="G714" s="22"/>
      <c r="H714" s="21">
        <v>2100204</v>
      </c>
      <c r="I714" s="21" t="s">
        <v>1457</v>
      </c>
      <c r="J714" s="10"/>
      <c r="K714" s="10"/>
      <c r="L714" s="10">
        <v>6606</v>
      </c>
      <c r="M714" s="22"/>
      <c r="N714" s="10"/>
      <c r="O714" s="22"/>
      <c r="T714" s="165"/>
    </row>
    <row r="715" spans="1:20" ht="14.25">
      <c r="A715" s="24"/>
      <c r="B715" s="13"/>
      <c r="C715" s="13"/>
      <c r="D715" s="10"/>
      <c r="E715" s="22"/>
      <c r="F715" s="22"/>
      <c r="G715" s="22"/>
      <c r="H715" s="21">
        <v>2100205</v>
      </c>
      <c r="I715" s="21" t="s">
        <v>1458</v>
      </c>
      <c r="J715" s="10"/>
      <c r="K715" s="10"/>
      <c r="L715" s="10">
        <v>5922</v>
      </c>
      <c r="M715" s="22"/>
      <c r="N715" s="10"/>
      <c r="O715" s="22"/>
      <c r="T715" s="165"/>
    </row>
    <row r="716" spans="1:20" ht="14.25">
      <c r="A716" s="24"/>
      <c r="B716" s="13"/>
      <c r="C716" s="13"/>
      <c r="D716" s="10"/>
      <c r="E716" s="22"/>
      <c r="F716" s="22"/>
      <c r="G716" s="22"/>
      <c r="H716" s="21">
        <v>2100206</v>
      </c>
      <c r="I716" s="21" t="s">
        <v>1459</v>
      </c>
      <c r="J716" s="10"/>
      <c r="K716" s="10"/>
      <c r="L716" s="10">
        <v>922</v>
      </c>
      <c r="M716" s="22"/>
      <c r="N716" s="10"/>
      <c r="O716" s="22"/>
      <c r="T716" s="165"/>
    </row>
    <row r="717" spans="1:20" ht="14.25">
      <c r="A717" s="24"/>
      <c r="B717" s="13"/>
      <c r="C717" s="13"/>
      <c r="D717" s="10"/>
      <c r="E717" s="22"/>
      <c r="F717" s="22"/>
      <c r="G717" s="22"/>
      <c r="H717" s="21">
        <v>2100207</v>
      </c>
      <c r="I717" s="21" t="s">
        <v>1460</v>
      </c>
      <c r="J717" s="10"/>
      <c r="K717" s="10"/>
      <c r="L717" s="10">
        <v>11097</v>
      </c>
      <c r="M717" s="22"/>
      <c r="N717" s="10"/>
      <c r="O717" s="22"/>
      <c r="T717" s="165"/>
    </row>
    <row r="718" spans="1:20" ht="14.25">
      <c r="A718" s="24"/>
      <c r="B718" s="13"/>
      <c r="C718" s="13"/>
      <c r="D718" s="10"/>
      <c r="E718" s="22"/>
      <c r="F718" s="22"/>
      <c r="G718" s="22"/>
      <c r="H718" s="21">
        <v>2100208</v>
      </c>
      <c r="I718" s="21" t="s">
        <v>1461</v>
      </c>
      <c r="J718" s="10"/>
      <c r="K718" s="10"/>
      <c r="L718" s="10">
        <v>7804</v>
      </c>
      <c r="M718" s="22"/>
      <c r="N718" s="10"/>
      <c r="O718" s="22"/>
      <c r="T718" s="165"/>
    </row>
    <row r="719" spans="1:20" ht="14.25">
      <c r="A719" s="24"/>
      <c r="B719" s="13"/>
      <c r="C719" s="13"/>
      <c r="D719" s="10"/>
      <c r="E719" s="22"/>
      <c r="F719" s="22"/>
      <c r="G719" s="22"/>
      <c r="H719" s="21">
        <v>2100209</v>
      </c>
      <c r="I719" s="21" t="s">
        <v>1462</v>
      </c>
      <c r="J719" s="10"/>
      <c r="K719" s="10"/>
      <c r="L719" s="10">
        <v>0</v>
      </c>
      <c r="M719" s="22"/>
      <c r="N719" s="10"/>
      <c r="O719" s="22"/>
      <c r="T719" s="165"/>
    </row>
    <row r="720" spans="1:20" ht="14.25">
      <c r="A720" s="24"/>
      <c r="B720" s="13"/>
      <c r="C720" s="13"/>
      <c r="D720" s="10"/>
      <c r="E720" s="22"/>
      <c r="F720" s="22"/>
      <c r="G720" s="22"/>
      <c r="H720" s="21">
        <v>2100210</v>
      </c>
      <c r="I720" s="21" t="s">
        <v>1463</v>
      </c>
      <c r="J720" s="10"/>
      <c r="K720" s="10"/>
      <c r="L720" s="10">
        <v>0</v>
      </c>
      <c r="M720" s="22"/>
      <c r="N720" s="10"/>
      <c r="O720" s="22"/>
      <c r="T720" s="165"/>
    </row>
    <row r="721" spans="1:20" ht="14.25">
      <c r="A721" s="24"/>
      <c r="B721" s="13"/>
      <c r="C721" s="13"/>
      <c r="D721" s="10"/>
      <c r="E721" s="22"/>
      <c r="F721" s="22"/>
      <c r="G721" s="22"/>
      <c r="H721" s="21">
        <v>2100211</v>
      </c>
      <c r="I721" s="21" t="s">
        <v>1464</v>
      </c>
      <c r="J721" s="10"/>
      <c r="K721" s="10"/>
      <c r="L721" s="10">
        <v>0</v>
      </c>
      <c r="M721" s="22"/>
      <c r="N721" s="10"/>
      <c r="O721" s="22"/>
      <c r="T721" s="165"/>
    </row>
    <row r="722" spans="1:20" ht="14.25">
      <c r="A722" s="24"/>
      <c r="B722" s="13"/>
      <c r="C722" s="13"/>
      <c r="D722" s="10"/>
      <c r="E722" s="22"/>
      <c r="F722" s="22"/>
      <c r="G722" s="22"/>
      <c r="H722" s="21">
        <v>2100299</v>
      </c>
      <c r="I722" s="21" t="s">
        <v>1465</v>
      </c>
      <c r="J722" s="10"/>
      <c r="K722" s="10"/>
      <c r="L722" s="10">
        <v>18317</v>
      </c>
      <c r="M722" s="22"/>
      <c r="N722" s="10"/>
      <c r="O722" s="22"/>
      <c r="T722" s="165"/>
    </row>
    <row r="723" spans="1:20" ht="14.25">
      <c r="A723" s="24"/>
      <c r="B723" s="13"/>
      <c r="C723" s="13"/>
      <c r="D723" s="10"/>
      <c r="E723" s="22"/>
      <c r="F723" s="22"/>
      <c r="G723" s="22"/>
      <c r="H723" s="21">
        <v>21003</v>
      </c>
      <c r="I723" s="30" t="s">
        <v>1466</v>
      </c>
      <c r="J723" s="10">
        <v>1812</v>
      </c>
      <c r="K723" s="10">
        <v>3342</v>
      </c>
      <c r="L723" s="10">
        <v>282</v>
      </c>
      <c r="M723" s="22">
        <f>+L723/K723</f>
        <v>0.0843806104129264</v>
      </c>
      <c r="N723" s="10"/>
      <c r="O723" s="22"/>
      <c r="T723" s="165"/>
    </row>
    <row r="724" spans="1:20" ht="14.25">
      <c r="A724" s="24"/>
      <c r="B724" s="13"/>
      <c r="C724" s="13"/>
      <c r="D724" s="10"/>
      <c r="E724" s="22"/>
      <c r="F724" s="22"/>
      <c r="G724" s="22"/>
      <c r="H724" s="21">
        <v>2100301</v>
      </c>
      <c r="I724" s="21" t="s">
        <v>1467</v>
      </c>
      <c r="J724" s="10"/>
      <c r="K724" s="10"/>
      <c r="L724" s="10">
        <v>282</v>
      </c>
      <c r="M724" s="22"/>
      <c r="N724" s="10"/>
      <c r="O724" s="22"/>
      <c r="T724" s="165"/>
    </row>
    <row r="725" spans="1:20" ht="14.25">
      <c r="A725" s="24"/>
      <c r="B725" s="13"/>
      <c r="C725" s="13"/>
      <c r="D725" s="10"/>
      <c r="E725" s="22"/>
      <c r="F725" s="22"/>
      <c r="G725" s="22"/>
      <c r="H725" s="21">
        <v>2100302</v>
      </c>
      <c r="I725" s="21" t="s">
        <v>1468</v>
      </c>
      <c r="J725" s="10"/>
      <c r="K725" s="10"/>
      <c r="L725" s="10">
        <v>0</v>
      </c>
      <c r="M725" s="22"/>
      <c r="N725" s="10"/>
      <c r="O725" s="22"/>
      <c r="T725" s="165"/>
    </row>
    <row r="726" spans="1:20" ht="14.25">
      <c r="A726" s="24"/>
      <c r="B726" s="13"/>
      <c r="C726" s="13"/>
      <c r="D726" s="10"/>
      <c r="E726" s="22"/>
      <c r="F726" s="22"/>
      <c r="G726" s="22"/>
      <c r="H726" s="21">
        <v>2100399</v>
      </c>
      <c r="I726" s="21" t="s">
        <v>1469</v>
      </c>
      <c r="J726" s="10"/>
      <c r="K726" s="10"/>
      <c r="L726" s="10">
        <v>0</v>
      </c>
      <c r="M726" s="22"/>
      <c r="N726" s="10"/>
      <c r="O726" s="22"/>
      <c r="T726" s="165"/>
    </row>
    <row r="727" spans="1:20" ht="14.25">
      <c r="A727" s="24"/>
      <c r="B727" s="13"/>
      <c r="C727" s="13"/>
      <c r="D727" s="10"/>
      <c r="E727" s="22"/>
      <c r="F727" s="22"/>
      <c r="G727" s="22"/>
      <c r="H727" s="21">
        <v>21004</v>
      </c>
      <c r="I727" s="30" t="s">
        <v>1470</v>
      </c>
      <c r="J727" s="10">
        <v>57373</v>
      </c>
      <c r="K727" s="10">
        <v>59494</v>
      </c>
      <c r="L727" s="10">
        <v>52310</v>
      </c>
      <c r="M727" s="22">
        <f>+L727/K727</f>
        <v>0.8792483275624433</v>
      </c>
      <c r="N727" s="10">
        <v>46069</v>
      </c>
      <c r="O727" s="22">
        <f>+L727/N727-1</f>
        <v>0.13547070698300367</v>
      </c>
      <c r="T727" s="165"/>
    </row>
    <row r="728" spans="1:20" ht="14.25">
      <c r="A728" s="24"/>
      <c r="B728" s="13"/>
      <c r="C728" s="13"/>
      <c r="D728" s="10"/>
      <c r="E728" s="22"/>
      <c r="F728" s="22"/>
      <c r="G728" s="22"/>
      <c r="H728" s="21">
        <v>2100401</v>
      </c>
      <c r="I728" s="21" t="s">
        <v>1471</v>
      </c>
      <c r="J728" s="10"/>
      <c r="K728" s="10"/>
      <c r="L728" s="10">
        <v>9745</v>
      </c>
      <c r="M728" s="22"/>
      <c r="N728" s="10"/>
      <c r="O728" s="22"/>
      <c r="T728" s="165"/>
    </row>
    <row r="729" spans="1:20" ht="14.25">
      <c r="A729" s="24"/>
      <c r="B729" s="13"/>
      <c r="C729" s="13"/>
      <c r="D729" s="10"/>
      <c r="E729" s="22"/>
      <c r="F729" s="22"/>
      <c r="G729" s="22"/>
      <c r="H729" s="21">
        <v>2100402</v>
      </c>
      <c r="I729" s="21" t="s">
        <v>1472</v>
      </c>
      <c r="J729" s="10"/>
      <c r="K729" s="10"/>
      <c r="L729" s="10">
        <v>3214</v>
      </c>
      <c r="M729" s="22"/>
      <c r="N729" s="10"/>
      <c r="O729" s="22"/>
      <c r="T729" s="165"/>
    </row>
    <row r="730" spans="1:20" ht="14.25">
      <c r="A730" s="24"/>
      <c r="B730" s="13"/>
      <c r="C730" s="13"/>
      <c r="D730" s="10"/>
      <c r="E730" s="22"/>
      <c r="F730" s="22"/>
      <c r="G730" s="22"/>
      <c r="H730" s="21">
        <v>2100403</v>
      </c>
      <c r="I730" s="21" t="s">
        <v>1473</v>
      </c>
      <c r="J730" s="10"/>
      <c r="K730" s="10"/>
      <c r="L730" s="10">
        <v>11282</v>
      </c>
      <c r="M730" s="22"/>
      <c r="N730" s="10"/>
      <c r="O730" s="22"/>
      <c r="T730" s="165"/>
    </row>
    <row r="731" spans="1:20" ht="14.25">
      <c r="A731" s="24"/>
      <c r="B731" s="13"/>
      <c r="C731" s="13"/>
      <c r="D731" s="10"/>
      <c r="E731" s="22"/>
      <c r="F731" s="22"/>
      <c r="G731" s="22"/>
      <c r="H731" s="21">
        <v>2100404</v>
      </c>
      <c r="I731" s="21" t="s">
        <v>1474</v>
      </c>
      <c r="J731" s="10"/>
      <c r="K731" s="10"/>
      <c r="L731" s="10">
        <v>548</v>
      </c>
      <c r="M731" s="22"/>
      <c r="N731" s="10"/>
      <c r="O731" s="22"/>
      <c r="T731" s="165"/>
    </row>
    <row r="732" spans="1:20" ht="14.25">
      <c r="A732" s="24"/>
      <c r="B732" s="13"/>
      <c r="C732" s="13"/>
      <c r="D732" s="10"/>
      <c r="E732" s="22"/>
      <c r="F732" s="22"/>
      <c r="G732" s="22"/>
      <c r="H732" s="21">
        <v>2100405</v>
      </c>
      <c r="I732" s="21" t="s">
        <v>1475</v>
      </c>
      <c r="J732" s="10"/>
      <c r="K732" s="10"/>
      <c r="L732" s="10">
        <v>8342</v>
      </c>
      <c r="M732" s="22"/>
      <c r="N732" s="10"/>
      <c r="O732" s="22"/>
      <c r="T732" s="165"/>
    </row>
    <row r="733" spans="1:20" ht="14.25">
      <c r="A733" s="24"/>
      <c r="B733" s="13"/>
      <c r="C733" s="13"/>
      <c r="D733" s="10"/>
      <c r="E733" s="22"/>
      <c r="F733" s="22"/>
      <c r="G733" s="22"/>
      <c r="H733" s="21">
        <v>2100406</v>
      </c>
      <c r="I733" s="21" t="s">
        <v>1476</v>
      </c>
      <c r="J733" s="10"/>
      <c r="K733" s="10"/>
      <c r="L733" s="10">
        <v>1454</v>
      </c>
      <c r="M733" s="22"/>
      <c r="N733" s="10"/>
      <c r="O733" s="22"/>
      <c r="T733" s="165"/>
    </row>
    <row r="734" spans="1:20" ht="14.25">
      <c r="A734" s="24"/>
      <c r="B734" s="13"/>
      <c r="C734" s="13"/>
      <c r="D734" s="10"/>
      <c r="E734" s="22"/>
      <c r="F734" s="22"/>
      <c r="G734" s="22"/>
      <c r="H734" s="21">
        <v>2100407</v>
      </c>
      <c r="I734" s="21" t="s">
        <v>1477</v>
      </c>
      <c r="J734" s="10"/>
      <c r="K734" s="10"/>
      <c r="L734" s="10">
        <v>0</v>
      </c>
      <c r="M734" s="22"/>
      <c r="N734" s="10"/>
      <c r="O734" s="22"/>
      <c r="T734" s="165"/>
    </row>
    <row r="735" spans="1:20" ht="14.25">
      <c r="A735" s="24"/>
      <c r="B735" s="13"/>
      <c r="C735" s="13"/>
      <c r="D735" s="10"/>
      <c r="E735" s="22"/>
      <c r="F735" s="22"/>
      <c r="G735" s="22"/>
      <c r="H735" s="21">
        <v>2100408</v>
      </c>
      <c r="I735" s="21" t="s">
        <v>1478</v>
      </c>
      <c r="J735" s="10"/>
      <c r="K735" s="10"/>
      <c r="L735" s="10">
        <v>4146</v>
      </c>
      <c r="M735" s="22"/>
      <c r="N735" s="10"/>
      <c r="O735" s="22"/>
      <c r="T735" s="165"/>
    </row>
    <row r="736" spans="1:20" ht="14.25">
      <c r="A736" s="24"/>
      <c r="B736" s="13"/>
      <c r="C736" s="13"/>
      <c r="D736" s="10"/>
      <c r="E736" s="22"/>
      <c r="F736" s="22"/>
      <c r="G736" s="22"/>
      <c r="H736" s="21">
        <v>2100409</v>
      </c>
      <c r="I736" s="21" t="s">
        <v>1479</v>
      </c>
      <c r="J736" s="10"/>
      <c r="K736" s="10"/>
      <c r="L736" s="10">
        <v>5608</v>
      </c>
      <c r="M736" s="22"/>
      <c r="N736" s="10"/>
      <c r="O736" s="22"/>
      <c r="T736" s="165"/>
    </row>
    <row r="737" spans="1:20" ht="14.25">
      <c r="A737" s="24"/>
      <c r="B737" s="13"/>
      <c r="C737" s="13"/>
      <c r="D737" s="10"/>
      <c r="E737" s="22"/>
      <c r="F737" s="22"/>
      <c r="G737" s="22"/>
      <c r="H737" s="21">
        <v>2100410</v>
      </c>
      <c r="I737" s="21" t="s">
        <v>1480</v>
      </c>
      <c r="J737" s="10"/>
      <c r="K737" s="10"/>
      <c r="L737" s="10">
        <v>446</v>
      </c>
      <c r="M737" s="22"/>
      <c r="N737" s="10"/>
      <c r="O737" s="22"/>
      <c r="T737" s="165"/>
    </row>
    <row r="738" spans="1:20" ht="14.25">
      <c r="A738" s="24"/>
      <c r="B738" s="13"/>
      <c r="C738" s="13"/>
      <c r="D738" s="10"/>
      <c r="E738" s="22"/>
      <c r="F738" s="22"/>
      <c r="G738" s="22"/>
      <c r="H738" s="21">
        <v>2100499</v>
      </c>
      <c r="I738" s="21" t="s">
        <v>1481</v>
      </c>
      <c r="J738" s="10"/>
      <c r="K738" s="10"/>
      <c r="L738" s="10">
        <v>7525</v>
      </c>
      <c r="M738" s="22"/>
      <c r="N738" s="10"/>
      <c r="O738" s="22"/>
      <c r="T738" s="165"/>
    </row>
    <row r="739" spans="1:20" ht="14.25">
      <c r="A739" s="24"/>
      <c r="B739" s="13"/>
      <c r="C739" s="13"/>
      <c r="D739" s="10"/>
      <c r="E739" s="22"/>
      <c r="F739" s="22"/>
      <c r="G739" s="22"/>
      <c r="H739" s="21">
        <v>21005</v>
      </c>
      <c r="I739" s="30" t="s">
        <v>1482</v>
      </c>
      <c r="J739" s="10">
        <v>75104</v>
      </c>
      <c r="K739" s="10">
        <v>61482</v>
      </c>
      <c r="L739" s="10">
        <v>58595</v>
      </c>
      <c r="M739" s="22">
        <f>+L739/K739</f>
        <v>0.9530431671058196</v>
      </c>
      <c r="N739" s="10">
        <v>54818</v>
      </c>
      <c r="O739" s="22">
        <f>+L739/N739-1</f>
        <v>0.0689007260388923</v>
      </c>
      <c r="T739" s="165"/>
    </row>
    <row r="740" spans="1:20" ht="14.25">
      <c r="A740" s="24"/>
      <c r="B740" s="13"/>
      <c r="C740" s="13"/>
      <c r="D740" s="10"/>
      <c r="E740" s="22"/>
      <c r="F740" s="22"/>
      <c r="G740" s="22"/>
      <c r="H740" s="21">
        <v>2100501</v>
      </c>
      <c r="I740" s="21" t="s">
        <v>1483</v>
      </c>
      <c r="J740" s="10"/>
      <c r="K740" s="10"/>
      <c r="L740" s="10">
        <v>10294</v>
      </c>
      <c r="M740" s="22"/>
      <c r="N740" s="10"/>
      <c r="O740" s="22"/>
      <c r="T740" s="165"/>
    </row>
    <row r="741" spans="1:20" ht="14.25">
      <c r="A741" s="24"/>
      <c r="B741" s="13"/>
      <c r="C741" s="13"/>
      <c r="D741" s="10"/>
      <c r="E741" s="22"/>
      <c r="F741" s="22"/>
      <c r="G741" s="22"/>
      <c r="H741" s="21">
        <v>2100502</v>
      </c>
      <c r="I741" s="21" t="s">
        <v>1484</v>
      </c>
      <c r="J741" s="10"/>
      <c r="K741" s="10"/>
      <c r="L741" s="10">
        <v>6396</v>
      </c>
      <c r="M741" s="22"/>
      <c r="N741" s="10"/>
      <c r="O741" s="22"/>
      <c r="T741" s="165"/>
    </row>
    <row r="742" spans="1:20" ht="14.25">
      <c r="A742" s="24"/>
      <c r="B742" s="13"/>
      <c r="C742" s="13"/>
      <c r="D742" s="10"/>
      <c r="E742" s="22"/>
      <c r="F742" s="22"/>
      <c r="G742" s="22"/>
      <c r="H742" s="21">
        <v>2100503</v>
      </c>
      <c r="I742" s="21" t="s">
        <v>1485</v>
      </c>
      <c r="J742" s="10"/>
      <c r="K742" s="10"/>
      <c r="L742" s="10">
        <v>1000</v>
      </c>
      <c r="M742" s="22"/>
      <c r="N742" s="10"/>
      <c r="O742" s="22"/>
      <c r="T742" s="165"/>
    </row>
    <row r="743" spans="1:20" ht="14.25">
      <c r="A743" s="24"/>
      <c r="B743" s="13"/>
      <c r="C743" s="13"/>
      <c r="D743" s="10"/>
      <c r="E743" s="22"/>
      <c r="F743" s="22"/>
      <c r="G743" s="22"/>
      <c r="H743" s="21">
        <v>2100504</v>
      </c>
      <c r="I743" s="21" t="s">
        <v>1486</v>
      </c>
      <c r="J743" s="10"/>
      <c r="K743" s="10"/>
      <c r="L743" s="10">
        <v>0</v>
      </c>
      <c r="M743" s="22"/>
      <c r="N743" s="10"/>
      <c r="O743" s="22"/>
      <c r="T743" s="165"/>
    </row>
    <row r="744" spans="1:20" ht="14.25">
      <c r="A744" s="24"/>
      <c r="B744" s="13"/>
      <c r="C744" s="13"/>
      <c r="D744" s="10"/>
      <c r="E744" s="22"/>
      <c r="F744" s="22"/>
      <c r="G744" s="22"/>
      <c r="H744" s="21">
        <v>2100506</v>
      </c>
      <c r="I744" s="21" t="s">
        <v>1487</v>
      </c>
      <c r="J744" s="10"/>
      <c r="K744" s="10"/>
      <c r="L744" s="10">
        <v>0</v>
      </c>
      <c r="M744" s="22"/>
      <c r="N744" s="10"/>
      <c r="O744" s="22"/>
      <c r="T744" s="165"/>
    </row>
    <row r="745" spans="1:20" ht="14.25">
      <c r="A745" s="24"/>
      <c r="B745" s="13"/>
      <c r="C745" s="13"/>
      <c r="D745" s="10"/>
      <c r="E745" s="22"/>
      <c r="F745" s="22"/>
      <c r="G745" s="22"/>
      <c r="H745" s="21">
        <v>2100508</v>
      </c>
      <c r="I745" s="21" t="s">
        <v>1488</v>
      </c>
      <c r="J745" s="10"/>
      <c r="K745" s="10"/>
      <c r="L745" s="10">
        <v>38699</v>
      </c>
      <c r="M745" s="22"/>
      <c r="N745" s="10"/>
      <c r="O745" s="22"/>
      <c r="T745" s="165"/>
    </row>
    <row r="746" spans="1:20" ht="14.25">
      <c r="A746" s="24"/>
      <c r="B746" s="13"/>
      <c r="C746" s="13"/>
      <c r="D746" s="10"/>
      <c r="E746" s="22"/>
      <c r="F746" s="22"/>
      <c r="G746" s="22"/>
      <c r="H746" s="21">
        <v>2100509</v>
      </c>
      <c r="I746" s="21" t="s">
        <v>1489</v>
      </c>
      <c r="J746" s="10"/>
      <c r="K746" s="10"/>
      <c r="L746" s="10">
        <v>0</v>
      </c>
      <c r="M746" s="22"/>
      <c r="N746" s="10"/>
      <c r="O746" s="22"/>
      <c r="T746" s="165"/>
    </row>
    <row r="747" spans="1:20" ht="14.25">
      <c r="A747" s="24"/>
      <c r="B747" s="13"/>
      <c r="C747" s="13"/>
      <c r="D747" s="10"/>
      <c r="E747" s="22"/>
      <c r="F747" s="22"/>
      <c r="G747" s="22"/>
      <c r="H747" s="21">
        <v>2100510</v>
      </c>
      <c r="I747" s="21" t="s">
        <v>1490</v>
      </c>
      <c r="J747" s="10"/>
      <c r="K747" s="10"/>
      <c r="L747" s="10">
        <v>0</v>
      </c>
      <c r="M747" s="22"/>
      <c r="N747" s="10"/>
      <c r="O747" s="22"/>
      <c r="T747" s="165"/>
    </row>
    <row r="748" spans="1:20" ht="14.25">
      <c r="A748" s="24"/>
      <c r="B748" s="13"/>
      <c r="C748" s="13"/>
      <c r="D748" s="10"/>
      <c r="E748" s="22"/>
      <c r="F748" s="22"/>
      <c r="G748" s="22"/>
      <c r="H748" s="21">
        <v>2100599</v>
      </c>
      <c r="I748" s="21" t="s">
        <v>1491</v>
      </c>
      <c r="J748" s="10"/>
      <c r="K748" s="10"/>
      <c r="L748" s="10">
        <v>2206</v>
      </c>
      <c r="M748" s="22"/>
      <c r="N748" s="10"/>
      <c r="O748" s="22"/>
      <c r="T748" s="165"/>
    </row>
    <row r="749" spans="1:20" ht="14.25">
      <c r="A749" s="24"/>
      <c r="B749" s="13"/>
      <c r="C749" s="13"/>
      <c r="D749" s="10"/>
      <c r="E749" s="22"/>
      <c r="F749" s="22"/>
      <c r="G749" s="22"/>
      <c r="H749" s="21">
        <v>21006</v>
      </c>
      <c r="I749" s="30" t="s">
        <v>1492</v>
      </c>
      <c r="J749" s="10">
        <v>1008</v>
      </c>
      <c r="K749" s="10">
        <v>1008</v>
      </c>
      <c r="L749" s="10">
        <v>1008</v>
      </c>
      <c r="M749" s="22">
        <f>+L749/K749</f>
        <v>1</v>
      </c>
      <c r="N749" s="10">
        <v>1278</v>
      </c>
      <c r="O749" s="22">
        <f>+L749/N749-1</f>
        <v>-0.21126760563380287</v>
      </c>
      <c r="T749" s="165"/>
    </row>
    <row r="750" spans="1:20" ht="14.25">
      <c r="A750" s="24"/>
      <c r="B750" s="13"/>
      <c r="C750" s="13"/>
      <c r="D750" s="10"/>
      <c r="E750" s="22"/>
      <c r="F750" s="22"/>
      <c r="G750" s="22"/>
      <c r="H750" s="21">
        <v>2100601</v>
      </c>
      <c r="I750" s="21" t="s">
        <v>1493</v>
      </c>
      <c r="J750" s="10"/>
      <c r="K750" s="10"/>
      <c r="L750" s="10">
        <v>1008</v>
      </c>
      <c r="M750" s="22"/>
      <c r="N750" s="10"/>
      <c r="O750" s="22"/>
      <c r="T750" s="165"/>
    </row>
    <row r="751" spans="1:20" ht="14.25">
      <c r="A751" s="24"/>
      <c r="B751" s="13"/>
      <c r="C751" s="13"/>
      <c r="D751" s="10"/>
      <c r="E751" s="22"/>
      <c r="F751" s="22"/>
      <c r="G751" s="22"/>
      <c r="H751" s="21">
        <v>2100699</v>
      </c>
      <c r="I751" s="21" t="s">
        <v>1494</v>
      </c>
      <c r="J751" s="10"/>
      <c r="K751" s="10"/>
      <c r="L751" s="10">
        <v>0</v>
      </c>
      <c r="M751" s="22"/>
      <c r="N751" s="10"/>
      <c r="O751" s="22"/>
      <c r="T751" s="165"/>
    </row>
    <row r="752" spans="1:20" ht="14.25">
      <c r="A752" s="24"/>
      <c r="B752" s="13"/>
      <c r="C752" s="13"/>
      <c r="D752" s="10"/>
      <c r="E752" s="22"/>
      <c r="F752" s="22"/>
      <c r="G752" s="22"/>
      <c r="H752" s="21">
        <v>21007</v>
      </c>
      <c r="I752" s="30" t="s">
        <v>1495</v>
      </c>
      <c r="J752" s="10">
        <v>5508</v>
      </c>
      <c r="K752" s="10">
        <v>6292</v>
      </c>
      <c r="L752" s="10">
        <v>6145</v>
      </c>
      <c r="M752" s="22">
        <f>+L752/K752</f>
        <v>0.9766369993642721</v>
      </c>
      <c r="N752" s="10">
        <v>6126</v>
      </c>
      <c r="O752" s="22">
        <f>+L752/N752-1</f>
        <v>0.0031015344433562575</v>
      </c>
      <c r="T752" s="165"/>
    </row>
    <row r="753" spans="1:20" ht="14.25">
      <c r="A753" s="24"/>
      <c r="B753" s="13"/>
      <c r="C753" s="13"/>
      <c r="D753" s="10"/>
      <c r="E753" s="22"/>
      <c r="F753" s="22"/>
      <c r="G753" s="22"/>
      <c r="H753" s="21">
        <v>2100701</v>
      </c>
      <c r="I753" s="21" t="s">
        <v>939</v>
      </c>
      <c r="J753" s="10"/>
      <c r="K753" s="10"/>
      <c r="L753" s="10">
        <v>0</v>
      </c>
      <c r="M753" s="22"/>
      <c r="N753" s="10"/>
      <c r="O753" s="22"/>
      <c r="T753" s="165"/>
    </row>
    <row r="754" spans="1:20" ht="14.25">
      <c r="A754" s="24"/>
      <c r="B754" s="13"/>
      <c r="C754" s="13"/>
      <c r="D754" s="10"/>
      <c r="E754" s="22"/>
      <c r="F754" s="22"/>
      <c r="G754" s="22"/>
      <c r="H754" s="21">
        <v>2100702</v>
      </c>
      <c r="I754" s="21" t="s">
        <v>940</v>
      </c>
      <c r="J754" s="10"/>
      <c r="K754" s="10"/>
      <c r="L754" s="10">
        <v>730</v>
      </c>
      <c r="M754" s="22"/>
      <c r="N754" s="10"/>
      <c r="O754" s="22"/>
      <c r="T754" s="165"/>
    </row>
    <row r="755" spans="1:20" ht="14.25">
      <c r="A755" s="24"/>
      <c r="B755" s="13"/>
      <c r="C755" s="13"/>
      <c r="D755" s="10"/>
      <c r="E755" s="22"/>
      <c r="F755" s="22"/>
      <c r="G755" s="22"/>
      <c r="H755" s="21">
        <v>2100703</v>
      </c>
      <c r="I755" s="21" t="s">
        <v>941</v>
      </c>
      <c r="J755" s="10"/>
      <c r="K755" s="10"/>
      <c r="L755" s="10">
        <v>0</v>
      </c>
      <c r="M755" s="22"/>
      <c r="N755" s="10"/>
      <c r="O755" s="22"/>
      <c r="T755" s="165"/>
    </row>
    <row r="756" spans="1:20" ht="14.25">
      <c r="A756" s="24"/>
      <c r="B756" s="13"/>
      <c r="C756" s="13"/>
      <c r="D756" s="10"/>
      <c r="E756" s="22"/>
      <c r="F756" s="22"/>
      <c r="G756" s="22"/>
      <c r="H756" s="21">
        <v>2100704</v>
      </c>
      <c r="I756" s="21" t="s">
        <v>1496</v>
      </c>
      <c r="J756" s="10"/>
      <c r="K756" s="10"/>
      <c r="L756" s="10">
        <v>0</v>
      </c>
      <c r="M756" s="22"/>
      <c r="N756" s="10"/>
      <c r="O756" s="22"/>
      <c r="T756" s="165"/>
    </row>
    <row r="757" spans="1:20" ht="14.25">
      <c r="A757" s="24"/>
      <c r="B757" s="13"/>
      <c r="C757" s="13"/>
      <c r="D757" s="10"/>
      <c r="E757" s="22"/>
      <c r="F757" s="22"/>
      <c r="G757" s="22"/>
      <c r="H757" s="21">
        <v>2100705</v>
      </c>
      <c r="I757" s="21" t="s">
        <v>1497</v>
      </c>
      <c r="J757" s="10"/>
      <c r="K757" s="10"/>
      <c r="L757" s="10">
        <v>0</v>
      </c>
      <c r="M757" s="22"/>
      <c r="N757" s="10"/>
      <c r="O757" s="22"/>
      <c r="T757" s="165"/>
    </row>
    <row r="758" spans="1:20" ht="14.25">
      <c r="A758" s="24"/>
      <c r="B758" s="13"/>
      <c r="C758" s="13"/>
      <c r="D758" s="10"/>
      <c r="E758" s="22"/>
      <c r="F758" s="22"/>
      <c r="G758" s="22"/>
      <c r="H758" s="21">
        <v>2100706</v>
      </c>
      <c r="I758" s="21" t="s">
        <v>1498</v>
      </c>
      <c r="J758" s="10"/>
      <c r="K758" s="10"/>
      <c r="L758" s="10">
        <v>0</v>
      </c>
      <c r="M758" s="22"/>
      <c r="N758" s="10"/>
      <c r="O758" s="22"/>
      <c r="T758" s="165"/>
    </row>
    <row r="759" spans="1:20" ht="14.25">
      <c r="A759" s="24"/>
      <c r="B759" s="13"/>
      <c r="C759" s="13"/>
      <c r="D759" s="10"/>
      <c r="E759" s="22"/>
      <c r="F759" s="22"/>
      <c r="G759" s="22"/>
      <c r="H759" s="21">
        <v>2100707</v>
      </c>
      <c r="I759" s="21" t="s">
        <v>1499</v>
      </c>
      <c r="J759" s="10"/>
      <c r="K759" s="10"/>
      <c r="L759" s="10">
        <v>0</v>
      </c>
      <c r="M759" s="22"/>
      <c r="N759" s="10"/>
      <c r="O759" s="22"/>
      <c r="T759" s="165"/>
    </row>
    <row r="760" spans="1:20" ht="14.25">
      <c r="A760" s="24"/>
      <c r="B760" s="13"/>
      <c r="C760" s="13"/>
      <c r="D760" s="10"/>
      <c r="E760" s="22"/>
      <c r="F760" s="22"/>
      <c r="G760" s="22"/>
      <c r="H760" s="21">
        <v>2100708</v>
      </c>
      <c r="I760" s="21" t="s">
        <v>1500</v>
      </c>
      <c r="J760" s="10"/>
      <c r="K760" s="10"/>
      <c r="L760" s="10">
        <v>194</v>
      </c>
      <c r="M760" s="22"/>
      <c r="N760" s="10"/>
      <c r="O760" s="22"/>
      <c r="T760" s="165"/>
    </row>
    <row r="761" spans="1:20" ht="14.25">
      <c r="A761" s="24"/>
      <c r="B761" s="13"/>
      <c r="C761" s="13"/>
      <c r="D761" s="10"/>
      <c r="E761" s="22"/>
      <c r="F761" s="22"/>
      <c r="G761" s="22"/>
      <c r="H761" s="21">
        <v>2100709</v>
      </c>
      <c r="I761" s="21" t="s">
        <v>1501</v>
      </c>
      <c r="J761" s="10"/>
      <c r="K761" s="10"/>
      <c r="L761" s="10">
        <v>1915</v>
      </c>
      <c r="M761" s="22"/>
      <c r="N761" s="10"/>
      <c r="O761" s="22"/>
      <c r="T761" s="165"/>
    </row>
    <row r="762" spans="1:20" ht="14.25">
      <c r="A762" s="24"/>
      <c r="B762" s="13"/>
      <c r="C762" s="13"/>
      <c r="D762" s="10"/>
      <c r="E762" s="22"/>
      <c r="F762" s="22"/>
      <c r="G762" s="22"/>
      <c r="H762" s="21">
        <v>2100710</v>
      </c>
      <c r="I762" s="21" t="s">
        <v>1502</v>
      </c>
      <c r="J762" s="10"/>
      <c r="K762" s="10"/>
      <c r="L762" s="10">
        <v>0</v>
      </c>
      <c r="M762" s="22"/>
      <c r="N762" s="10"/>
      <c r="O762" s="22"/>
      <c r="T762" s="165"/>
    </row>
    <row r="763" spans="1:20" ht="14.25">
      <c r="A763" s="24"/>
      <c r="B763" s="13"/>
      <c r="C763" s="13"/>
      <c r="D763" s="10"/>
      <c r="E763" s="22"/>
      <c r="F763" s="22"/>
      <c r="G763" s="22"/>
      <c r="H763" s="21">
        <v>2100711</v>
      </c>
      <c r="I763" s="21" t="s">
        <v>1503</v>
      </c>
      <c r="J763" s="10"/>
      <c r="K763" s="10"/>
      <c r="L763" s="10">
        <v>50</v>
      </c>
      <c r="M763" s="22"/>
      <c r="N763" s="10"/>
      <c r="O763" s="22"/>
      <c r="T763" s="165"/>
    </row>
    <row r="764" spans="1:20" ht="14.25">
      <c r="A764" s="24"/>
      <c r="B764" s="13"/>
      <c r="C764" s="13"/>
      <c r="D764" s="10"/>
      <c r="E764" s="22"/>
      <c r="F764" s="22"/>
      <c r="G764" s="22"/>
      <c r="H764" s="21">
        <v>2100712</v>
      </c>
      <c r="I764" s="21" t="s">
        <v>1504</v>
      </c>
      <c r="J764" s="10"/>
      <c r="K764" s="10"/>
      <c r="L764" s="10">
        <v>662</v>
      </c>
      <c r="M764" s="22"/>
      <c r="N764" s="10"/>
      <c r="O764" s="22"/>
      <c r="T764" s="165"/>
    </row>
    <row r="765" spans="1:20" ht="14.25">
      <c r="A765" s="24"/>
      <c r="B765" s="13"/>
      <c r="C765" s="13"/>
      <c r="D765" s="10"/>
      <c r="E765" s="22"/>
      <c r="F765" s="22"/>
      <c r="G765" s="22"/>
      <c r="H765" s="21">
        <v>2100713</v>
      </c>
      <c r="I765" s="21" t="s">
        <v>1505</v>
      </c>
      <c r="J765" s="10"/>
      <c r="K765" s="10"/>
      <c r="L765" s="10">
        <v>271</v>
      </c>
      <c r="M765" s="22"/>
      <c r="N765" s="10"/>
      <c r="O765" s="22"/>
      <c r="T765" s="165"/>
    </row>
    <row r="766" spans="1:20" ht="14.25">
      <c r="A766" s="24"/>
      <c r="B766" s="13"/>
      <c r="C766" s="13"/>
      <c r="D766" s="10"/>
      <c r="E766" s="22"/>
      <c r="F766" s="22"/>
      <c r="G766" s="22"/>
      <c r="H766" s="21">
        <v>2100714</v>
      </c>
      <c r="I766" s="21" t="s">
        <v>1506</v>
      </c>
      <c r="J766" s="10"/>
      <c r="K766" s="10"/>
      <c r="L766" s="10">
        <v>0</v>
      </c>
      <c r="M766" s="22"/>
      <c r="N766" s="10"/>
      <c r="O766" s="22"/>
      <c r="T766" s="165"/>
    </row>
    <row r="767" spans="1:20" ht="14.25">
      <c r="A767" s="24"/>
      <c r="B767" s="13"/>
      <c r="C767" s="13"/>
      <c r="D767" s="10"/>
      <c r="E767" s="22"/>
      <c r="F767" s="22"/>
      <c r="G767" s="22"/>
      <c r="H767" s="21">
        <v>2100715</v>
      </c>
      <c r="I767" s="21" t="s">
        <v>1507</v>
      </c>
      <c r="J767" s="10"/>
      <c r="K767" s="10"/>
      <c r="L767" s="10">
        <v>822</v>
      </c>
      <c r="M767" s="22"/>
      <c r="N767" s="10"/>
      <c r="O767" s="22"/>
      <c r="T767" s="165"/>
    </row>
    <row r="768" spans="1:20" ht="14.25">
      <c r="A768" s="24"/>
      <c r="B768" s="13"/>
      <c r="C768" s="13"/>
      <c r="D768" s="10"/>
      <c r="E768" s="22"/>
      <c r="F768" s="22"/>
      <c r="G768" s="22"/>
      <c r="H768" s="21">
        <v>2100799</v>
      </c>
      <c r="I768" s="21" t="s">
        <v>1508</v>
      </c>
      <c r="J768" s="10"/>
      <c r="K768" s="10"/>
      <c r="L768" s="10">
        <v>1501</v>
      </c>
      <c r="M768" s="22"/>
      <c r="N768" s="10"/>
      <c r="O768" s="22"/>
      <c r="T768" s="165"/>
    </row>
    <row r="769" spans="1:20" ht="14.25">
      <c r="A769" s="24"/>
      <c r="B769" s="13"/>
      <c r="C769" s="13"/>
      <c r="D769" s="10"/>
      <c r="E769" s="22"/>
      <c r="F769" s="22"/>
      <c r="G769" s="22"/>
      <c r="H769" s="21">
        <v>21010</v>
      </c>
      <c r="I769" s="30" t="s">
        <v>1509</v>
      </c>
      <c r="J769" s="10">
        <v>10656</v>
      </c>
      <c r="K769" s="10">
        <v>11201</v>
      </c>
      <c r="L769" s="10">
        <v>11147</v>
      </c>
      <c r="M769" s="22">
        <f>+L769/K769</f>
        <v>0.9951790018748327</v>
      </c>
      <c r="N769" s="10">
        <v>10506</v>
      </c>
      <c r="O769" s="22">
        <f>+L769/N769-1</f>
        <v>0.06101275461640965</v>
      </c>
      <c r="T769" s="165"/>
    </row>
    <row r="770" spans="1:20" ht="14.25">
      <c r="A770" s="24"/>
      <c r="B770" s="13"/>
      <c r="C770" s="13"/>
      <c r="D770" s="10"/>
      <c r="E770" s="22"/>
      <c r="F770" s="22"/>
      <c r="G770" s="22"/>
      <c r="H770" s="21">
        <v>2101001</v>
      </c>
      <c r="I770" s="21" t="s">
        <v>939</v>
      </c>
      <c r="J770" s="10"/>
      <c r="K770" s="10"/>
      <c r="L770" s="10">
        <v>3702</v>
      </c>
      <c r="M770" s="22"/>
      <c r="N770" s="10"/>
      <c r="O770" s="22"/>
      <c r="T770" s="165"/>
    </row>
    <row r="771" spans="1:20" ht="14.25">
      <c r="A771" s="24"/>
      <c r="B771" s="13"/>
      <c r="C771" s="13"/>
      <c r="D771" s="10"/>
      <c r="E771" s="22"/>
      <c r="F771" s="22"/>
      <c r="G771" s="22"/>
      <c r="H771" s="21">
        <v>2101002</v>
      </c>
      <c r="I771" s="21" t="s">
        <v>940</v>
      </c>
      <c r="J771" s="10"/>
      <c r="K771" s="10"/>
      <c r="L771" s="10">
        <v>407</v>
      </c>
      <c r="M771" s="22"/>
      <c r="N771" s="10"/>
      <c r="O771" s="22"/>
      <c r="T771" s="165"/>
    </row>
    <row r="772" spans="1:20" ht="14.25">
      <c r="A772" s="24"/>
      <c r="B772" s="13"/>
      <c r="C772" s="13"/>
      <c r="D772" s="10"/>
      <c r="E772" s="22"/>
      <c r="F772" s="22"/>
      <c r="G772" s="22"/>
      <c r="H772" s="21">
        <v>2101003</v>
      </c>
      <c r="I772" s="21" t="s">
        <v>941</v>
      </c>
      <c r="J772" s="10"/>
      <c r="K772" s="10"/>
      <c r="L772" s="10">
        <v>0</v>
      </c>
      <c r="M772" s="22"/>
      <c r="N772" s="10"/>
      <c r="O772" s="22"/>
      <c r="T772" s="165"/>
    </row>
    <row r="773" spans="1:20" ht="14.25">
      <c r="A773" s="24"/>
      <c r="B773" s="13"/>
      <c r="C773" s="13"/>
      <c r="D773" s="10"/>
      <c r="E773" s="22"/>
      <c r="F773" s="22"/>
      <c r="G773" s="22"/>
      <c r="H773" s="21">
        <v>2101012</v>
      </c>
      <c r="I773" s="21" t="s">
        <v>1510</v>
      </c>
      <c r="J773" s="10"/>
      <c r="K773" s="10"/>
      <c r="L773" s="10">
        <v>2987</v>
      </c>
      <c r="M773" s="22"/>
      <c r="N773" s="10"/>
      <c r="O773" s="22"/>
      <c r="T773" s="165"/>
    </row>
    <row r="774" spans="1:20" ht="14.25">
      <c r="A774" s="24"/>
      <c r="B774" s="13"/>
      <c r="C774" s="13"/>
      <c r="D774" s="10"/>
      <c r="E774" s="22"/>
      <c r="F774" s="22"/>
      <c r="G774" s="22"/>
      <c r="H774" s="21">
        <v>2101014</v>
      </c>
      <c r="I774" s="21" t="s">
        <v>1511</v>
      </c>
      <c r="J774" s="10"/>
      <c r="K774" s="10"/>
      <c r="L774" s="10">
        <v>142</v>
      </c>
      <c r="M774" s="22"/>
      <c r="N774" s="10"/>
      <c r="O774" s="22"/>
      <c r="T774" s="165"/>
    </row>
    <row r="775" spans="1:20" ht="14.25">
      <c r="A775" s="24"/>
      <c r="B775" s="13"/>
      <c r="C775" s="13"/>
      <c r="D775" s="10"/>
      <c r="E775" s="22"/>
      <c r="F775" s="22"/>
      <c r="G775" s="22"/>
      <c r="H775" s="21">
        <v>2101015</v>
      </c>
      <c r="I775" s="21" t="s">
        <v>1512</v>
      </c>
      <c r="J775" s="10"/>
      <c r="K775" s="10"/>
      <c r="L775" s="10">
        <v>345</v>
      </c>
      <c r="M775" s="22"/>
      <c r="N775" s="10"/>
      <c r="O775" s="22"/>
      <c r="T775" s="165"/>
    </row>
    <row r="776" spans="1:20" ht="14.25">
      <c r="A776" s="24"/>
      <c r="B776" s="13"/>
      <c r="C776" s="13"/>
      <c r="D776" s="10"/>
      <c r="E776" s="22"/>
      <c r="F776" s="22"/>
      <c r="G776" s="22"/>
      <c r="H776" s="21">
        <v>2101016</v>
      </c>
      <c r="I776" s="21" t="s">
        <v>1513</v>
      </c>
      <c r="J776" s="10"/>
      <c r="K776" s="10"/>
      <c r="L776" s="10">
        <v>188</v>
      </c>
      <c r="M776" s="22"/>
      <c r="N776" s="10"/>
      <c r="O776" s="22"/>
      <c r="T776" s="165"/>
    </row>
    <row r="777" spans="1:20" ht="14.25">
      <c r="A777" s="24"/>
      <c r="B777" s="13"/>
      <c r="C777" s="13"/>
      <c r="D777" s="10"/>
      <c r="E777" s="22"/>
      <c r="F777" s="22"/>
      <c r="G777" s="22"/>
      <c r="H777" s="21">
        <v>2101050</v>
      </c>
      <c r="I777" s="21" t="s">
        <v>948</v>
      </c>
      <c r="J777" s="10"/>
      <c r="K777" s="10"/>
      <c r="L777" s="10">
        <v>2614</v>
      </c>
      <c r="M777" s="22"/>
      <c r="N777" s="10"/>
      <c r="O777" s="22"/>
      <c r="T777" s="165"/>
    </row>
    <row r="778" spans="1:20" ht="14.25">
      <c r="A778" s="24"/>
      <c r="B778" s="13"/>
      <c r="C778" s="13"/>
      <c r="D778" s="10"/>
      <c r="E778" s="22"/>
      <c r="F778" s="22"/>
      <c r="G778" s="22"/>
      <c r="H778" s="21">
        <v>2101099</v>
      </c>
      <c r="I778" s="21" t="s">
        <v>1514</v>
      </c>
      <c r="J778" s="10"/>
      <c r="K778" s="10"/>
      <c r="L778" s="10">
        <v>762</v>
      </c>
      <c r="M778" s="22"/>
      <c r="N778" s="10"/>
      <c r="O778" s="22"/>
      <c r="T778" s="165"/>
    </row>
    <row r="779" spans="1:20" ht="14.25">
      <c r="A779" s="24"/>
      <c r="B779" s="13"/>
      <c r="C779" s="13"/>
      <c r="D779" s="10"/>
      <c r="E779" s="22"/>
      <c r="F779" s="22"/>
      <c r="G779" s="22"/>
      <c r="H779" s="21">
        <v>21099</v>
      </c>
      <c r="I779" s="30" t="s">
        <v>1515</v>
      </c>
      <c r="J779" s="10">
        <v>399588</v>
      </c>
      <c r="K779" s="10">
        <v>371829</v>
      </c>
      <c r="L779" s="10">
        <v>368836</v>
      </c>
      <c r="M779" s="22">
        <f>+L779/K779</f>
        <v>0.9919506009482854</v>
      </c>
      <c r="N779" s="10">
        <v>285643</v>
      </c>
      <c r="O779" s="22">
        <f>+L779/N779-1</f>
        <v>0.29124816641752127</v>
      </c>
      <c r="T779" s="165"/>
    </row>
    <row r="780" spans="1:20" ht="14.25">
      <c r="A780" s="24"/>
      <c r="B780" s="13"/>
      <c r="C780" s="13"/>
      <c r="D780" s="10"/>
      <c r="E780" s="22"/>
      <c r="F780" s="22"/>
      <c r="G780" s="22"/>
      <c r="H780" s="21">
        <v>2109901</v>
      </c>
      <c r="I780" s="21" t="s">
        <v>1516</v>
      </c>
      <c r="J780" s="10"/>
      <c r="K780" s="10"/>
      <c r="L780" s="10">
        <v>368836</v>
      </c>
      <c r="M780" s="22"/>
      <c r="N780" s="10"/>
      <c r="O780" s="22"/>
      <c r="T780" s="165"/>
    </row>
    <row r="781" spans="1:20" ht="14.25">
      <c r="A781" s="24"/>
      <c r="B781" s="13"/>
      <c r="C781" s="13"/>
      <c r="D781" s="10"/>
      <c r="E781" s="22"/>
      <c r="F781" s="22"/>
      <c r="G781" s="22"/>
      <c r="H781" s="21">
        <v>211</v>
      </c>
      <c r="I781" s="30" t="s">
        <v>1517</v>
      </c>
      <c r="J781" s="10">
        <v>1291301</v>
      </c>
      <c r="K781" s="38">
        <v>1245124</v>
      </c>
      <c r="L781" s="10">
        <v>1193156</v>
      </c>
      <c r="M781" s="22">
        <f>+L781/K781</f>
        <v>0.9582627914970718</v>
      </c>
      <c r="N781" s="10">
        <v>1266287</v>
      </c>
      <c r="O781" s="22">
        <f>+L781/N781-1</f>
        <v>-0.057752310495172154</v>
      </c>
      <c r="P781" s="152" t="s">
        <v>1517</v>
      </c>
      <c r="Q781" s="126">
        <v>1291301</v>
      </c>
      <c r="R781" s="126">
        <v>1245124</v>
      </c>
      <c r="S781" s="126">
        <v>1193156</v>
      </c>
      <c r="T781" s="165"/>
    </row>
    <row r="782" spans="1:21" ht="14.25">
      <c r="A782" s="24"/>
      <c r="B782" s="13"/>
      <c r="C782" s="13"/>
      <c r="D782" s="10"/>
      <c r="E782" s="22"/>
      <c r="F782" s="22"/>
      <c r="G782" s="22"/>
      <c r="H782" s="21">
        <v>21101</v>
      </c>
      <c r="I782" s="30" t="s">
        <v>1518</v>
      </c>
      <c r="J782" s="10">
        <v>3455</v>
      </c>
      <c r="K782" s="10">
        <v>7601</v>
      </c>
      <c r="L782" s="10">
        <v>7601</v>
      </c>
      <c r="M782" s="22">
        <f>+L782/K782</f>
        <v>1</v>
      </c>
      <c r="N782" s="10">
        <v>9337</v>
      </c>
      <c r="O782" s="22">
        <f>+L782/N782-1</f>
        <v>-0.1859269572667881</v>
      </c>
      <c r="P782" s="152" t="s">
        <v>1518</v>
      </c>
      <c r="Q782" s="126">
        <v>3455</v>
      </c>
      <c r="R782" s="126">
        <v>7601</v>
      </c>
      <c r="S782" s="126">
        <v>7601</v>
      </c>
      <c r="T782" s="164" t="s">
        <v>100</v>
      </c>
      <c r="U782" s="126">
        <v>1266287</v>
      </c>
    </row>
    <row r="783" spans="1:21" ht="14.25">
      <c r="A783" s="24"/>
      <c r="B783" s="13"/>
      <c r="C783" s="13"/>
      <c r="D783" s="10"/>
      <c r="E783" s="22"/>
      <c r="F783" s="22"/>
      <c r="G783" s="22"/>
      <c r="H783" s="21">
        <v>2110101</v>
      </c>
      <c r="I783" s="21" t="s">
        <v>939</v>
      </c>
      <c r="J783" s="10"/>
      <c r="K783" s="10"/>
      <c r="L783" s="10">
        <v>2273</v>
      </c>
      <c r="M783" s="22"/>
      <c r="N783" s="10"/>
      <c r="O783" s="22"/>
      <c r="P783" s="152" t="s">
        <v>1524</v>
      </c>
      <c r="Q783" s="126">
        <v>874</v>
      </c>
      <c r="R783" s="126">
        <v>885</v>
      </c>
      <c r="S783" s="126">
        <v>885</v>
      </c>
      <c r="T783" s="165" t="s">
        <v>1518</v>
      </c>
      <c r="U783" s="126">
        <v>9337</v>
      </c>
    </row>
    <row r="784" spans="1:21" ht="14.25">
      <c r="A784" s="24"/>
      <c r="B784" s="13"/>
      <c r="C784" s="13"/>
      <c r="D784" s="10"/>
      <c r="E784" s="22"/>
      <c r="F784" s="22"/>
      <c r="G784" s="22"/>
      <c r="H784" s="21">
        <v>2110102</v>
      </c>
      <c r="I784" s="21" t="s">
        <v>940</v>
      </c>
      <c r="J784" s="10"/>
      <c r="K784" s="10"/>
      <c r="L784" s="10">
        <v>443</v>
      </c>
      <c r="M784" s="22"/>
      <c r="N784" s="10"/>
      <c r="O784" s="22"/>
      <c r="P784" s="152" t="s">
        <v>1528</v>
      </c>
      <c r="Q784" s="126">
        <v>322207</v>
      </c>
      <c r="R784" s="126">
        <v>284784</v>
      </c>
      <c r="S784" s="126">
        <v>283224</v>
      </c>
      <c r="T784" s="165" t="s">
        <v>1524</v>
      </c>
      <c r="U784" s="126">
        <v>924</v>
      </c>
    </row>
    <row r="785" spans="1:21" ht="14.25">
      <c r="A785" s="24"/>
      <c r="B785" s="13"/>
      <c r="C785" s="13"/>
      <c r="D785" s="10"/>
      <c r="E785" s="22"/>
      <c r="F785" s="22"/>
      <c r="G785" s="22"/>
      <c r="H785" s="21">
        <v>2110103</v>
      </c>
      <c r="I785" s="21" t="s">
        <v>941</v>
      </c>
      <c r="J785" s="10"/>
      <c r="K785" s="10"/>
      <c r="L785" s="10">
        <v>0</v>
      </c>
      <c r="M785" s="22"/>
      <c r="N785" s="10"/>
      <c r="O785" s="22"/>
      <c r="P785" s="152" t="s">
        <v>64</v>
      </c>
      <c r="Q785" s="126">
        <v>0</v>
      </c>
      <c r="R785" s="126">
        <v>0</v>
      </c>
      <c r="S785" s="126">
        <v>0</v>
      </c>
      <c r="T785" s="165" t="s">
        <v>1528</v>
      </c>
      <c r="U785" s="126">
        <v>208604</v>
      </c>
    </row>
    <row r="786" spans="1:21" ht="14.25">
      <c r="A786" s="24"/>
      <c r="B786" s="13"/>
      <c r="C786" s="13"/>
      <c r="D786" s="10"/>
      <c r="E786" s="22"/>
      <c r="F786" s="22"/>
      <c r="G786" s="22"/>
      <c r="H786" s="21">
        <v>2110104</v>
      </c>
      <c r="I786" s="21" t="s">
        <v>1519</v>
      </c>
      <c r="J786" s="10"/>
      <c r="K786" s="10"/>
      <c r="L786" s="10">
        <v>220</v>
      </c>
      <c r="M786" s="22"/>
      <c r="N786" s="10"/>
      <c r="O786" s="22"/>
      <c r="P786" s="152" t="s">
        <v>1537</v>
      </c>
      <c r="Q786" s="126">
        <v>390</v>
      </c>
      <c r="R786" s="126">
        <v>305</v>
      </c>
      <c r="S786" s="126">
        <v>305</v>
      </c>
      <c r="T786" s="165" t="s">
        <v>64</v>
      </c>
      <c r="U786" s="126">
        <v>0</v>
      </c>
    </row>
    <row r="787" spans="1:21" ht="14.25">
      <c r="A787" s="24"/>
      <c r="B787" s="13"/>
      <c r="C787" s="13"/>
      <c r="D787" s="10"/>
      <c r="E787" s="22"/>
      <c r="F787" s="22"/>
      <c r="G787" s="22"/>
      <c r="H787" s="21">
        <v>2110105</v>
      </c>
      <c r="I787" s="21" t="s">
        <v>1520</v>
      </c>
      <c r="J787" s="10"/>
      <c r="K787" s="10"/>
      <c r="L787" s="10">
        <v>1669</v>
      </c>
      <c r="M787" s="22"/>
      <c r="N787" s="10"/>
      <c r="O787" s="22"/>
      <c r="P787" s="152" t="s">
        <v>1544</v>
      </c>
      <c r="Q787" s="126">
        <v>0</v>
      </c>
      <c r="R787" s="126">
        <v>0</v>
      </c>
      <c r="S787" s="126">
        <v>0</v>
      </c>
      <c r="T787" s="165" t="s">
        <v>1537</v>
      </c>
      <c r="U787" s="126">
        <v>708</v>
      </c>
    </row>
    <row r="788" spans="1:21" ht="14.25">
      <c r="A788" s="24"/>
      <c r="B788" s="13"/>
      <c r="C788" s="13"/>
      <c r="D788" s="10"/>
      <c r="E788" s="22"/>
      <c r="F788" s="22"/>
      <c r="G788" s="22"/>
      <c r="H788" s="21">
        <v>2110106</v>
      </c>
      <c r="I788" s="21" t="s">
        <v>1521</v>
      </c>
      <c r="J788" s="10"/>
      <c r="K788" s="10"/>
      <c r="L788" s="10">
        <v>0</v>
      </c>
      <c r="M788" s="22"/>
      <c r="N788" s="10"/>
      <c r="O788" s="22"/>
      <c r="P788" s="152" t="s">
        <v>1550</v>
      </c>
      <c r="Q788" s="126">
        <v>0</v>
      </c>
      <c r="R788" s="126">
        <v>0</v>
      </c>
      <c r="S788" s="126">
        <v>0</v>
      </c>
      <c r="T788" s="165" t="s">
        <v>1544</v>
      </c>
      <c r="U788" s="126">
        <v>0</v>
      </c>
    </row>
    <row r="789" spans="1:21" ht="14.25">
      <c r="A789" s="24"/>
      <c r="B789" s="13"/>
      <c r="C789" s="13"/>
      <c r="D789" s="10"/>
      <c r="E789" s="22"/>
      <c r="F789" s="22"/>
      <c r="G789" s="22"/>
      <c r="H789" s="21">
        <v>2110107</v>
      </c>
      <c r="I789" s="21" t="s">
        <v>1522</v>
      </c>
      <c r="J789" s="10"/>
      <c r="K789" s="10"/>
      <c r="L789" s="10">
        <v>0</v>
      </c>
      <c r="M789" s="22"/>
      <c r="N789" s="10"/>
      <c r="O789" s="22"/>
      <c r="P789" s="152" t="s">
        <v>1556</v>
      </c>
      <c r="Q789" s="126">
        <v>0</v>
      </c>
      <c r="R789" s="126">
        <v>0</v>
      </c>
      <c r="S789" s="126">
        <v>0</v>
      </c>
      <c r="T789" s="165" t="s">
        <v>1550</v>
      </c>
      <c r="U789" s="126">
        <v>0</v>
      </c>
    </row>
    <row r="790" spans="1:21" ht="14.25">
      <c r="A790" s="24"/>
      <c r="B790" s="13"/>
      <c r="C790" s="13"/>
      <c r="D790" s="10"/>
      <c r="E790" s="22"/>
      <c r="F790" s="22"/>
      <c r="G790" s="22"/>
      <c r="H790" s="21">
        <v>2110199</v>
      </c>
      <c r="I790" s="21" t="s">
        <v>1523</v>
      </c>
      <c r="J790" s="10"/>
      <c r="K790" s="10"/>
      <c r="L790" s="10">
        <v>2996</v>
      </c>
      <c r="M790" s="22"/>
      <c r="N790" s="10"/>
      <c r="O790" s="22"/>
      <c r="P790" s="152" t="s">
        <v>1559</v>
      </c>
      <c r="Q790" s="126">
        <v>0</v>
      </c>
      <c r="R790" s="126">
        <v>0</v>
      </c>
      <c r="S790" s="126">
        <v>0</v>
      </c>
      <c r="T790" s="165" t="s">
        <v>1556</v>
      </c>
      <c r="U790" s="126">
        <v>0</v>
      </c>
    </row>
    <row r="791" spans="1:21" ht="14.25">
      <c r="A791" s="24"/>
      <c r="B791" s="13"/>
      <c r="C791" s="13"/>
      <c r="D791" s="10"/>
      <c r="E791" s="22"/>
      <c r="F791" s="22"/>
      <c r="G791" s="22"/>
      <c r="H791" s="21">
        <v>21102</v>
      </c>
      <c r="I791" s="30" t="s">
        <v>1524</v>
      </c>
      <c r="J791" s="10">
        <v>874</v>
      </c>
      <c r="K791" s="10">
        <v>885</v>
      </c>
      <c r="L791" s="10">
        <v>885</v>
      </c>
      <c r="M791" s="22">
        <f>+L791/K791</f>
        <v>1</v>
      </c>
      <c r="N791" s="10">
        <v>924</v>
      </c>
      <c r="O791" s="22">
        <f>+L791/N791-1</f>
        <v>-0.04220779220779225</v>
      </c>
      <c r="P791" s="152" t="s">
        <v>65</v>
      </c>
      <c r="Q791" s="126">
        <v>0</v>
      </c>
      <c r="R791" s="126">
        <v>0</v>
      </c>
      <c r="S791" s="126">
        <v>0</v>
      </c>
      <c r="T791" s="165" t="s">
        <v>1559</v>
      </c>
      <c r="U791" s="126">
        <v>0</v>
      </c>
    </row>
    <row r="792" spans="1:21" ht="14.25">
      <c r="A792" s="24"/>
      <c r="B792" s="13"/>
      <c r="C792" s="13"/>
      <c r="D792" s="10"/>
      <c r="E792" s="22"/>
      <c r="F792" s="22"/>
      <c r="G792" s="22"/>
      <c r="H792" s="21">
        <v>2110203</v>
      </c>
      <c r="I792" s="21" t="s">
        <v>1525</v>
      </c>
      <c r="J792" s="10"/>
      <c r="K792" s="10"/>
      <c r="L792" s="10">
        <v>885</v>
      </c>
      <c r="M792" s="22"/>
      <c r="N792" s="10"/>
      <c r="O792" s="22"/>
      <c r="P792" s="152" t="s">
        <v>66</v>
      </c>
      <c r="Q792" s="126">
        <v>261652</v>
      </c>
      <c r="R792" s="126">
        <v>96270</v>
      </c>
      <c r="S792" s="126">
        <v>51044</v>
      </c>
      <c r="T792" s="165" t="s">
        <v>65</v>
      </c>
      <c r="U792" s="126">
        <v>0</v>
      </c>
    </row>
    <row r="793" spans="1:21" ht="14.25">
      <c r="A793" s="24"/>
      <c r="B793" s="13"/>
      <c r="C793" s="13"/>
      <c r="D793" s="10"/>
      <c r="E793" s="22"/>
      <c r="F793" s="22"/>
      <c r="G793" s="22"/>
      <c r="H793" s="21">
        <v>2110204</v>
      </c>
      <c r="I793" s="21" t="s">
        <v>1526</v>
      </c>
      <c r="J793" s="10"/>
      <c r="K793" s="10"/>
      <c r="L793" s="10">
        <v>0</v>
      </c>
      <c r="M793" s="22"/>
      <c r="N793" s="10"/>
      <c r="O793" s="22"/>
      <c r="P793" s="152" t="s">
        <v>1566</v>
      </c>
      <c r="Q793" s="126">
        <v>8576</v>
      </c>
      <c r="R793" s="126">
        <v>18786</v>
      </c>
      <c r="S793" s="126">
        <v>16405</v>
      </c>
      <c r="T793" s="165" t="s">
        <v>66</v>
      </c>
      <c r="U793" s="126">
        <v>17190</v>
      </c>
    </row>
    <row r="794" spans="1:21" ht="14.25">
      <c r="A794" s="24"/>
      <c r="B794" s="13"/>
      <c r="C794" s="13"/>
      <c r="D794" s="10"/>
      <c r="E794" s="22"/>
      <c r="F794" s="22"/>
      <c r="G794" s="22"/>
      <c r="H794" s="21">
        <v>2110299</v>
      </c>
      <c r="I794" s="21" t="s">
        <v>1527</v>
      </c>
      <c r="J794" s="10"/>
      <c r="K794" s="10"/>
      <c r="L794" s="10">
        <v>0</v>
      </c>
      <c r="M794" s="22"/>
      <c r="N794" s="10"/>
      <c r="O794" s="22"/>
      <c r="P794" s="152" t="s">
        <v>67</v>
      </c>
      <c r="Q794" s="126">
        <v>184545</v>
      </c>
      <c r="R794" s="126">
        <v>124657</v>
      </c>
      <c r="S794" s="126">
        <v>121856</v>
      </c>
      <c r="T794" s="165" t="s">
        <v>1566</v>
      </c>
      <c r="U794" s="126">
        <v>11875</v>
      </c>
    </row>
    <row r="795" spans="1:21" ht="14.25">
      <c r="A795" s="24"/>
      <c r="B795" s="13"/>
      <c r="C795" s="13"/>
      <c r="D795" s="10"/>
      <c r="E795" s="22"/>
      <c r="F795" s="22"/>
      <c r="G795" s="22"/>
      <c r="H795" s="21">
        <v>21103</v>
      </c>
      <c r="I795" s="30" t="s">
        <v>1528</v>
      </c>
      <c r="J795" s="10">
        <v>322207</v>
      </c>
      <c r="K795" s="10">
        <v>284784</v>
      </c>
      <c r="L795" s="10">
        <v>283224</v>
      </c>
      <c r="M795" s="22">
        <f>+L795/K795</f>
        <v>0.9945221641665262</v>
      </c>
      <c r="N795" s="10">
        <v>208604</v>
      </c>
      <c r="O795" s="22">
        <f>+L795/N795-1</f>
        <v>0.35771126152902144</v>
      </c>
      <c r="P795" s="152" t="s">
        <v>68</v>
      </c>
      <c r="Q795" s="126">
        <v>0</v>
      </c>
      <c r="R795" s="126">
        <v>0</v>
      </c>
      <c r="S795" s="126">
        <v>0</v>
      </c>
      <c r="T795" s="165" t="s">
        <v>67</v>
      </c>
      <c r="U795" s="126">
        <v>23513</v>
      </c>
    </row>
    <row r="796" spans="1:21" ht="14.25">
      <c r="A796" s="24"/>
      <c r="B796" s="13"/>
      <c r="C796" s="13"/>
      <c r="D796" s="10"/>
      <c r="E796" s="22"/>
      <c r="F796" s="22"/>
      <c r="G796" s="22"/>
      <c r="H796" s="21">
        <v>2110301</v>
      </c>
      <c r="I796" s="21" t="s">
        <v>1529</v>
      </c>
      <c r="J796" s="10"/>
      <c r="K796" s="10"/>
      <c r="L796" s="10">
        <v>58887</v>
      </c>
      <c r="M796" s="22"/>
      <c r="N796" s="10"/>
      <c r="O796" s="22"/>
      <c r="P796" s="152" t="s">
        <v>1576</v>
      </c>
      <c r="Q796" s="126">
        <v>0</v>
      </c>
      <c r="R796" s="126">
        <v>0</v>
      </c>
      <c r="S796" s="126">
        <v>0</v>
      </c>
      <c r="T796" s="165" t="s">
        <v>68</v>
      </c>
      <c r="U796" s="126">
        <v>280</v>
      </c>
    </row>
    <row r="797" spans="1:21" ht="14.25">
      <c r="A797" s="24"/>
      <c r="B797" s="13"/>
      <c r="C797" s="13"/>
      <c r="D797" s="10"/>
      <c r="E797" s="22"/>
      <c r="F797" s="22"/>
      <c r="G797" s="22"/>
      <c r="H797" s="21">
        <v>2110302</v>
      </c>
      <c r="I797" s="21" t="s">
        <v>1530</v>
      </c>
      <c r="J797" s="10"/>
      <c r="K797" s="10"/>
      <c r="L797" s="10">
        <v>223187</v>
      </c>
      <c r="M797" s="22"/>
      <c r="N797" s="10"/>
      <c r="O797" s="22"/>
      <c r="P797" s="152" t="s">
        <v>69</v>
      </c>
      <c r="Q797" s="126">
        <v>509602</v>
      </c>
      <c r="R797" s="126">
        <v>711836</v>
      </c>
      <c r="S797" s="126">
        <v>711836</v>
      </c>
      <c r="T797" s="165" t="s">
        <v>1576</v>
      </c>
      <c r="U797" s="126">
        <v>3</v>
      </c>
    </row>
    <row r="798" spans="1:21" ht="14.25">
      <c r="A798" s="24"/>
      <c r="B798" s="13"/>
      <c r="C798" s="13"/>
      <c r="D798" s="10"/>
      <c r="E798" s="22"/>
      <c r="F798" s="22"/>
      <c r="G798" s="22"/>
      <c r="H798" s="21">
        <v>2110303</v>
      </c>
      <c r="I798" s="21" t="s">
        <v>1531</v>
      </c>
      <c r="J798" s="10"/>
      <c r="K798" s="10"/>
      <c r="L798" s="10">
        <v>0</v>
      </c>
      <c r="M798" s="22"/>
      <c r="N798" s="10"/>
      <c r="O798" s="22"/>
      <c r="P798" s="152" t="s">
        <v>1589</v>
      </c>
      <c r="Q798" s="126">
        <v>920635</v>
      </c>
      <c r="R798" s="126">
        <v>927530</v>
      </c>
      <c r="S798" s="126">
        <v>927399</v>
      </c>
      <c r="T798" s="165" t="s">
        <v>69</v>
      </c>
      <c r="U798" s="126">
        <v>993853</v>
      </c>
    </row>
    <row r="799" spans="1:20" ht="14.25">
      <c r="A799" s="24"/>
      <c r="B799" s="13"/>
      <c r="C799" s="13"/>
      <c r="D799" s="10"/>
      <c r="E799" s="22"/>
      <c r="F799" s="22"/>
      <c r="G799" s="22"/>
      <c r="H799" s="21">
        <v>2110304</v>
      </c>
      <c r="I799" s="21" t="s">
        <v>1532</v>
      </c>
      <c r="J799" s="10"/>
      <c r="K799" s="10"/>
      <c r="L799" s="10">
        <v>0</v>
      </c>
      <c r="M799" s="22"/>
      <c r="N799" s="10"/>
      <c r="O799" s="22"/>
      <c r="P799" s="152" t="s">
        <v>1590</v>
      </c>
      <c r="Q799" s="126">
        <v>23008</v>
      </c>
      <c r="R799" s="126">
        <v>25212</v>
      </c>
      <c r="S799" s="126">
        <v>25081</v>
      </c>
      <c r="T799" s="165"/>
    </row>
    <row r="800" spans="1:20" ht="14.25">
      <c r="A800" s="24"/>
      <c r="B800" s="13"/>
      <c r="C800" s="13"/>
      <c r="D800" s="10"/>
      <c r="E800" s="22"/>
      <c r="F800" s="22"/>
      <c r="G800" s="22"/>
      <c r="H800" s="21">
        <v>2110305</v>
      </c>
      <c r="I800" s="21" t="s">
        <v>1533</v>
      </c>
      <c r="J800" s="10"/>
      <c r="K800" s="10"/>
      <c r="L800" s="10">
        <v>0</v>
      </c>
      <c r="M800" s="22"/>
      <c r="N800" s="10"/>
      <c r="O800" s="22"/>
      <c r="P800" s="152" t="s">
        <v>70</v>
      </c>
      <c r="Q800" s="126">
        <v>5500</v>
      </c>
      <c r="R800" s="126">
        <v>4998</v>
      </c>
      <c r="S800" s="126">
        <v>4998</v>
      </c>
      <c r="T800" s="165"/>
    </row>
    <row r="801" spans="1:20" ht="14.25">
      <c r="A801" s="24"/>
      <c r="B801" s="13"/>
      <c r="C801" s="13"/>
      <c r="D801" s="10"/>
      <c r="E801" s="22"/>
      <c r="F801" s="22"/>
      <c r="G801" s="22"/>
      <c r="H801" s="21">
        <v>2110306</v>
      </c>
      <c r="I801" s="21" t="s">
        <v>1534</v>
      </c>
      <c r="J801" s="10"/>
      <c r="K801" s="10"/>
      <c r="L801" s="10">
        <v>0</v>
      </c>
      <c r="M801" s="22"/>
      <c r="N801" s="10"/>
      <c r="O801" s="22"/>
      <c r="P801" s="152" t="s">
        <v>1601</v>
      </c>
      <c r="Q801" s="126">
        <v>14632</v>
      </c>
      <c r="R801" s="126">
        <v>15072</v>
      </c>
      <c r="S801" s="126">
        <v>15072</v>
      </c>
      <c r="T801" s="165"/>
    </row>
    <row r="802" spans="1:20" ht="14.25">
      <c r="A802" s="24"/>
      <c r="B802" s="13"/>
      <c r="C802" s="13"/>
      <c r="D802" s="10"/>
      <c r="E802" s="22"/>
      <c r="F802" s="22"/>
      <c r="G802" s="22"/>
      <c r="H802" s="21">
        <v>2110307</v>
      </c>
      <c r="I802" s="21" t="s">
        <v>1535</v>
      </c>
      <c r="J802" s="10"/>
      <c r="K802" s="10"/>
      <c r="L802" s="10">
        <v>0</v>
      </c>
      <c r="M802" s="22"/>
      <c r="N802" s="10"/>
      <c r="O802" s="22"/>
      <c r="P802" s="152" t="s">
        <v>71</v>
      </c>
      <c r="Q802" s="126">
        <v>92275</v>
      </c>
      <c r="R802" s="126">
        <v>100358</v>
      </c>
      <c r="S802" s="126">
        <v>100358</v>
      </c>
      <c r="T802" s="165"/>
    </row>
    <row r="803" spans="1:20" ht="14.25">
      <c r="A803" s="24"/>
      <c r="B803" s="13"/>
      <c r="C803" s="13"/>
      <c r="D803" s="10"/>
      <c r="E803" s="22"/>
      <c r="F803" s="22"/>
      <c r="G803" s="22"/>
      <c r="H803" s="21">
        <v>2110399</v>
      </c>
      <c r="I803" s="21" t="s">
        <v>1536</v>
      </c>
      <c r="J803" s="10"/>
      <c r="K803" s="10"/>
      <c r="L803" s="10">
        <v>1150</v>
      </c>
      <c r="M803" s="22"/>
      <c r="N803" s="10"/>
      <c r="O803" s="22"/>
      <c r="P803" s="152" t="s">
        <v>72</v>
      </c>
      <c r="Q803" s="126">
        <v>2480</v>
      </c>
      <c r="R803" s="126">
        <v>2373</v>
      </c>
      <c r="S803" s="126">
        <v>2373</v>
      </c>
      <c r="T803" s="165"/>
    </row>
    <row r="804" spans="1:20" ht="14.25">
      <c r="A804" s="24"/>
      <c r="B804" s="13"/>
      <c r="C804" s="13"/>
      <c r="D804" s="10"/>
      <c r="E804" s="22"/>
      <c r="F804" s="22"/>
      <c r="G804" s="22"/>
      <c r="H804" s="21">
        <v>21104</v>
      </c>
      <c r="I804" s="30" t="s">
        <v>1537</v>
      </c>
      <c r="J804" s="10">
        <v>390</v>
      </c>
      <c r="K804" s="10">
        <v>305</v>
      </c>
      <c r="L804" s="10">
        <v>305</v>
      </c>
      <c r="M804" s="22">
        <f>+L804/K804</f>
        <v>1</v>
      </c>
      <c r="N804" s="10">
        <v>708</v>
      </c>
      <c r="O804" s="22">
        <f>+L804/N804-1</f>
        <v>-0.5692090395480226</v>
      </c>
      <c r="P804" s="152" t="s">
        <v>73</v>
      </c>
      <c r="Q804" s="126">
        <v>782740</v>
      </c>
      <c r="R804" s="126">
        <v>779517</v>
      </c>
      <c r="S804" s="126">
        <v>779517</v>
      </c>
      <c r="T804" s="165"/>
    </row>
    <row r="805" spans="1:20" ht="14.25">
      <c r="A805" s="24"/>
      <c r="B805" s="13"/>
      <c r="C805" s="13"/>
      <c r="D805" s="10"/>
      <c r="E805" s="22"/>
      <c r="F805" s="22"/>
      <c r="G805" s="22"/>
      <c r="H805" s="21">
        <v>2110401</v>
      </c>
      <c r="I805" s="21" t="s">
        <v>1538</v>
      </c>
      <c r="J805" s="10"/>
      <c r="K805" s="10"/>
      <c r="L805" s="10">
        <v>305</v>
      </c>
      <c r="M805" s="22"/>
      <c r="N805" s="10"/>
      <c r="O805" s="22"/>
      <c r="P805" s="152" t="s">
        <v>1610</v>
      </c>
      <c r="Q805" s="126">
        <v>350772</v>
      </c>
      <c r="R805" s="126">
        <v>423537</v>
      </c>
      <c r="S805" s="126">
        <v>420701</v>
      </c>
      <c r="T805" s="165"/>
    </row>
    <row r="806" spans="1:20" ht="14.25">
      <c r="A806" s="24"/>
      <c r="B806" s="13"/>
      <c r="C806" s="13"/>
      <c r="D806" s="10"/>
      <c r="E806" s="22"/>
      <c r="F806" s="22"/>
      <c r="G806" s="22"/>
      <c r="H806" s="21">
        <v>2110402</v>
      </c>
      <c r="I806" s="21" t="s">
        <v>1539</v>
      </c>
      <c r="J806" s="10"/>
      <c r="K806" s="10"/>
      <c r="L806" s="10">
        <v>0</v>
      </c>
      <c r="M806" s="22"/>
      <c r="N806" s="10"/>
      <c r="O806" s="22"/>
      <c r="P806" s="152" t="s">
        <v>1611</v>
      </c>
      <c r="Q806" s="126">
        <v>43361</v>
      </c>
      <c r="R806" s="126">
        <v>33911</v>
      </c>
      <c r="S806" s="126">
        <v>31075</v>
      </c>
      <c r="T806" s="165"/>
    </row>
    <row r="807" spans="1:20" ht="14.25">
      <c r="A807" s="24"/>
      <c r="B807" s="13"/>
      <c r="C807" s="13"/>
      <c r="D807" s="10"/>
      <c r="E807" s="22"/>
      <c r="F807" s="22"/>
      <c r="G807" s="22"/>
      <c r="H807" s="21">
        <v>2110403</v>
      </c>
      <c r="I807" s="21" t="s">
        <v>1540</v>
      </c>
      <c r="J807" s="10"/>
      <c r="K807" s="10"/>
      <c r="L807" s="10">
        <v>0</v>
      </c>
      <c r="M807" s="22"/>
      <c r="N807" s="10"/>
      <c r="O807" s="22"/>
      <c r="P807" s="152" t="s">
        <v>1636</v>
      </c>
      <c r="Q807" s="126">
        <v>5628</v>
      </c>
      <c r="R807" s="126">
        <v>5871</v>
      </c>
      <c r="S807" s="126">
        <v>5871</v>
      </c>
      <c r="T807" s="165"/>
    </row>
    <row r="808" spans="1:20" ht="14.25">
      <c r="A808" s="24"/>
      <c r="B808" s="13"/>
      <c r="C808" s="13"/>
      <c r="D808" s="10"/>
      <c r="E808" s="22"/>
      <c r="F808" s="22"/>
      <c r="G808" s="22"/>
      <c r="H808" s="21">
        <v>2110404</v>
      </c>
      <c r="I808" s="21" t="s">
        <v>1541</v>
      </c>
      <c r="J808" s="10"/>
      <c r="K808" s="10"/>
      <c r="L808" s="10">
        <v>0</v>
      </c>
      <c r="M808" s="22"/>
      <c r="N808" s="10"/>
      <c r="O808" s="22"/>
      <c r="P808" s="152" t="s">
        <v>1662</v>
      </c>
      <c r="Q808" s="126">
        <v>293972</v>
      </c>
      <c r="R808" s="126">
        <v>381549</v>
      </c>
      <c r="S808" s="126">
        <v>381549</v>
      </c>
      <c r="T808" s="165"/>
    </row>
    <row r="809" spans="1:20" ht="14.25">
      <c r="A809" s="24"/>
      <c r="B809" s="13"/>
      <c r="C809" s="13"/>
      <c r="D809" s="10"/>
      <c r="E809" s="22"/>
      <c r="F809" s="22"/>
      <c r="G809" s="22"/>
      <c r="H809" s="21">
        <v>2110405</v>
      </c>
      <c r="I809" s="21" t="s">
        <v>1542</v>
      </c>
      <c r="J809" s="10"/>
      <c r="K809" s="10"/>
      <c r="L809" s="10">
        <v>0</v>
      </c>
      <c r="M809" s="22"/>
      <c r="N809" s="10"/>
      <c r="O809" s="22"/>
      <c r="P809" s="152" t="s">
        <v>74</v>
      </c>
      <c r="Q809" s="126">
        <v>0</v>
      </c>
      <c r="R809" s="126">
        <v>0</v>
      </c>
      <c r="S809" s="126">
        <v>0</v>
      </c>
      <c r="T809" s="165"/>
    </row>
    <row r="810" spans="1:20" ht="14.25">
      <c r="A810" s="24"/>
      <c r="B810" s="13"/>
      <c r="C810" s="13"/>
      <c r="D810" s="10"/>
      <c r="E810" s="22"/>
      <c r="F810" s="22"/>
      <c r="G810" s="22"/>
      <c r="H810" s="21">
        <v>2110499</v>
      </c>
      <c r="I810" s="21" t="s">
        <v>1543</v>
      </c>
      <c r="J810" s="10"/>
      <c r="K810" s="10"/>
      <c r="L810" s="10">
        <v>0</v>
      </c>
      <c r="M810" s="22"/>
      <c r="N810" s="10"/>
      <c r="O810" s="22"/>
      <c r="P810" s="152" t="s">
        <v>1685</v>
      </c>
      <c r="Q810" s="126">
        <v>0</v>
      </c>
      <c r="R810" s="126">
        <v>0</v>
      </c>
      <c r="S810" s="126">
        <v>0</v>
      </c>
      <c r="T810" s="165"/>
    </row>
    <row r="811" spans="1:20" ht="14.25">
      <c r="A811" s="24"/>
      <c r="B811" s="13"/>
      <c r="C811" s="13"/>
      <c r="D811" s="10"/>
      <c r="E811" s="22"/>
      <c r="F811" s="22"/>
      <c r="G811" s="22"/>
      <c r="H811" s="21">
        <v>21105</v>
      </c>
      <c r="I811" s="30" t="s">
        <v>1544</v>
      </c>
      <c r="J811" s="10"/>
      <c r="K811" s="10"/>
      <c r="L811" s="10">
        <v>0</v>
      </c>
      <c r="M811" s="22"/>
      <c r="N811" s="10"/>
      <c r="O811" s="22"/>
      <c r="P811" s="152" t="s">
        <v>1693</v>
      </c>
      <c r="Q811" s="126">
        <v>0</v>
      </c>
      <c r="R811" s="126">
        <v>0</v>
      </c>
      <c r="S811" s="126">
        <v>0</v>
      </c>
      <c r="T811" s="165"/>
    </row>
    <row r="812" spans="1:20" ht="14.25">
      <c r="A812" s="24"/>
      <c r="B812" s="13"/>
      <c r="C812" s="13"/>
      <c r="D812" s="10"/>
      <c r="E812" s="22"/>
      <c r="F812" s="22"/>
      <c r="G812" s="22"/>
      <c r="H812" s="21">
        <v>2110501</v>
      </c>
      <c r="I812" s="21" t="s">
        <v>1545</v>
      </c>
      <c r="J812" s="10"/>
      <c r="K812" s="10"/>
      <c r="L812" s="10">
        <v>0</v>
      </c>
      <c r="M812" s="22"/>
      <c r="N812" s="10"/>
      <c r="O812" s="22"/>
      <c r="P812" s="152" t="s">
        <v>1701</v>
      </c>
      <c r="Q812" s="126">
        <v>0</v>
      </c>
      <c r="R812" s="126">
        <v>0</v>
      </c>
      <c r="S812" s="126">
        <v>0</v>
      </c>
      <c r="T812" s="165"/>
    </row>
    <row r="813" spans="1:20" ht="14.25">
      <c r="A813" s="24"/>
      <c r="B813" s="13"/>
      <c r="C813" s="13"/>
      <c r="D813" s="10"/>
      <c r="E813" s="22"/>
      <c r="F813" s="22"/>
      <c r="G813" s="22"/>
      <c r="H813" s="21">
        <v>2110502</v>
      </c>
      <c r="I813" s="21" t="s">
        <v>1546</v>
      </c>
      <c r="J813" s="10"/>
      <c r="K813" s="10"/>
      <c r="L813" s="10">
        <v>0</v>
      </c>
      <c r="M813" s="22"/>
      <c r="N813" s="10"/>
      <c r="O813" s="22"/>
      <c r="P813" s="152" t="s">
        <v>1706</v>
      </c>
      <c r="Q813" s="126">
        <v>0</v>
      </c>
      <c r="R813" s="126">
        <v>0</v>
      </c>
      <c r="S813" s="126">
        <v>0</v>
      </c>
      <c r="T813" s="165"/>
    </row>
    <row r="814" spans="1:20" ht="14.25">
      <c r="A814" s="24"/>
      <c r="B814" s="13"/>
      <c r="C814" s="13"/>
      <c r="D814" s="10"/>
      <c r="E814" s="22"/>
      <c r="F814" s="22"/>
      <c r="G814" s="22"/>
      <c r="H814" s="21">
        <v>2110503</v>
      </c>
      <c r="I814" s="21" t="s">
        <v>1547</v>
      </c>
      <c r="J814" s="10"/>
      <c r="K814" s="10"/>
      <c r="L814" s="10">
        <v>0</v>
      </c>
      <c r="M814" s="22"/>
      <c r="N814" s="10"/>
      <c r="O814" s="22"/>
      <c r="T814" s="165"/>
    </row>
    <row r="815" spans="1:20" ht="14.25">
      <c r="A815" s="24"/>
      <c r="B815" s="13"/>
      <c r="C815" s="13"/>
      <c r="D815" s="10"/>
      <c r="E815" s="22"/>
      <c r="F815" s="22"/>
      <c r="G815" s="22"/>
      <c r="H815" s="21">
        <v>2110506</v>
      </c>
      <c r="I815" s="21" t="s">
        <v>1548</v>
      </c>
      <c r="J815" s="10"/>
      <c r="K815" s="10"/>
      <c r="L815" s="10">
        <v>0</v>
      </c>
      <c r="M815" s="22"/>
      <c r="N815" s="10"/>
      <c r="O815" s="22"/>
      <c r="T815" s="165"/>
    </row>
    <row r="816" spans="1:20" ht="14.25">
      <c r="A816" s="24"/>
      <c r="B816" s="13"/>
      <c r="C816" s="13"/>
      <c r="D816" s="10"/>
      <c r="E816" s="22"/>
      <c r="F816" s="22"/>
      <c r="G816" s="22"/>
      <c r="H816" s="21">
        <v>2110599</v>
      </c>
      <c r="I816" s="21" t="s">
        <v>1549</v>
      </c>
      <c r="J816" s="10"/>
      <c r="K816" s="10"/>
      <c r="L816" s="10">
        <v>0</v>
      </c>
      <c r="M816" s="22"/>
      <c r="N816" s="10"/>
      <c r="O816" s="22"/>
      <c r="T816" s="165"/>
    </row>
    <row r="817" spans="1:20" ht="14.25">
      <c r="A817" s="24"/>
      <c r="B817" s="13"/>
      <c r="C817" s="13"/>
      <c r="D817" s="10"/>
      <c r="E817" s="22"/>
      <c r="F817" s="22"/>
      <c r="G817" s="22"/>
      <c r="H817" s="21">
        <v>21106</v>
      </c>
      <c r="I817" s="30" t="s">
        <v>1550</v>
      </c>
      <c r="J817" s="10"/>
      <c r="K817" s="10"/>
      <c r="L817" s="10">
        <v>0</v>
      </c>
      <c r="M817" s="22"/>
      <c r="N817" s="10"/>
      <c r="O817" s="22"/>
      <c r="T817" s="165"/>
    </row>
    <row r="818" spans="1:20" ht="14.25">
      <c r="A818" s="24"/>
      <c r="B818" s="13"/>
      <c r="C818" s="13"/>
      <c r="D818" s="10"/>
      <c r="E818" s="22"/>
      <c r="F818" s="22"/>
      <c r="G818" s="22"/>
      <c r="H818" s="21">
        <v>2110602</v>
      </c>
      <c r="I818" s="21" t="s">
        <v>1551</v>
      </c>
      <c r="J818" s="10"/>
      <c r="K818" s="10"/>
      <c r="L818" s="10">
        <v>0</v>
      </c>
      <c r="M818" s="22"/>
      <c r="N818" s="10"/>
      <c r="O818" s="22"/>
      <c r="T818" s="165"/>
    </row>
    <row r="819" spans="1:20" ht="14.25">
      <c r="A819" s="24"/>
      <c r="B819" s="13"/>
      <c r="C819" s="13"/>
      <c r="D819" s="10"/>
      <c r="E819" s="22"/>
      <c r="F819" s="22"/>
      <c r="G819" s="22"/>
      <c r="H819" s="21">
        <v>2110603</v>
      </c>
      <c r="I819" s="21" t="s">
        <v>1552</v>
      </c>
      <c r="J819" s="10"/>
      <c r="K819" s="10"/>
      <c r="L819" s="10">
        <v>0</v>
      </c>
      <c r="M819" s="22"/>
      <c r="N819" s="10"/>
      <c r="O819" s="22"/>
      <c r="T819" s="165"/>
    </row>
    <row r="820" spans="1:20" ht="14.25">
      <c r="A820" s="24"/>
      <c r="B820" s="13"/>
      <c r="C820" s="13"/>
      <c r="D820" s="10"/>
      <c r="E820" s="22"/>
      <c r="F820" s="22"/>
      <c r="G820" s="22"/>
      <c r="H820" s="21">
        <v>2110604</v>
      </c>
      <c r="I820" s="21" t="s">
        <v>1553</v>
      </c>
      <c r="J820" s="10"/>
      <c r="K820" s="10"/>
      <c r="L820" s="10">
        <v>0</v>
      </c>
      <c r="M820" s="22"/>
      <c r="N820" s="10"/>
      <c r="O820" s="22"/>
      <c r="T820" s="165"/>
    </row>
    <row r="821" spans="1:20" ht="14.25">
      <c r="A821" s="24"/>
      <c r="B821" s="13"/>
      <c r="C821" s="13"/>
      <c r="D821" s="10"/>
      <c r="E821" s="22"/>
      <c r="F821" s="22"/>
      <c r="G821" s="22"/>
      <c r="H821" s="21">
        <v>2110605</v>
      </c>
      <c r="I821" s="21" t="s">
        <v>1554</v>
      </c>
      <c r="J821" s="10"/>
      <c r="K821" s="10"/>
      <c r="L821" s="10">
        <v>0</v>
      </c>
      <c r="M821" s="22"/>
      <c r="N821" s="10"/>
      <c r="O821" s="22"/>
      <c r="T821" s="165"/>
    </row>
    <row r="822" spans="1:20" ht="14.25">
      <c r="A822" s="24"/>
      <c r="B822" s="13"/>
      <c r="C822" s="13"/>
      <c r="D822" s="10"/>
      <c r="E822" s="22"/>
      <c r="F822" s="22"/>
      <c r="G822" s="22"/>
      <c r="H822" s="21">
        <v>2110699</v>
      </c>
      <c r="I822" s="21" t="s">
        <v>1555</v>
      </c>
      <c r="J822" s="10"/>
      <c r="K822" s="10"/>
      <c r="L822" s="10">
        <v>0</v>
      </c>
      <c r="M822" s="22"/>
      <c r="N822" s="10"/>
      <c r="O822" s="22"/>
      <c r="T822" s="165"/>
    </row>
    <row r="823" spans="1:20" ht="14.25">
      <c r="A823" s="24"/>
      <c r="B823" s="13"/>
      <c r="C823" s="13"/>
      <c r="D823" s="10"/>
      <c r="E823" s="22"/>
      <c r="F823" s="22"/>
      <c r="G823" s="22"/>
      <c r="H823" s="21">
        <v>21107</v>
      </c>
      <c r="I823" s="30" t="s">
        <v>1556</v>
      </c>
      <c r="J823" s="10"/>
      <c r="K823" s="10"/>
      <c r="L823" s="10">
        <v>0</v>
      </c>
      <c r="M823" s="22"/>
      <c r="N823" s="10"/>
      <c r="O823" s="22"/>
      <c r="T823" s="165"/>
    </row>
    <row r="824" spans="1:20" ht="14.25">
      <c r="A824" s="24"/>
      <c r="B824" s="13"/>
      <c r="C824" s="13"/>
      <c r="D824" s="10"/>
      <c r="E824" s="22"/>
      <c r="F824" s="22"/>
      <c r="G824" s="22"/>
      <c r="H824" s="21">
        <v>2110704</v>
      </c>
      <c r="I824" s="21" t="s">
        <v>1557</v>
      </c>
      <c r="J824" s="10"/>
      <c r="K824" s="10"/>
      <c r="L824" s="10">
        <v>0</v>
      </c>
      <c r="M824" s="22"/>
      <c r="N824" s="10"/>
      <c r="O824" s="22"/>
      <c r="T824" s="165"/>
    </row>
    <row r="825" spans="1:20" ht="14.25">
      <c r="A825" s="24"/>
      <c r="B825" s="13"/>
      <c r="C825" s="13"/>
      <c r="D825" s="10"/>
      <c r="E825" s="22"/>
      <c r="F825" s="22"/>
      <c r="G825" s="22"/>
      <c r="H825" s="21">
        <v>2110799</v>
      </c>
      <c r="I825" s="21" t="s">
        <v>1558</v>
      </c>
      <c r="J825" s="10"/>
      <c r="K825" s="10"/>
      <c r="L825" s="10">
        <v>0</v>
      </c>
      <c r="M825" s="22"/>
      <c r="N825" s="10"/>
      <c r="O825" s="22"/>
      <c r="T825" s="165"/>
    </row>
    <row r="826" spans="1:20" ht="14.25">
      <c r="A826" s="24"/>
      <c r="B826" s="13"/>
      <c r="C826" s="13"/>
      <c r="D826" s="10"/>
      <c r="E826" s="22"/>
      <c r="F826" s="22"/>
      <c r="G826" s="22"/>
      <c r="H826" s="21">
        <v>21108</v>
      </c>
      <c r="I826" s="30" t="s">
        <v>1559</v>
      </c>
      <c r="J826" s="10"/>
      <c r="K826" s="10"/>
      <c r="L826" s="10">
        <v>0</v>
      </c>
      <c r="M826" s="22"/>
      <c r="N826" s="10"/>
      <c r="O826" s="22"/>
      <c r="T826" s="165"/>
    </row>
    <row r="827" spans="1:20" ht="14.25">
      <c r="A827" s="24"/>
      <c r="B827" s="13"/>
      <c r="C827" s="13"/>
      <c r="D827" s="10"/>
      <c r="E827" s="22"/>
      <c r="F827" s="22"/>
      <c r="G827" s="22"/>
      <c r="H827" s="21">
        <v>2110804</v>
      </c>
      <c r="I827" s="21" t="s">
        <v>1560</v>
      </c>
      <c r="J827" s="10"/>
      <c r="K827" s="10"/>
      <c r="L827" s="10">
        <v>0</v>
      </c>
      <c r="M827" s="22"/>
      <c r="N827" s="10"/>
      <c r="O827" s="22"/>
      <c r="T827" s="165"/>
    </row>
    <row r="828" spans="1:20" ht="14.25">
      <c r="A828" s="24"/>
      <c r="B828" s="13"/>
      <c r="C828" s="13"/>
      <c r="D828" s="10"/>
      <c r="E828" s="22"/>
      <c r="F828" s="22"/>
      <c r="G828" s="22"/>
      <c r="H828" s="21">
        <v>2110899</v>
      </c>
      <c r="I828" s="21" t="s">
        <v>1561</v>
      </c>
      <c r="J828" s="10"/>
      <c r="K828" s="10"/>
      <c r="L828" s="10">
        <v>0</v>
      </c>
      <c r="M828" s="22"/>
      <c r="N828" s="10"/>
      <c r="O828" s="22"/>
      <c r="T828" s="165"/>
    </row>
    <row r="829" spans="1:20" ht="14.25">
      <c r="A829" s="24"/>
      <c r="B829" s="13"/>
      <c r="C829" s="13"/>
      <c r="D829" s="10"/>
      <c r="E829" s="22"/>
      <c r="F829" s="22"/>
      <c r="G829" s="22"/>
      <c r="H829" s="21">
        <v>21109</v>
      </c>
      <c r="I829" s="30" t="s">
        <v>1562</v>
      </c>
      <c r="J829" s="10"/>
      <c r="K829" s="10"/>
      <c r="L829" s="10">
        <v>0</v>
      </c>
      <c r="M829" s="22"/>
      <c r="N829" s="10"/>
      <c r="O829" s="22"/>
      <c r="T829" s="165"/>
    </row>
    <row r="830" spans="1:20" ht="14.25">
      <c r="A830" s="24"/>
      <c r="B830" s="13"/>
      <c r="C830" s="13"/>
      <c r="D830" s="10"/>
      <c r="E830" s="22"/>
      <c r="F830" s="22"/>
      <c r="G830" s="22"/>
      <c r="H830" s="21">
        <v>2110901</v>
      </c>
      <c r="I830" s="21" t="s">
        <v>1563</v>
      </c>
      <c r="J830" s="10"/>
      <c r="K830" s="10"/>
      <c r="L830" s="10">
        <v>0</v>
      </c>
      <c r="M830" s="22"/>
      <c r="N830" s="10"/>
      <c r="O830" s="22"/>
      <c r="T830" s="165"/>
    </row>
    <row r="831" spans="1:20" ht="14.25">
      <c r="A831" s="24"/>
      <c r="B831" s="13"/>
      <c r="C831" s="13"/>
      <c r="D831" s="10"/>
      <c r="E831" s="22"/>
      <c r="F831" s="22"/>
      <c r="G831" s="22"/>
      <c r="H831" s="21">
        <v>21110</v>
      </c>
      <c r="I831" s="30" t="s">
        <v>1564</v>
      </c>
      <c r="J831" s="10">
        <v>261652</v>
      </c>
      <c r="K831" s="10">
        <v>96270</v>
      </c>
      <c r="L831" s="10">
        <v>51044</v>
      </c>
      <c r="M831" s="22">
        <f>+L831/K831</f>
        <v>0.530217097745923</v>
      </c>
      <c r="N831" s="10">
        <v>17190</v>
      </c>
      <c r="O831" s="22">
        <f>+L831/N831-1</f>
        <v>1.9694008144269923</v>
      </c>
      <c r="T831" s="165"/>
    </row>
    <row r="832" spans="1:20" ht="14.25">
      <c r="A832" s="24"/>
      <c r="B832" s="13"/>
      <c r="C832" s="13"/>
      <c r="D832" s="10"/>
      <c r="E832" s="22"/>
      <c r="F832" s="22"/>
      <c r="G832" s="22"/>
      <c r="H832" s="21">
        <v>2111001</v>
      </c>
      <c r="I832" s="21" t="s">
        <v>1565</v>
      </c>
      <c r="J832" s="10"/>
      <c r="K832" s="10"/>
      <c r="L832" s="10">
        <v>51044</v>
      </c>
      <c r="M832" s="22"/>
      <c r="N832" s="10"/>
      <c r="O832" s="22"/>
      <c r="T832" s="165"/>
    </row>
    <row r="833" spans="1:20" ht="14.25">
      <c r="A833" s="24"/>
      <c r="B833" s="13"/>
      <c r="C833" s="13"/>
      <c r="D833" s="10"/>
      <c r="E833" s="22"/>
      <c r="F833" s="22"/>
      <c r="G833" s="22"/>
      <c r="H833" s="21">
        <v>21111</v>
      </c>
      <c r="I833" s="30" t="s">
        <v>1566</v>
      </c>
      <c r="J833" s="10">
        <v>8576</v>
      </c>
      <c r="K833" s="10">
        <v>18786</v>
      </c>
      <c r="L833" s="10">
        <v>16405</v>
      </c>
      <c r="M833" s="22">
        <f>+L833/K833</f>
        <v>0.8732566805067603</v>
      </c>
      <c r="N833" s="10">
        <v>11875</v>
      </c>
      <c r="O833" s="22">
        <f>+L833/N833-1</f>
        <v>0.3814736842105264</v>
      </c>
      <c r="T833" s="165"/>
    </row>
    <row r="834" spans="1:20" ht="14.25">
      <c r="A834" s="24"/>
      <c r="B834" s="13"/>
      <c r="C834" s="13"/>
      <c r="D834" s="10"/>
      <c r="E834" s="22"/>
      <c r="F834" s="22"/>
      <c r="G834" s="22"/>
      <c r="H834" s="21">
        <v>2111101</v>
      </c>
      <c r="I834" s="21" t="s">
        <v>1567</v>
      </c>
      <c r="J834" s="10"/>
      <c r="K834" s="10"/>
      <c r="L834" s="10">
        <v>5894</v>
      </c>
      <c r="M834" s="22"/>
      <c r="N834" s="10"/>
      <c r="O834" s="22"/>
      <c r="T834" s="165"/>
    </row>
    <row r="835" spans="1:20" ht="14.25">
      <c r="A835" s="24"/>
      <c r="B835" s="13"/>
      <c r="C835" s="13"/>
      <c r="D835" s="10"/>
      <c r="E835" s="22"/>
      <c r="F835" s="22"/>
      <c r="G835" s="22"/>
      <c r="H835" s="21">
        <v>2111102</v>
      </c>
      <c r="I835" s="21" t="s">
        <v>1568</v>
      </c>
      <c r="J835" s="10"/>
      <c r="K835" s="10"/>
      <c r="L835" s="10">
        <v>3244</v>
      </c>
      <c r="M835" s="22"/>
      <c r="N835" s="10"/>
      <c r="O835" s="22"/>
      <c r="T835" s="165"/>
    </row>
    <row r="836" spans="1:20" ht="14.25">
      <c r="A836" s="24"/>
      <c r="B836" s="13"/>
      <c r="C836" s="13"/>
      <c r="D836" s="10"/>
      <c r="E836" s="22"/>
      <c r="F836" s="22"/>
      <c r="G836" s="22"/>
      <c r="H836" s="21">
        <v>2111103</v>
      </c>
      <c r="I836" s="21" t="s">
        <v>1569</v>
      </c>
      <c r="J836" s="10"/>
      <c r="K836" s="10"/>
      <c r="L836" s="10">
        <v>1017</v>
      </c>
      <c r="M836" s="22"/>
      <c r="N836" s="10"/>
      <c r="O836" s="22"/>
      <c r="T836" s="165"/>
    </row>
    <row r="837" spans="1:20" ht="14.25">
      <c r="A837" s="24"/>
      <c r="B837" s="13"/>
      <c r="C837" s="13"/>
      <c r="D837" s="10"/>
      <c r="E837" s="22"/>
      <c r="F837" s="22"/>
      <c r="G837" s="22"/>
      <c r="H837" s="21">
        <v>2111104</v>
      </c>
      <c r="I837" s="21" t="s">
        <v>1570</v>
      </c>
      <c r="J837" s="10"/>
      <c r="K837" s="10"/>
      <c r="L837" s="10">
        <v>4364</v>
      </c>
      <c r="M837" s="22"/>
      <c r="N837" s="10"/>
      <c r="O837" s="22"/>
      <c r="T837" s="165"/>
    </row>
    <row r="838" spans="1:20" ht="14.25">
      <c r="A838" s="24"/>
      <c r="B838" s="13"/>
      <c r="C838" s="13"/>
      <c r="D838" s="10"/>
      <c r="E838" s="22"/>
      <c r="F838" s="22"/>
      <c r="G838" s="22"/>
      <c r="H838" s="21">
        <v>2111199</v>
      </c>
      <c r="I838" s="21" t="s">
        <v>1571</v>
      </c>
      <c r="J838" s="10"/>
      <c r="K838" s="10"/>
      <c r="L838" s="10">
        <v>1886</v>
      </c>
      <c r="M838" s="22"/>
      <c r="N838" s="10"/>
      <c r="O838" s="22"/>
      <c r="T838" s="165"/>
    </row>
    <row r="839" spans="1:20" ht="14.25">
      <c r="A839" s="24"/>
      <c r="B839" s="13"/>
      <c r="C839" s="13"/>
      <c r="D839" s="10"/>
      <c r="E839" s="22"/>
      <c r="F839" s="22"/>
      <c r="G839" s="22"/>
      <c r="H839" s="21">
        <v>21112</v>
      </c>
      <c r="I839" s="30" t="s">
        <v>1572</v>
      </c>
      <c r="J839" s="10">
        <v>184545</v>
      </c>
      <c r="K839" s="10">
        <v>124657</v>
      </c>
      <c r="L839" s="10">
        <v>121856</v>
      </c>
      <c r="M839" s="22">
        <f>+L839/K839</f>
        <v>0.9775303432619107</v>
      </c>
      <c r="N839" s="10">
        <v>23513</v>
      </c>
      <c r="O839" s="22">
        <f>+L839/N839-1</f>
        <v>4.182494790116106</v>
      </c>
      <c r="T839" s="165"/>
    </row>
    <row r="840" spans="1:20" ht="14.25">
      <c r="A840" s="24"/>
      <c r="B840" s="13"/>
      <c r="C840" s="13"/>
      <c r="D840" s="10"/>
      <c r="E840" s="22"/>
      <c r="F840" s="22"/>
      <c r="G840" s="22"/>
      <c r="H840" s="21">
        <v>2111201</v>
      </c>
      <c r="I840" s="21" t="s">
        <v>1573</v>
      </c>
      <c r="J840" s="10"/>
      <c r="K840" s="10"/>
      <c r="L840" s="10">
        <v>121856</v>
      </c>
      <c r="M840" s="22"/>
      <c r="N840" s="10"/>
      <c r="O840" s="22"/>
      <c r="T840" s="165"/>
    </row>
    <row r="841" spans="1:20" ht="14.25">
      <c r="A841" s="24"/>
      <c r="B841" s="13"/>
      <c r="C841" s="13"/>
      <c r="D841" s="10"/>
      <c r="E841" s="22"/>
      <c r="F841" s="22"/>
      <c r="G841" s="22"/>
      <c r="H841" s="21">
        <v>21113</v>
      </c>
      <c r="I841" s="30" t="s">
        <v>1574</v>
      </c>
      <c r="J841" s="10"/>
      <c r="K841" s="10"/>
      <c r="L841" s="10">
        <v>0</v>
      </c>
      <c r="M841" s="22"/>
      <c r="N841" s="10">
        <v>280</v>
      </c>
      <c r="O841" s="22"/>
      <c r="T841" s="165"/>
    </row>
    <row r="842" spans="1:20" ht="14.25">
      <c r="A842" s="24"/>
      <c r="B842" s="13"/>
      <c r="C842" s="13"/>
      <c r="D842" s="10"/>
      <c r="E842" s="22"/>
      <c r="F842" s="22"/>
      <c r="G842" s="22"/>
      <c r="H842" s="21">
        <v>2111301</v>
      </c>
      <c r="I842" s="21" t="s">
        <v>1575</v>
      </c>
      <c r="J842" s="10"/>
      <c r="K842" s="10"/>
      <c r="L842" s="10">
        <v>0</v>
      </c>
      <c r="M842" s="22"/>
      <c r="N842" s="10"/>
      <c r="O842" s="22"/>
      <c r="T842" s="165"/>
    </row>
    <row r="843" spans="1:20" ht="14.25">
      <c r="A843" s="24"/>
      <c r="B843" s="13"/>
      <c r="C843" s="13"/>
      <c r="D843" s="10"/>
      <c r="E843" s="22"/>
      <c r="F843" s="22"/>
      <c r="G843" s="22"/>
      <c r="H843" s="21">
        <v>21114</v>
      </c>
      <c r="I843" s="30" t="s">
        <v>1576</v>
      </c>
      <c r="J843" s="10"/>
      <c r="K843" s="10"/>
      <c r="L843" s="10">
        <v>0</v>
      </c>
      <c r="M843" s="22"/>
      <c r="N843" s="10">
        <v>3</v>
      </c>
      <c r="O843" s="22"/>
      <c r="T843" s="165"/>
    </row>
    <row r="844" spans="1:20" ht="14.25">
      <c r="A844" s="24"/>
      <c r="B844" s="13"/>
      <c r="C844" s="13"/>
      <c r="D844" s="10"/>
      <c r="E844" s="22"/>
      <c r="F844" s="22"/>
      <c r="G844" s="22"/>
      <c r="H844" s="21">
        <v>2111401</v>
      </c>
      <c r="I844" s="21" t="s">
        <v>939</v>
      </c>
      <c r="J844" s="10"/>
      <c r="K844" s="10"/>
      <c r="L844" s="10">
        <v>0</v>
      </c>
      <c r="M844" s="22"/>
      <c r="N844" s="10"/>
      <c r="O844" s="22"/>
      <c r="T844" s="165"/>
    </row>
    <row r="845" spans="1:20" ht="14.25">
      <c r="A845" s="24"/>
      <c r="B845" s="13"/>
      <c r="C845" s="13"/>
      <c r="D845" s="10"/>
      <c r="E845" s="22"/>
      <c r="F845" s="22"/>
      <c r="G845" s="22"/>
      <c r="H845" s="21">
        <v>2111402</v>
      </c>
      <c r="I845" s="21" t="s">
        <v>940</v>
      </c>
      <c r="J845" s="10"/>
      <c r="K845" s="10"/>
      <c r="L845" s="10">
        <v>0</v>
      </c>
      <c r="M845" s="22"/>
      <c r="N845" s="10"/>
      <c r="O845" s="22"/>
      <c r="T845" s="165"/>
    </row>
    <row r="846" spans="1:20" ht="14.25">
      <c r="A846" s="24"/>
      <c r="B846" s="13"/>
      <c r="C846" s="13"/>
      <c r="D846" s="10"/>
      <c r="E846" s="22"/>
      <c r="F846" s="22"/>
      <c r="G846" s="22"/>
      <c r="H846" s="21">
        <v>2111403</v>
      </c>
      <c r="I846" s="21" t="s">
        <v>941</v>
      </c>
      <c r="J846" s="10"/>
      <c r="K846" s="10"/>
      <c r="L846" s="10">
        <v>0</v>
      </c>
      <c r="M846" s="22"/>
      <c r="N846" s="10"/>
      <c r="O846" s="22"/>
      <c r="T846" s="165"/>
    </row>
    <row r="847" spans="1:20" ht="14.25">
      <c r="A847" s="24"/>
      <c r="B847" s="13"/>
      <c r="C847" s="13"/>
      <c r="D847" s="10"/>
      <c r="E847" s="22"/>
      <c r="F847" s="22"/>
      <c r="G847" s="22"/>
      <c r="H847" s="21">
        <v>2111404</v>
      </c>
      <c r="I847" s="21" t="s">
        <v>1577</v>
      </c>
      <c r="J847" s="10"/>
      <c r="K847" s="10"/>
      <c r="L847" s="10">
        <v>0</v>
      </c>
      <c r="M847" s="22"/>
      <c r="N847" s="10"/>
      <c r="O847" s="22"/>
      <c r="T847" s="165"/>
    </row>
    <row r="848" spans="1:20" ht="14.25">
      <c r="A848" s="24"/>
      <c r="B848" s="13"/>
      <c r="C848" s="13"/>
      <c r="D848" s="10"/>
      <c r="E848" s="22"/>
      <c r="F848" s="22"/>
      <c r="G848" s="22"/>
      <c r="H848" s="21">
        <v>2111405</v>
      </c>
      <c r="I848" s="21" t="s">
        <v>1578</v>
      </c>
      <c r="J848" s="10"/>
      <c r="K848" s="10"/>
      <c r="L848" s="10">
        <v>0</v>
      </c>
      <c r="M848" s="22"/>
      <c r="N848" s="10"/>
      <c r="O848" s="22"/>
      <c r="T848" s="165"/>
    </row>
    <row r="849" spans="1:20" ht="14.25">
      <c r="A849" s="24"/>
      <c r="B849" s="13"/>
      <c r="C849" s="13"/>
      <c r="D849" s="10"/>
      <c r="E849" s="22"/>
      <c r="F849" s="22"/>
      <c r="G849" s="22"/>
      <c r="H849" s="21">
        <v>2111406</v>
      </c>
      <c r="I849" s="21" t="s">
        <v>1579</v>
      </c>
      <c r="J849" s="10"/>
      <c r="K849" s="10"/>
      <c r="L849" s="10">
        <v>0</v>
      </c>
      <c r="M849" s="22"/>
      <c r="N849" s="10"/>
      <c r="O849" s="22"/>
      <c r="T849" s="165"/>
    </row>
    <row r="850" spans="1:20" ht="14.25">
      <c r="A850" s="24"/>
      <c r="B850" s="13"/>
      <c r="C850" s="13"/>
      <c r="D850" s="10"/>
      <c r="E850" s="22"/>
      <c r="F850" s="22"/>
      <c r="G850" s="22"/>
      <c r="H850" s="21">
        <v>2111407</v>
      </c>
      <c r="I850" s="21" t="s">
        <v>1580</v>
      </c>
      <c r="J850" s="10"/>
      <c r="K850" s="10"/>
      <c r="L850" s="10">
        <v>0</v>
      </c>
      <c r="M850" s="22"/>
      <c r="N850" s="10"/>
      <c r="O850" s="22"/>
      <c r="T850" s="165"/>
    </row>
    <row r="851" spans="1:20" ht="14.25">
      <c r="A851" s="24"/>
      <c r="B851" s="13"/>
      <c r="C851" s="13"/>
      <c r="D851" s="10"/>
      <c r="E851" s="22"/>
      <c r="F851" s="22"/>
      <c r="G851" s="22"/>
      <c r="H851" s="21">
        <v>2111408</v>
      </c>
      <c r="I851" s="21" t="s">
        <v>1581</v>
      </c>
      <c r="J851" s="10"/>
      <c r="K851" s="10"/>
      <c r="L851" s="10">
        <v>0</v>
      </c>
      <c r="M851" s="22"/>
      <c r="N851" s="10"/>
      <c r="O851" s="22"/>
      <c r="T851" s="165"/>
    </row>
    <row r="852" spans="1:20" ht="14.25">
      <c r="A852" s="24"/>
      <c r="B852" s="13"/>
      <c r="C852" s="13"/>
      <c r="D852" s="10"/>
      <c r="E852" s="22"/>
      <c r="F852" s="22"/>
      <c r="G852" s="22"/>
      <c r="H852" s="21">
        <v>2111409</v>
      </c>
      <c r="I852" s="21" t="s">
        <v>1582</v>
      </c>
      <c r="J852" s="10"/>
      <c r="K852" s="10"/>
      <c r="L852" s="10">
        <v>0</v>
      </c>
      <c r="M852" s="22"/>
      <c r="N852" s="10"/>
      <c r="O852" s="22"/>
      <c r="T852" s="165"/>
    </row>
    <row r="853" spans="1:20" ht="14.25">
      <c r="A853" s="24"/>
      <c r="B853" s="13"/>
      <c r="C853" s="13"/>
      <c r="D853" s="10"/>
      <c r="E853" s="22"/>
      <c r="F853" s="22"/>
      <c r="G853" s="22"/>
      <c r="H853" s="21">
        <v>2111410</v>
      </c>
      <c r="I853" s="21" t="s">
        <v>1583</v>
      </c>
      <c r="J853" s="10"/>
      <c r="K853" s="10"/>
      <c r="L853" s="10">
        <v>0</v>
      </c>
      <c r="M853" s="22"/>
      <c r="N853" s="10"/>
      <c r="O853" s="22"/>
      <c r="T853" s="165"/>
    </row>
    <row r="854" spans="1:20" ht="14.25">
      <c r="A854" s="24"/>
      <c r="B854" s="13"/>
      <c r="C854" s="13"/>
      <c r="D854" s="10"/>
      <c r="E854" s="22"/>
      <c r="F854" s="22"/>
      <c r="G854" s="22"/>
      <c r="H854" s="21">
        <v>2111411</v>
      </c>
      <c r="I854" s="21" t="s">
        <v>981</v>
      </c>
      <c r="J854" s="10"/>
      <c r="K854" s="10"/>
      <c r="L854" s="10">
        <v>0</v>
      </c>
      <c r="M854" s="22"/>
      <c r="N854" s="10"/>
      <c r="O854" s="22"/>
      <c r="T854" s="165"/>
    </row>
    <row r="855" spans="1:20" ht="14.25">
      <c r="A855" s="24"/>
      <c r="B855" s="13"/>
      <c r="C855" s="13"/>
      <c r="D855" s="10"/>
      <c r="E855" s="22"/>
      <c r="F855" s="22"/>
      <c r="G855" s="22"/>
      <c r="H855" s="21">
        <v>2111412</v>
      </c>
      <c r="I855" s="21" t="s">
        <v>1584</v>
      </c>
      <c r="J855" s="10"/>
      <c r="K855" s="10"/>
      <c r="L855" s="10">
        <v>0</v>
      </c>
      <c r="M855" s="22"/>
      <c r="N855" s="10"/>
      <c r="O855" s="22"/>
      <c r="T855" s="165"/>
    </row>
    <row r="856" spans="1:20" ht="14.25">
      <c r="A856" s="24"/>
      <c r="B856" s="13"/>
      <c r="C856" s="13"/>
      <c r="D856" s="10"/>
      <c r="E856" s="22"/>
      <c r="F856" s="22"/>
      <c r="G856" s="22"/>
      <c r="H856" s="21">
        <v>2111413</v>
      </c>
      <c r="I856" s="21" t="s">
        <v>1585</v>
      </c>
      <c r="J856" s="10"/>
      <c r="K856" s="10"/>
      <c r="L856" s="10">
        <v>0</v>
      </c>
      <c r="M856" s="22"/>
      <c r="N856" s="10"/>
      <c r="O856" s="22"/>
      <c r="T856" s="165"/>
    </row>
    <row r="857" spans="1:20" ht="14.25">
      <c r="A857" s="24"/>
      <c r="B857" s="13"/>
      <c r="C857" s="13"/>
      <c r="D857" s="10"/>
      <c r="E857" s="22"/>
      <c r="F857" s="22"/>
      <c r="G857" s="22"/>
      <c r="H857" s="21">
        <v>2111450</v>
      </c>
      <c r="I857" s="21" t="s">
        <v>948</v>
      </c>
      <c r="J857" s="10"/>
      <c r="K857" s="10"/>
      <c r="L857" s="10">
        <v>0</v>
      </c>
      <c r="M857" s="22"/>
      <c r="N857" s="10"/>
      <c r="O857" s="22"/>
      <c r="T857" s="165"/>
    </row>
    <row r="858" spans="1:20" ht="14.25">
      <c r="A858" s="24"/>
      <c r="B858" s="13"/>
      <c r="C858" s="13"/>
      <c r="D858" s="10"/>
      <c r="E858" s="22"/>
      <c r="F858" s="22"/>
      <c r="G858" s="22"/>
      <c r="H858" s="21">
        <v>2111499</v>
      </c>
      <c r="I858" s="21" t="s">
        <v>1586</v>
      </c>
      <c r="J858" s="10"/>
      <c r="K858" s="10"/>
      <c r="L858" s="10">
        <v>0</v>
      </c>
      <c r="M858" s="22"/>
      <c r="N858" s="10"/>
      <c r="O858" s="22"/>
      <c r="T858" s="165"/>
    </row>
    <row r="859" spans="1:20" ht="14.25">
      <c r="A859" s="24"/>
      <c r="B859" s="13"/>
      <c r="C859" s="13"/>
      <c r="D859" s="10"/>
      <c r="E859" s="22"/>
      <c r="F859" s="22"/>
      <c r="G859" s="22"/>
      <c r="H859" s="21">
        <v>21199</v>
      </c>
      <c r="I859" s="30" t="s">
        <v>1587</v>
      </c>
      <c r="J859" s="10">
        <v>509602</v>
      </c>
      <c r="K859" s="10">
        <v>711836</v>
      </c>
      <c r="L859" s="10">
        <v>711836</v>
      </c>
      <c r="M859" s="22">
        <f>+L859/K859</f>
        <v>1</v>
      </c>
      <c r="N859" s="10">
        <v>993853</v>
      </c>
      <c r="O859" s="22">
        <f>+L859/N859-1</f>
        <v>-0.2837612805917977</v>
      </c>
      <c r="T859" s="165"/>
    </row>
    <row r="860" spans="1:20" ht="14.25">
      <c r="A860" s="24"/>
      <c r="B860" s="13"/>
      <c r="C860" s="13"/>
      <c r="D860" s="10"/>
      <c r="E860" s="22"/>
      <c r="F860" s="22"/>
      <c r="G860" s="22"/>
      <c r="H860" s="21">
        <v>2119901</v>
      </c>
      <c r="I860" s="21" t="s">
        <v>1588</v>
      </c>
      <c r="J860" s="10"/>
      <c r="K860" s="10"/>
      <c r="L860" s="10">
        <v>711836</v>
      </c>
      <c r="M860" s="22"/>
      <c r="N860" s="10"/>
      <c r="O860" s="22"/>
      <c r="T860" s="165"/>
    </row>
    <row r="861" spans="1:20" ht="14.25">
      <c r="A861" s="24"/>
      <c r="B861" s="13"/>
      <c r="C861" s="13"/>
      <c r="D861" s="10"/>
      <c r="E861" s="22"/>
      <c r="F861" s="22"/>
      <c r="G861" s="22"/>
      <c r="H861" s="21">
        <v>212</v>
      </c>
      <c r="I861" s="30" t="s">
        <v>1589</v>
      </c>
      <c r="J861" s="10">
        <v>920635</v>
      </c>
      <c r="K861" s="38">
        <v>927530</v>
      </c>
      <c r="L861" s="10">
        <v>927399</v>
      </c>
      <c r="M861" s="22">
        <f>+L861/K861</f>
        <v>0.9998587646760752</v>
      </c>
      <c r="N861" s="10">
        <v>901712</v>
      </c>
      <c r="O861" s="22">
        <f>+L861/N861-1</f>
        <v>0.028486922653796265</v>
      </c>
      <c r="T861" s="165"/>
    </row>
    <row r="862" spans="1:21" ht="14.25">
      <c r="A862" s="24"/>
      <c r="B862" s="13"/>
      <c r="C862" s="13"/>
      <c r="D862" s="10"/>
      <c r="E862" s="22"/>
      <c r="F862" s="22"/>
      <c r="G862" s="22"/>
      <c r="H862" s="21">
        <v>21201</v>
      </c>
      <c r="I862" s="30" t="s">
        <v>1590</v>
      </c>
      <c r="J862" s="10">
        <v>23008</v>
      </c>
      <c r="K862" s="10">
        <v>25212</v>
      </c>
      <c r="L862" s="10">
        <v>25081</v>
      </c>
      <c r="M862" s="22">
        <f>+L862/K862</f>
        <v>0.9948040615579883</v>
      </c>
      <c r="N862" s="10">
        <v>26747</v>
      </c>
      <c r="O862" s="22">
        <f>+L862/N862-1</f>
        <v>-0.06228735933001828</v>
      </c>
      <c r="T862" s="164" t="s">
        <v>101</v>
      </c>
      <c r="U862" s="126">
        <v>901712</v>
      </c>
    </row>
    <row r="863" spans="1:21" ht="14.25">
      <c r="A863" s="24"/>
      <c r="B863" s="13"/>
      <c r="C863" s="13"/>
      <c r="D863" s="10"/>
      <c r="E863" s="22"/>
      <c r="F863" s="22"/>
      <c r="G863" s="22"/>
      <c r="H863" s="21">
        <v>2120101</v>
      </c>
      <c r="I863" s="21" t="s">
        <v>939</v>
      </c>
      <c r="J863" s="10"/>
      <c r="K863" s="10"/>
      <c r="L863" s="10">
        <v>7560</v>
      </c>
      <c r="M863" s="22"/>
      <c r="N863" s="10"/>
      <c r="O863" s="22"/>
      <c r="T863" s="165" t="s">
        <v>1590</v>
      </c>
      <c r="U863" s="126">
        <v>26747</v>
      </c>
    </row>
    <row r="864" spans="1:21" ht="14.25">
      <c r="A864" s="24"/>
      <c r="B864" s="13"/>
      <c r="C864" s="13"/>
      <c r="D864" s="10"/>
      <c r="E864" s="22"/>
      <c r="F864" s="22"/>
      <c r="G864" s="22"/>
      <c r="H864" s="21">
        <v>2120102</v>
      </c>
      <c r="I864" s="21" t="s">
        <v>940</v>
      </c>
      <c r="J864" s="10"/>
      <c r="K864" s="10"/>
      <c r="L864" s="10">
        <v>1091</v>
      </c>
      <c r="M864" s="22"/>
      <c r="N864" s="10"/>
      <c r="O864" s="22"/>
      <c r="T864" s="165" t="s">
        <v>70</v>
      </c>
      <c r="U864" s="126">
        <v>5918</v>
      </c>
    </row>
    <row r="865" spans="1:21" ht="14.25">
      <c r="A865" s="24"/>
      <c r="B865" s="13"/>
      <c r="C865" s="13"/>
      <c r="D865" s="10"/>
      <c r="E865" s="22"/>
      <c r="F865" s="22"/>
      <c r="G865" s="22"/>
      <c r="H865" s="21">
        <v>2120103</v>
      </c>
      <c r="I865" s="21" t="s">
        <v>941</v>
      </c>
      <c r="J865" s="10"/>
      <c r="K865" s="10"/>
      <c r="L865" s="10">
        <v>0</v>
      </c>
      <c r="M865" s="22"/>
      <c r="N865" s="10"/>
      <c r="O865" s="22"/>
      <c r="T865" s="165" t="s">
        <v>1601</v>
      </c>
      <c r="U865" s="126">
        <v>24097</v>
      </c>
    </row>
    <row r="866" spans="1:21" ht="14.25">
      <c r="A866" s="24"/>
      <c r="B866" s="13"/>
      <c r="C866" s="13"/>
      <c r="D866" s="10"/>
      <c r="E866" s="22"/>
      <c r="F866" s="22"/>
      <c r="G866" s="22"/>
      <c r="H866" s="21">
        <v>2120104</v>
      </c>
      <c r="I866" s="21" t="s">
        <v>1591</v>
      </c>
      <c r="J866" s="10"/>
      <c r="K866" s="10"/>
      <c r="L866" s="10">
        <v>3531</v>
      </c>
      <c r="M866" s="22"/>
      <c r="N866" s="10"/>
      <c r="O866" s="22"/>
      <c r="T866" s="165" t="s">
        <v>71</v>
      </c>
      <c r="U866" s="126">
        <v>101302</v>
      </c>
    </row>
    <row r="867" spans="1:21" ht="14.25">
      <c r="A867" s="24"/>
      <c r="B867" s="13"/>
      <c r="C867" s="13"/>
      <c r="D867" s="10"/>
      <c r="E867" s="22"/>
      <c r="F867" s="22"/>
      <c r="G867" s="22"/>
      <c r="H867" s="21">
        <v>2120105</v>
      </c>
      <c r="I867" s="21" t="s">
        <v>1592</v>
      </c>
      <c r="J867" s="10"/>
      <c r="K867" s="10"/>
      <c r="L867" s="10">
        <v>456</v>
      </c>
      <c r="M867" s="22"/>
      <c r="N867" s="10"/>
      <c r="O867" s="22"/>
      <c r="T867" s="165" t="s">
        <v>72</v>
      </c>
      <c r="U867" s="126">
        <v>5837</v>
      </c>
    </row>
    <row r="868" spans="1:21" ht="14.25">
      <c r="A868" s="24"/>
      <c r="B868" s="13"/>
      <c r="C868" s="13"/>
      <c r="D868" s="10"/>
      <c r="E868" s="22"/>
      <c r="F868" s="22"/>
      <c r="G868" s="22"/>
      <c r="H868" s="21">
        <v>2120106</v>
      </c>
      <c r="I868" s="21" t="s">
        <v>1593</v>
      </c>
      <c r="J868" s="10"/>
      <c r="K868" s="10"/>
      <c r="L868" s="10">
        <v>594</v>
      </c>
      <c r="M868" s="22"/>
      <c r="N868" s="10"/>
      <c r="O868" s="22"/>
      <c r="T868" s="165" t="s">
        <v>102</v>
      </c>
      <c r="U868" s="126">
        <v>737811</v>
      </c>
    </row>
    <row r="869" spans="1:20" ht="14.25">
      <c r="A869" s="24"/>
      <c r="B869" s="13"/>
      <c r="C869" s="13"/>
      <c r="D869" s="10"/>
      <c r="E869" s="22"/>
      <c r="F869" s="22"/>
      <c r="G869" s="22"/>
      <c r="H869" s="21">
        <v>2120107</v>
      </c>
      <c r="I869" s="21" t="s">
        <v>1594</v>
      </c>
      <c r="J869" s="10"/>
      <c r="K869" s="10"/>
      <c r="L869" s="10">
        <v>443</v>
      </c>
      <c r="M869" s="22"/>
      <c r="N869" s="10"/>
      <c r="O869" s="22"/>
      <c r="T869" s="166"/>
    </row>
    <row r="870" spans="1:20" ht="14.25">
      <c r="A870" s="24"/>
      <c r="B870" s="13"/>
      <c r="C870" s="13"/>
      <c r="D870" s="10"/>
      <c r="E870" s="22"/>
      <c r="F870" s="22"/>
      <c r="G870" s="22"/>
      <c r="H870" s="21">
        <v>2120108</v>
      </c>
      <c r="I870" s="21" t="s">
        <v>1595</v>
      </c>
      <c r="J870" s="10"/>
      <c r="K870" s="10"/>
      <c r="L870" s="10">
        <v>3301</v>
      </c>
      <c r="M870" s="22"/>
      <c r="N870" s="10"/>
      <c r="O870" s="22"/>
      <c r="T870" s="166"/>
    </row>
    <row r="871" spans="1:20" ht="14.25">
      <c r="A871" s="24"/>
      <c r="B871" s="13"/>
      <c r="C871" s="13"/>
      <c r="D871" s="10"/>
      <c r="E871" s="22"/>
      <c r="F871" s="22"/>
      <c r="G871" s="22"/>
      <c r="H871" s="21">
        <v>2120109</v>
      </c>
      <c r="I871" s="21" t="s">
        <v>1596</v>
      </c>
      <c r="J871" s="10"/>
      <c r="K871" s="10"/>
      <c r="L871" s="10">
        <v>1051</v>
      </c>
      <c r="M871" s="22"/>
      <c r="N871" s="10"/>
      <c r="O871" s="22"/>
      <c r="T871" s="166"/>
    </row>
    <row r="872" spans="1:20" ht="14.25">
      <c r="A872" s="24"/>
      <c r="B872" s="13"/>
      <c r="C872" s="13"/>
      <c r="D872" s="10"/>
      <c r="E872" s="22"/>
      <c r="F872" s="22"/>
      <c r="G872" s="22"/>
      <c r="H872" s="21">
        <v>2120110</v>
      </c>
      <c r="I872" s="21" t="s">
        <v>1597</v>
      </c>
      <c r="J872" s="10"/>
      <c r="K872" s="10"/>
      <c r="L872" s="10">
        <v>0</v>
      </c>
      <c r="M872" s="22"/>
      <c r="N872" s="10"/>
      <c r="O872" s="22"/>
      <c r="T872" s="166"/>
    </row>
    <row r="873" spans="1:20" ht="14.25">
      <c r="A873" s="24"/>
      <c r="B873" s="13"/>
      <c r="C873" s="13"/>
      <c r="D873" s="10"/>
      <c r="E873" s="22"/>
      <c r="F873" s="22"/>
      <c r="G873" s="22"/>
      <c r="H873" s="21">
        <v>2120199</v>
      </c>
      <c r="I873" s="21" t="s">
        <v>1598</v>
      </c>
      <c r="J873" s="10"/>
      <c r="K873" s="10"/>
      <c r="L873" s="10">
        <v>7054</v>
      </c>
      <c r="M873" s="22"/>
      <c r="N873" s="10"/>
      <c r="O873" s="22"/>
      <c r="T873" s="166"/>
    </row>
    <row r="874" spans="1:20" ht="14.25">
      <c r="A874" s="24"/>
      <c r="B874" s="13"/>
      <c r="C874" s="13"/>
      <c r="D874" s="10"/>
      <c r="E874" s="22"/>
      <c r="F874" s="22"/>
      <c r="G874" s="22"/>
      <c r="H874" s="21">
        <v>21202</v>
      </c>
      <c r="I874" s="30" t="s">
        <v>1599</v>
      </c>
      <c r="J874" s="10">
        <v>5500</v>
      </c>
      <c r="K874" s="10">
        <v>4998</v>
      </c>
      <c r="L874" s="10">
        <v>4998</v>
      </c>
      <c r="M874" s="22">
        <f>+L874/K874</f>
        <v>1</v>
      </c>
      <c r="N874" s="10">
        <v>5918</v>
      </c>
      <c r="O874" s="22">
        <f>+L874/N874-1</f>
        <v>-0.1554579249746536</v>
      </c>
      <c r="T874" s="166"/>
    </row>
    <row r="875" spans="1:20" ht="14.25">
      <c r="A875" s="24"/>
      <c r="B875" s="13"/>
      <c r="C875" s="13"/>
      <c r="D875" s="10"/>
      <c r="E875" s="22"/>
      <c r="F875" s="22"/>
      <c r="G875" s="22"/>
      <c r="H875" s="21">
        <v>2120201</v>
      </c>
      <c r="I875" s="21" t="s">
        <v>1600</v>
      </c>
      <c r="J875" s="10"/>
      <c r="K875" s="10"/>
      <c r="L875" s="10">
        <v>4998</v>
      </c>
      <c r="M875" s="22"/>
      <c r="N875" s="10"/>
      <c r="O875" s="22"/>
      <c r="T875" s="166"/>
    </row>
    <row r="876" spans="1:20" ht="14.25">
      <c r="A876" s="24"/>
      <c r="B876" s="13"/>
      <c r="C876" s="13"/>
      <c r="D876" s="10"/>
      <c r="E876" s="22"/>
      <c r="F876" s="22"/>
      <c r="G876" s="22"/>
      <c r="H876" s="21">
        <v>21203</v>
      </c>
      <c r="I876" s="30" t="s">
        <v>1601</v>
      </c>
      <c r="J876" s="10">
        <v>14632</v>
      </c>
      <c r="K876" s="10">
        <v>15072</v>
      </c>
      <c r="L876" s="10">
        <v>15072</v>
      </c>
      <c r="M876" s="22">
        <f>+L876/K876</f>
        <v>1</v>
      </c>
      <c r="N876" s="10">
        <v>24097</v>
      </c>
      <c r="O876" s="22">
        <f>+L876/N876-1</f>
        <v>-0.37452794953728685</v>
      </c>
      <c r="T876" s="166"/>
    </row>
    <row r="877" spans="1:20" ht="14.25">
      <c r="A877" s="24"/>
      <c r="B877" s="13"/>
      <c r="C877" s="13"/>
      <c r="D877" s="10"/>
      <c r="E877" s="22"/>
      <c r="F877" s="22"/>
      <c r="G877" s="22"/>
      <c r="H877" s="21">
        <v>2120303</v>
      </c>
      <c r="I877" s="21" t="s">
        <v>1602</v>
      </c>
      <c r="J877" s="10"/>
      <c r="K877" s="10"/>
      <c r="L877" s="10">
        <v>0</v>
      </c>
      <c r="M877" s="22"/>
      <c r="N877" s="10"/>
      <c r="O877" s="22"/>
      <c r="T877" s="166"/>
    </row>
    <row r="878" spans="1:20" ht="14.25">
      <c r="A878" s="24"/>
      <c r="B878" s="13"/>
      <c r="C878" s="13"/>
      <c r="D878" s="10"/>
      <c r="E878" s="22"/>
      <c r="F878" s="22"/>
      <c r="G878" s="22"/>
      <c r="H878" s="21">
        <v>2120399</v>
      </c>
      <c r="I878" s="21" t="s">
        <v>1603</v>
      </c>
      <c r="J878" s="10"/>
      <c r="K878" s="10"/>
      <c r="L878" s="10">
        <v>15072</v>
      </c>
      <c r="M878" s="22"/>
      <c r="N878" s="10"/>
      <c r="O878" s="22"/>
      <c r="T878" s="166"/>
    </row>
    <row r="879" spans="1:20" ht="14.25">
      <c r="A879" s="24"/>
      <c r="B879" s="13"/>
      <c r="C879" s="13"/>
      <c r="D879" s="10"/>
      <c r="E879" s="22"/>
      <c r="F879" s="22"/>
      <c r="G879" s="22"/>
      <c r="H879" s="21">
        <v>21205</v>
      </c>
      <c r="I879" s="30" t="s">
        <v>1604</v>
      </c>
      <c r="J879" s="10">
        <v>92275</v>
      </c>
      <c r="K879" s="10">
        <v>100358</v>
      </c>
      <c r="L879" s="10">
        <v>100358</v>
      </c>
      <c r="M879" s="22">
        <f>+L879/K879</f>
        <v>1</v>
      </c>
      <c r="N879" s="10">
        <v>101302</v>
      </c>
      <c r="O879" s="22">
        <f>+L879/N879-1</f>
        <v>-0.009318670904819304</v>
      </c>
      <c r="T879" s="166"/>
    </row>
    <row r="880" spans="1:20" ht="14.25">
      <c r="A880" s="24"/>
      <c r="B880" s="13"/>
      <c r="C880" s="13"/>
      <c r="D880" s="10"/>
      <c r="E880" s="22"/>
      <c r="F880" s="22"/>
      <c r="G880" s="22"/>
      <c r="H880" s="21">
        <v>2120501</v>
      </c>
      <c r="I880" s="21" t="s">
        <v>1605</v>
      </c>
      <c r="J880" s="10"/>
      <c r="K880" s="10"/>
      <c r="L880" s="10">
        <v>100358</v>
      </c>
      <c r="M880" s="22"/>
      <c r="N880" s="10"/>
      <c r="O880" s="22"/>
      <c r="T880" s="166"/>
    </row>
    <row r="881" spans="1:20" ht="14.25">
      <c r="A881" s="24"/>
      <c r="B881" s="13"/>
      <c r="C881" s="13"/>
      <c r="D881" s="10"/>
      <c r="E881" s="22"/>
      <c r="F881" s="22"/>
      <c r="G881" s="22"/>
      <c r="H881" s="21">
        <v>21206</v>
      </c>
      <c r="I881" s="30" t="s">
        <v>1606</v>
      </c>
      <c r="J881" s="10">
        <v>2480</v>
      </c>
      <c r="K881" s="10">
        <v>2373</v>
      </c>
      <c r="L881" s="10">
        <v>2373</v>
      </c>
      <c r="M881" s="22">
        <f>+L881/K881</f>
        <v>1</v>
      </c>
      <c r="N881" s="10">
        <v>5837</v>
      </c>
      <c r="O881" s="22">
        <f>+L881/N881-1</f>
        <v>-0.5934555422305979</v>
      </c>
      <c r="T881" s="166"/>
    </row>
    <row r="882" spans="1:20" ht="14.25">
      <c r="A882" s="24"/>
      <c r="B882" s="13"/>
      <c r="C882" s="13"/>
      <c r="D882" s="10"/>
      <c r="E882" s="22"/>
      <c r="F882" s="22"/>
      <c r="G882" s="22"/>
      <c r="H882" s="21">
        <v>2120601</v>
      </c>
      <c r="I882" s="21" t="s">
        <v>1607</v>
      </c>
      <c r="J882" s="10"/>
      <c r="K882" s="10"/>
      <c r="L882" s="10">
        <v>2373</v>
      </c>
      <c r="M882" s="22"/>
      <c r="N882" s="10"/>
      <c r="O882" s="22"/>
      <c r="T882" s="166"/>
    </row>
    <row r="883" spans="1:20" ht="14.25">
      <c r="A883" s="24"/>
      <c r="B883" s="13"/>
      <c r="C883" s="13"/>
      <c r="D883" s="10"/>
      <c r="E883" s="22"/>
      <c r="F883" s="22"/>
      <c r="G883" s="22"/>
      <c r="H883" s="21">
        <v>21299</v>
      </c>
      <c r="I883" s="30" t="s">
        <v>1608</v>
      </c>
      <c r="J883" s="10">
        <v>782740</v>
      </c>
      <c r="K883" s="10">
        <v>779517</v>
      </c>
      <c r="L883" s="10">
        <v>779517</v>
      </c>
      <c r="M883" s="22">
        <f>+L883/K883</f>
        <v>1</v>
      </c>
      <c r="N883" s="10">
        <v>737811</v>
      </c>
      <c r="O883" s="22">
        <f>+L883/N883-1</f>
        <v>0.0565266714646433</v>
      </c>
      <c r="T883" s="166"/>
    </row>
    <row r="884" spans="1:20" ht="14.25">
      <c r="A884" s="24"/>
      <c r="B884" s="13"/>
      <c r="C884" s="13"/>
      <c r="D884" s="10"/>
      <c r="E884" s="22"/>
      <c r="F884" s="22"/>
      <c r="G884" s="22"/>
      <c r="H884" s="21">
        <v>2129999</v>
      </c>
      <c r="I884" s="21" t="s">
        <v>1609</v>
      </c>
      <c r="J884" s="10"/>
      <c r="K884" s="10"/>
      <c r="L884" s="10">
        <v>779517</v>
      </c>
      <c r="M884" s="22"/>
      <c r="N884" s="10"/>
      <c r="O884" s="22"/>
      <c r="T884" s="166"/>
    </row>
    <row r="885" spans="1:20" ht="14.25">
      <c r="A885" s="24"/>
      <c r="B885" s="13"/>
      <c r="C885" s="13"/>
      <c r="D885" s="10"/>
      <c r="E885" s="22"/>
      <c r="F885" s="22"/>
      <c r="G885" s="22"/>
      <c r="H885" s="21">
        <v>213</v>
      </c>
      <c r="I885" s="30" t="s">
        <v>1610</v>
      </c>
      <c r="J885" s="10">
        <v>350772</v>
      </c>
      <c r="K885" s="38">
        <v>423537</v>
      </c>
      <c r="L885" s="10">
        <v>420701</v>
      </c>
      <c r="M885" s="22">
        <f>+L885/K885</f>
        <v>0.9933040088587302</v>
      </c>
      <c r="N885" s="10">
        <v>398392</v>
      </c>
      <c r="O885" s="22">
        <f>+L885/N885-1</f>
        <v>0.055997610393782926</v>
      </c>
      <c r="T885" s="166"/>
    </row>
    <row r="886" spans="1:21" ht="14.25">
      <c r="A886" s="24"/>
      <c r="B886" s="13"/>
      <c r="C886" s="13"/>
      <c r="D886" s="10"/>
      <c r="E886" s="22"/>
      <c r="F886" s="22"/>
      <c r="G886" s="22"/>
      <c r="H886" s="21">
        <v>21301</v>
      </c>
      <c r="I886" s="30" t="s">
        <v>1611</v>
      </c>
      <c r="J886" s="10">
        <v>43361</v>
      </c>
      <c r="K886" s="10">
        <v>33911</v>
      </c>
      <c r="L886" s="10">
        <v>31075</v>
      </c>
      <c r="M886" s="22">
        <f>+L886/K886</f>
        <v>0.9163693196897762</v>
      </c>
      <c r="N886" s="10">
        <v>19589</v>
      </c>
      <c r="O886" s="22">
        <f>+L886/N886-1</f>
        <v>0.5863494818520598</v>
      </c>
      <c r="T886" s="167" t="s">
        <v>103</v>
      </c>
      <c r="U886" s="126">
        <v>398392</v>
      </c>
    </row>
    <row r="887" spans="1:21" ht="14.25">
      <c r="A887" s="24"/>
      <c r="B887" s="13"/>
      <c r="C887" s="13"/>
      <c r="D887" s="10"/>
      <c r="E887" s="22"/>
      <c r="F887" s="22"/>
      <c r="G887" s="22"/>
      <c r="H887" s="21">
        <v>2130101</v>
      </c>
      <c r="I887" s="21" t="s">
        <v>939</v>
      </c>
      <c r="J887" s="10"/>
      <c r="K887" s="10"/>
      <c r="L887" s="10">
        <v>1182</v>
      </c>
      <c r="M887" s="22"/>
      <c r="N887" s="10"/>
      <c r="O887" s="22"/>
      <c r="T887" s="165" t="s">
        <v>1611</v>
      </c>
      <c r="U887" s="126">
        <v>19589</v>
      </c>
    </row>
    <row r="888" spans="1:21" ht="14.25">
      <c r="A888" s="24"/>
      <c r="B888" s="13"/>
      <c r="C888" s="13"/>
      <c r="D888" s="10"/>
      <c r="E888" s="22"/>
      <c r="F888" s="22"/>
      <c r="G888" s="22"/>
      <c r="H888" s="21">
        <v>2130102</v>
      </c>
      <c r="I888" s="21" t="s">
        <v>940</v>
      </c>
      <c r="J888" s="10"/>
      <c r="K888" s="10"/>
      <c r="L888" s="10">
        <v>225</v>
      </c>
      <c r="M888" s="22"/>
      <c r="N888" s="10"/>
      <c r="O888" s="22"/>
      <c r="T888" s="168" t="s">
        <v>1636</v>
      </c>
      <c r="U888" s="126">
        <v>5789</v>
      </c>
    </row>
    <row r="889" spans="1:21" ht="14.25">
      <c r="A889" s="24"/>
      <c r="B889" s="13"/>
      <c r="C889" s="13"/>
      <c r="D889" s="10"/>
      <c r="E889" s="22"/>
      <c r="F889" s="22"/>
      <c r="G889" s="22"/>
      <c r="H889" s="21">
        <v>2130103</v>
      </c>
      <c r="I889" s="21" t="s">
        <v>941</v>
      </c>
      <c r="J889" s="10"/>
      <c r="K889" s="10"/>
      <c r="L889" s="10">
        <v>0</v>
      </c>
      <c r="M889" s="22"/>
      <c r="N889" s="10"/>
      <c r="O889" s="22"/>
      <c r="T889" s="165" t="s">
        <v>1662</v>
      </c>
      <c r="U889" s="126">
        <v>363691</v>
      </c>
    </row>
    <row r="890" spans="1:21" ht="14.25">
      <c r="A890" s="24"/>
      <c r="B890" s="13"/>
      <c r="C890" s="13"/>
      <c r="D890" s="10"/>
      <c r="E890" s="22"/>
      <c r="F890" s="22"/>
      <c r="G890" s="22"/>
      <c r="H890" s="21">
        <v>2130104</v>
      </c>
      <c r="I890" s="21" t="s">
        <v>948</v>
      </c>
      <c r="J890" s="10"/>
      <c r="K890" s="10"/>
      <c r="L890" s="10">
        <v>2851</v>
      </c>
      <c r="M890" s="22"/>
      <c r="N890" s="10"/>
      <c r="O890" s="22"/>
      <c r="T890" s="165" t="s">
        <v>74</v>
      </c>
      <c r="U890" s="126">
        <v>0</v>
      </c>
    </row>
    <row r="891" spans="1:21" ht="14.25">
      <c r="A891" s="24"/>
      <c r="B891" s="13"/>
      <c r="C891" s="13"/>
      <c r="D891" s="10"/>
      <c r="E891" s="22"/>
      <c r="F891" s="22"/>
      <c r="G891" s="22"/>
      <c r="H891" s="21">
        <v>2130105</v>
      </c>
      <c r="I891" s="21" t="s">
        <v>1612</v>
      </c>
      <c r="J891" s="10"/>
      <c r="K891" s="10"/>
      <c r="L891" s="10">
        <v>0</v>
      </c>
      <c r="M891" s="22"/>
      <c r="N891" s="10"/>
      <c r="O891" s="22"/>
      <c r="T891" s="165" t="s">
        <v>1685</v>
      </c>
      <c r="U891" s="126">
        <v>0</v>
      </c>
    </row>
    <row r="892" spans="1:21" ht="14.25">
      <c r="A892" s="24"/>
      <c r="B892" s="13"/>
      <c r="C892" s="13"/>
      <c r="D892" s="10"/>
      <c r="E892" s="22"/>
      <c r="F892" s="22"/>
      <c r="G892" s="22"/>
      <c r="H892" s="21">
        <v>2130106</v>
      </c>
      <c r="I892" s="21" t="s">
        <v>1613</v>
      </c>
      <c r="J892" s="10"/>
      <c r="K892" s="10"/>
      <c r="L892" s="10">
        <v>604</v>
      </c>
      <c r="M892" s="22"/>
      <c r="N892" s="10"/>
      <c r="O892" s="22"/>
      <c r="T892" s="165" t="s">
        <v>1693</v>
      </c>
      <c r="U892" s="126">
        <v>0</v>
      </c>
    </row>
    <row r="893" spans="1:21" ht="14.25">
      <c r="A893" s="24"/>
      <c r="B893" s="13"/>
      <c r="C893" s="13"/>
      <c r="D893" s="10"/>
      <c r="E893" s="22"/>
      <c r="F893" s="22"/>
      <c r="G893" s="22"/>
      <c r="H893" s="21">
        <v>2130108</v>
      </c>
      <c r="I893" s="21" t="s">
        <v>1614</v>
      </c>
      <c r="J893" s="10"/>
      <c r="K893" s="10"/>
      <c r="L893" s="10">
        <v>1473</v>
      </c>
      <c r="M893" s="22"/>
      <c r="N893" s="10"/>
      <c r="O893" s="22"/>
      <c r="T893" s="165" t="s">
        <v>1701</v>
      </c>
      <c r="U893" s="126">
        <v>0</v>
      </c>
    </row>
    <row r="894" spans="1:21" ht="14.25">
      <c r="A894" s="24"/>
      <c r="B894" s="13"/>
      <c r="C894" s="13"/>
      <c r="D894" s="10"/>
      <c r="E894" s="22"/>
      <c r="F894" s="22"/>
      <c r="G894" s="22"/>
      <c r="H894" s="21">
        <v>2130109</v>
      </c>
      <c r="I894" s="21" t="s">
        <v>1615</v>
      </c>
      <c r="J894" s="10"/>
      <c r="K894" s="10"/>
      <c r="L894" s="10">
        <v>4459</v>
      </c>
      <c r="M894" s="22"/>
      <c r="N894" s="10"/>
      <c r="O894" s="22"/>
      <c r="T894" s="165" t="s">
        <v>1706</v>
      </c>
      <c r="U894" s="126">
        <v>0</v>
      </c>
    </row>
    <row r="895" spans="1:21" ht="14.25">
      <c r="A895" s="24"/>
      <c r="B895" s="13"/>
      <c r="C895" s="13"/>
      <c r="D895" s="10"/>
      <c r="E895" s="22"/>
      <c r="F895" s="22"/>
      <c r="G895" s="22"/>
      <c r="H895" s="21">
        <v>2130110</v>
      </c>
      <c r="I895" s="21" t="s">
        <v>1616</v>
      </c>
      <c r="J895" s="10"/>
      <c r="K895" s="10"/>
      <c r="L895" s="10">
        <v>119</v>
      </c>
      <c r="M895" s="22"/>
      <c r="N895" s="10"/>
      <c r="O895" s="22"/>
      <c r="T895" s="165" t="s">
        <v>104</v>
      </c>
      <c r="U895" s="126">
        <v>0</v>
      </c>
    </row>
    <row r="896" spans="1:21" ht="14.25">
      <c r="A896" s="24"/>
      <c r="B896" s="13"/>
      <c r="C896" s="13"/>
      <c r="D896" s="10"/>
      <c r="E896" s="22"/>
      <c r="F896" s="22"/>
      <c r="G896" s="22"/>
      <c r="H896" s="21">
        <v>2130111</v>
      </c>
      <c r="I896" s="21" t="s">
        <v>1617</v>
      </c>
      <c r="J896" s="10"/>
      <c r="K896" s="10"/>
      <c r="L896" s="10">
        <v>127</v>
      </c>
      <c r="M896" s="22"/>
      <c r="N896" s="10"/>
      <c r="O896" s="22"/>
      <c r="T896" s="165" t="s">
        <v>105</v>
      </c>
      <c r="U896" s="126">
        <v>9323</v>
      </c>
    </row>
    <row r="897" spans="1:20" ht="14.25">
      <c r="A897" s="24"/>
      <c r="B897" s="13"/>
      <c r="C897" s="13"/>
      <c r="D897" s="10"/>
      <c r="E897" s="22"/>
      <c r="F897" s="22"/>
      <c r="G897" s="22"/>
      <c r="H897" s="21">
        <v>2130112</v>
      </c>
      <c r="I897" s="21" t="s">
        <v>1618</v>
      </c>
      <c r="J897" s="10"/>
      <c r="K897" s="10"/>
      <c r="L897" s="10">
        <v>224</v>
      </c>
      <c r="M897" s="22"/>
      <c r="N897" s="10"/>
      <c r="O897" s="22"/>
      <c r="T897" s="165"/>
    </row>
    <row r="898" spans="1:20" ht="14.25">
      <c r="A898" s="24"/>
      <c r="B898" s="13"/>
      <c r="C898" s="13"/>
      <c r="D898" s="10"/>
      <c r="E898" s="22"/>
      <c r="F898" s="22"/>
      <c r="G898" s="22"/>
      <c r="H898" s="21">
        <v>2130114</v>
      </c>
      <c r="I898" s="21" t="s">
        <v>1619</v>
      </c>
      <c r="J898" s="10"/>
      <c r="K898" s="10"/>
      <c r="L898" s="10">
        <v>0</v>
      </c>
      <c r="M898" s="22"/>
      <c r="N898" s="10"/>
      <c r="O898" s="22"/>
      <c r="T898" s="165"/>
    </row>
    <row r="899" spans="1:20" ht="14.25">
      <c r="A899" s="24"/>
      <c r="B899" s="13"/>
      <c r="C899" s="13"/>
      <c r="D899" s="10"/>
      <c r="E899" s="22"/>
      <c r="F899" s="22"/>
      <c r="G899" s="22"/>
      <c r="H899" s="21">
        <v>2130119</v>
      </c>
      <c r="I899" s="21" t="s">
        <v>1620</v>
      </c>
      <c r="J899" s="10"/>
      <c r="K899" s="10"/>
      <c r="L899" s="10">
        <v>0</v>
      </c>
      <c r="M899" s="22"/>
      <c r="N899" s="10"/>
      <c r="O899" s="22"/>
      <c r="T899" s="165"/>
    </row>
    <row r="900" spans="1:20" ht="14.25">
      <c r="A900" s="24"/>
      <c r="B900" s="13"/>
      <c r="C900" s="13"/>
      <c r="D900" s="10"/>
      <c r="E900" s="22"/>
      <c r="F900" s="22"/>
      <c r="G900" s="22"/>
      <c r="H900" s="21">
        <v>2130120</v>
      </c>
      <c r="I900" s="21" t="s">
        <v>1621</v>
      </c>
      <c r="J900" s="10"/>
      <c r="K900" s="10"/>
      <c r="L900" s="10">
        <v>0</v>
      </c>
      <c r="M900" s="22"/>
      <c r="N900" s="10"/>
      <c r="O900" s="22"/>
      <c r="T900" s="165"/>
    </row>
    <row r="901" spans="1:20" ht="14.25">
      <c r="A901" s="24"/>
      <c r="B901" s="13"/>
      <c r="C901" s="13"/>
      <c r="D901" s="10"/>
      <c r="E901" s="22"/>
      <c r="F901" s="22"/>
      <c r="G901" s="22"/>
      <c r="H901" s="21">
        <v>2130121</v>
      </c>
      <c r="I901" s="21" t="s">
        <v>1622</v>
      </c>
      <c r="J901" s="10"/>
      <c r="K901" s="10"/>
      <c r="L901" s="10">
        <v>0</v>
      </c>
      <c r="M901" s="22"/>
      <c r="N901" s="10"/>
      <c r="O901" s="22"/>
      <c r="T901" s="165"/>
    </row>
    <row r="902" spans="1:20" ht="14.25">
      <c r="A902" s="24"/>
      <c r="B902" s="13"/>
      <c r="C902" s="13"/>
      <c r="D902" s="10"/>
      <c r="E902" s="22"/>
      <c r="F902" s="22"/>
      <c r="G902" s="22"/>
      <c r="H902" s="21">
        <v>2130122</v>
      </c>
      <c r="I902" s="21" t="s">
        <v>1623</v>
      </c>
      <c r="J902" s="10"/>
      <c r="K902" s="10"/>
      <c r="L902" s="10">
        <v>13</v>
      </c>
      <c r="M902" s="22"/>
      <c r="N902" s="10"/>
      <c r="O902" s="22"/>
      <c r="T902" s="165"/>
    </row>
    <row r="903" spans="1:20" ht="14.25">
      <c r="A903" s="24"/>
      <c r="B903" s="13"/>
      <c r="C903" s="13"/>
      <c r="D903" s="10"/>
      <c r="E903" s="22"/>
      <c r="F903" s="22"/>
      <c r="G903" s="22"/>
      <c r="H903" s="21">
        <v>2130123</v>
      </c>
      <c r="I903" s="21" t="s">
        <v>1624</v>
      </c>
      <c r="J903" s="10"/>
      <c r="K903" s="10"/>
      <c r="L903" s="10">
        <v>0</v>
      </c>
      <c r="M903" s="22"/>
      <c r="N903" s="10"/>
      <c r="O903" s="22"/>
      <c r="T903" s="165"/>
    </row>
    <row r="904" spans="1:20" ht="14.25">
      <c r="A904" s="24"/>
      <c r="B904" s="13"/>
      <c r="C904" s="13"/>
      <c r="D904" s="10"/>
      <c r="E904" s="22"/>
      <c r="F904" s="22"/>
      <c r="G904" s="22"/>
      <c r="H904" s="21">
        <v>2130124</v>
      </c>
      <c r="I904" s="21" t="s">
        <v>1625</v>
      </c>
      <c r="J904" s="10"/>
      <c r="K904" s="10"/>
      <c r="L904" s="10">
        <v>420</v>
      </c>
      <c r="M904" s="22"/>
      <c r="N904" s="10"/>
      <c r="O904" s="22"/>
      <c r="T904" s="165"/>
    </row>
    <row r="905" spans="1:20" ht="14.25">
      <c r="A905" s="24"/>
      <c r="B905" s="13"/>
      <c r="C905" s="13"/>
      <c r="D905" s="10"/>
      <c r="E905" s="22"/>
      <c r="F905" s="22"/>
      <c r="G905" s="22"/>
      <c r="H905" s="21">
        <v>2130125</v>
      </c>
      <c r="I905" s="21" t="s">
        <v>1626</v>
      </c>
      <c r="J905" s="10"/>
      <c r="K905" s="10"/>
      <c r="L905" s="10">
        <v>0</v>
      </c>
      <c r="M905" s="22"/>
      <c r="N905" s="10"/>
      <c r="O905" s="22"/>
      <c r="T905" s="165"/>
    </row>
    <row r="906" spans="1:20" ht="14.25">
      <c r="A906" s="24"/>
      <c r="B906" s="13"/>
      <c r="C906" s="13"/>
      <c r="D906" s="10"/>
      <c r="E906" s="22"/>
      <c r="F906" s="22"/>
      <c r="G906" s="22"/>
      <c r="H906" s="21">
        <v>2130126</v>
      </c>
      <c r="I906" s="21" t="s">
        <v>1627</v>
      </c>
      <c r="J906" s="10"/>
      <c r="K906" s="10"/>
      <c r="L906" s="10">
        <v>0</v>
      </c>
      <c r="M906" s="22"/>
      <c r="N906" s="10"/>
      <c r="O906" s="22"/>
      <c r="T906" s="165"/>
    </row>
    <row r="907" spans="1:20" ht="14.25">
      <c r="A907" s="24"/>
      <c r="B907" s="13"/>
      <c r="C907" s="13"/>
      <c r="D907" s="10"/>
      <c r="E907" s="22"/>
      <c r="F907" s="22"/>
      <c r="G907" s="22"/>
      <c r="H907" s="21">
        <v>2130129</v>
      </c>
      <c r="I907" s="21" t="s">
        <v>1628</v>
      </c>
      <c r="J907" s="10"/>
      <c r="K907" s="10"/>
      <c r="L907" s="10">
        <v>0</v>
      </c>
      <c r="M907" s="22"/>
      <c r="N907" s="10"/>
      <c r="O907" s="22"/>
      <c r="T907" s="165"/>
    </row>
    <row r="908" spans="1:20" ht="14.25">
      <c r="A908" s="24"/>
      <c r="B908" s="13"/>
      <c r="C908" s="13"/>
      <c r="D908" s="10"/>
      <c r="E908" s="22"/>
      <c r="F908" s="22"/>
      <c r="G908" s="22"/>
      <c r="H908" s="21">
        <v>2130135</v>
      </c>
      <c r="I908" s="21" t="s">
        <v>1629</v>
      </c>
      <c r="J908" s="10"/>
      <c r="K908" s="10"/>
      <c r="L908" s="10">
        <v>198</v>
      </c>
      <c r="M908" s="22"/>
      <c r="N908" s="10"/>
      <c r="O908" s="22"/>
      <c r="T908" s="165"/>
    </row>
    <row r="909" spans="1:20" ht="14.25">
      <c r="A909" s="24"/>
      <c r="B909" s="13"/>
      <c r="C909" s="13"/>
      <c r="D909" s="10"/>
      <c r="E909" s="22"/>
      <c r="F909" s="22"/>
      <c r="G909" s="22"/>
      <c r="H909" s="21">
        <v>2130142</v>
      </c>
      <c r="I909" s="21" t="s">
        <v>1630</v>
      </c>
      <c r="J909" s="10"/>
      <c r="K909" s="10"/>
      <c r="L909" s="10">
        <v>0</v>
      </c>
      <c r="M909" s="22"/>
      <c r="N909" s="10"/>
      <c r="O909" s="22"/>
      <c r="T909" s="165"/>
    </row>
    <row r="910" spans="1:20" ht="14.25">
      <c r="A910" s="24"/>
      <c r="B910" s="13"/>
      <c r="C910" s="13"/>
      <c r="D910" s="10"/>
      <c r="E910" s="22"/>
      <c r="F910" s="22"/>
      <c r="G910" s="22"/>
      <c r="H910" s="21">
        <v>2130147</v>
      </c>
      <c r="I910" s="21" t="s">
        <v>1631</v>
      </c>
      <c r="J910" s="10"/>
      <c r="K910" s="10"/>
      <c r="L910" s="10">
        <v>0</v>
      </c>
      <c r="M910" s="22"/>
      <c r="N910" s="10"/>
      <c r="O910" s="22"/>
      <c r="T910" s="165"/>
    </row>
    <row r="911" spans="1:20" ht="14.25">
      <c r="A911" s="24"/>
      <c r="B911" s="13"/>
      <c r="C911" s="13"/>
      <c r="D911" s="10"/>
      <c r="E911" s="22"/>
      <c r="F911" s="22"/>
      <c r="G911" s="22"/>
      <c r="H911" s="21">
        <v>2130148</v>
      </c>
      <c r="I911" s="21" t="s">
        <v>1632</v>
      </c>
      <c r="J911" s="10"/>
      <c r="K911" s="10"/>
      <c r="L911" s="10">
        <v>8616</v>
      </c>
      <c r="M911" s="22"/>
      <c r="N911" s="10"/>
      <c r="O911" s="22"/>
      <c r="T911" s="165"/>
    </row>
    <row r="912" spans="1:20" ht="14.25">
      <c r="A912" s="24"/>
      <c r="B912" s="13"/>
      <c r="C912" s="13"/>
      <c r="D912" s="10"/>
      <c r="E912" s="22"/>
      <c r="F912" s="22"/>
      <c r="G912" s="22"/>
      <c r="H912" s="21">
        <v>2130152</v>
      </c>
      <c r="I912" s="21" t="s">
        <v>1633</v>
      </c>
      <c r="J912" s="10"/>
      <c r="K912" s="10"/>
      <c r="L912" s="10">
        <v>0</v>
      </c>
      <c r="M912" s="22"/>
      <c r="N912" s="10"/>
      <c r="O912" s="22"/>
      <c r="T912" s="165"/>
    </row>
    <row r="913" spans="1:20" ht="14.25">
      <c r="A913" s="24"/>
      <c r="B913" s="13"/>
      <c r="C913" s="13"/>
      <c r="D913" s="10"/>
      <c r="E913" s="22"/>
      <c r="F913" s="22"/>
      <c r="G913" s="22"/>
      <c r="H913" s="21">
        <v>2130153</v>
      </c>
      <c r="I913" s="21" t="s">
        <v>1634</v>
      </c>
      <c r="J913" s="10"/>
      <c r="K913" s="10"/>
      <c r="L913" s="10">
        <v>0</v>
      </c>
      <c r="M913" s="22"/>
      <c r="N913" s="10"/>
      <c r="O913" s="22"/>
      <c r="T913" s="165"/>
    </row>
    <row r="914" spans="1:20" ht="14.25">
      <c r="A914" s="24"/>
      <c r="B914" s="13"/>
      <c r="C914" s="13"/>
      <c r="D914" s="10"/>
      <c r="E914" s="22"/>
      <c r="F914" s="22"/>
      <c r="G914" s="22"/>
      <c r="H914" s="21">
        <v>2130199</v>
      </c>
      <c r="I914" s="21" t="s">
        <v>1635</v>
      </c>
      <c r="J914" s="10"/>
      <c r="K914" s="10"/>
      <c r="L914" s="10">
        <v>10564</v>
      </c>
      <c r="M914" s="22"/>
      <c r="N914" s="10"/>
      <c r="O914" s="22"/>
      <c r="T914" s="165"/>
    </row>
    <row r="915" spans="1:20" ht="14.25">
      <c r="A915" s="24"/>
      <c r="B915" s="13"/>
      <c r="C915" s="13"/>
      <c r="D915" s="10"/>
      <c r="E915" s="22"/>
      <c r="F915" s="22"/>
      <c r="G915" s="22"/>
      <c r="H915" s="21">
        <v>21302</v>
      </c>
      <c r="I915" s="30" t="s">
        <v>1636</v>
      </c>
      <c r="J915" s="10">
        <v>5628</v>
      </c>
      <c r="K915" s="10">
        <v>5871</v>
      </c>
      <c r="L915" s="10">
        <v>5871</v>
      </c>
      <c r="M915" s="22">
        <f>+L915/K915</f>
        <v>1</v>
      </c>
      <c r="N915" s="10">
        <v>5789</v>
      </c>
      <c r="O915" s="22">
        <f>+L915/N915-1</f>
        <v>0.014164795301433664</v>
      </c>
      <c r="T915" s="165"/>
    </row>
    <row r="916" spans="1:20" ht="14.25">
      <c r="A916" s="24"/>
      <c r="B916" s="13"/>
      <c r="C916" s="13"/>
      <c r="D916" s="10"/>
      <c r="E916" s="22"/>
      <c r="F916" s="22"/>
      <c r="G916" s="22"/>
      <c r="H916" s="21">
        <v>2130201</v>
      </c>
      <c r="I916" s="21" t="s">
        <v>939</v>
      </c>
      <c r="J916" s="10"/>
      <c r="K916" s="10"/>
      <c r="L916" s="10">
        <v>1023</v>
      </c>
      <c r="M916" s="22"/>
      <c r="N916" s="10"/>
      <c r="O916" s="22"/>
      <c r="T916" s="165"/>
    </row>
    <row r="917" spans="1:20" ht="14.25">
      <c r="A917" s="24"/>
      <c r="B917" s="13"/>
      <c r="C917" s="13"/>
      <c r="D917" s="10"/>
      <c r="E917" s="22"/>
      <c r="F917" s="22"/>
      <c r="G917" s="22"/>
      <c r="H917" s="21">
        <v>2130202</v>
      </c>
      <c r="I917" s="21" t="s">
        <v>940</v>
      </c>
      <c r="J917" s="10"/>
      <c r="K917" s="10"/>
      <c r="L917" s="10">
        <v>0</v>
      </c>
      <c r="M917" s="22"/>
      <c r="N917" s="10"/>
      <c r="O917" s="22"/>
      <c r="T917" s="165"/>
    </row>
    <row r="918" spans="1:20" ht="14.25">
      <c r="A918" s="24"/>
      <c r="B918" s="13"/>
      <c r="C918" s="13"/>
      <c r="D918" s="10"/>
      <c r="E918" s="22"/>
      <c r="F918" s="22"/>
      <c r="G918" s="22"/>
      <c r="H918" s="21">
        <v>2130203</v>
      </c>
      <c r="I918" s="21" t="s">
        <v>941</v>
      </c>
      <c r="J918" s="10"/>
      <c r="K918" s="10"/>
      <c r="L918" s="10">
        <v>0</v>
      </c>
      <c r="M918" s="22"/>
      <c r="N918" s="10"/>
      <c r="O918" s="22"/>
      <c r="T918" s="165"/>
    </row>
    <row r="919" spans="1:20" ht="14.25">
      <c r="A919" s="24"/>
      <c r="B919" s="13"/>
      <c r="C919" s="13"/>
      <c r="D919" s="10"/>
      <c r="E919" s="22"/>
      <c r="F919" s="22"/>
      <c r="G919" s="22"/>
      <c r="H919" s="21">
        <v>2130204</v>
      </c>
      <c r="I919" s="21" t="s">
        <v>1637</v>
      </c>
      <c r="J919" s="10"/>
      <c r="K919" s="10"/>
      <c r="L919" s="10">
        <v>385</v>
      </c>
      <c r="M919" s="22"/>
      <c r="N919" s="10"/>
      <c r="O919" s="22"/>
      <c r="T919" s="165"/>
    </row>
    <row r="920" spans="1:20" ht="14.25">
      <c r="A920" s="24"/>
      <c r="B920" s="13"/>
      <c r="C920" s="13"/>
      <c r="D920" s="10"/>
      <c r="E920" s="22"/>
      <c r="F920" s="22"/>
      <c r="G920" s="22"/>
      <c r="H920" s="21">
        <v>2130205</v>
      </c>
      <c r="I920" s="21" t="s">
        <v>1638</v>
      </c>
      <c r="J920" s="10"/>
      <c r="K920" s="10"/>
      <c r="L920" s="10">
        <v>147</v>
      </c>
      <c r="M920" s="22"/>
      <c r="N920" s="10"/>
      <c r="O920" s="22"/>
      <c r="T920" s="165"/>
    </row>
    <row r="921" spans="1:20" ht="14.25">
      <c r="A921" s="24"/>
      <c r="B921" s="13"/>
      <c r="C921" s="13"/>
      <c r="D921" s="10"/>
      <c r="E921" s="22"/>
      <c r="F921" s="22"/>
      <c r="G921" s="22"/>
      <c r="H921" s="21">
        <v>2130206</v>
      </c>
      <c r="I921" s="21" t="s">
        <v>1639</v>
      </c>
      <c r="J921" s="10"/>
      <c r="K921" s="10"/>
      <c r="L921" s="10">
        <v>0</v>
      </c>
      <c r="M921" s="22"/>
      <c r="N921" s="10"/>
      <c r="O921" s="22"/>
      <c r="T921" s="165"/>
    </row>
    <row r="922" spans="1:20" ht="14.25">
      <c r="A922" s="24"/>
      <c r="B922" s="13"/>
      <c r="C922" s="13"/>
      <c r="D922" s="10"/>
      <c r="E922" s="22"/>
      <c r="F922" s="22"/>
      <c r="G922" s="22"/>
      <c r="H922" s="21">
        <v>2130207</v>
      </c>
      <c r="I922" s="21" t="s">
        <v>1640</v>
      </c>
      <c r="J922" s="10"/>
      <c r="K922" s="10"/>
      <c r="L922" s="10">
        <v>994</v>
      </c>
      <c r="M922" s="22"/>
      <c r="N922" s="10"/>
      <c r="O922" s="22"/>
      <c r="T922" s="165"/>
    </row>
    <row r="923" spans="1:20" ht="14.25">
      <c r="A923" s="24"/>
      <c r="B923" s="13"/>
      <c r="C923" s="13"/>
      <c r="D923" s="10"/>
      <c r="E923" s="22"/>
      <c r="F923" s="22"/>
      <c r="G923" s="22"/>
      <c r="H923" s="21">
        <v>2130208</v>
      </c>
      <c r="I923" s="21" t="s">
        <v>1641</v>
      </c>
      <c r="J923" s="10"/>
      <c r="K923" s="10"/>
      <c r="L923" s="10">
        <v>193</v>
      </c>
      <c r="M923" s="22"/>
      <c r="N923" s="10"/>
      <c r="O923" s="22"/>
      <c r="T923" s="165"/>
    </row>
    <row r="924" spans="1:20" ht="14.25">
      <c r="A924" s="24"/>
      <c r="B924" s="13"/>
      <c r="C924" s="13"/>
      <c r="D924" s="10"/>
      <c r="E924" s="22"/>
      <c r="F924" s="22"/>
      <c r="G924" s="22"/>
      <c r="H924" s="21">
        <v>2130209</v>
      </c>
      <c r="I924" s="21" t="s">
        <v>1642</v>
      </c>
      <c r="J924" s="10"/>
      <c r="K924" s="10"/>
      <c r="L924" s="10">
        <v>0</v>
      </c>
      <c r="M924" s="22"/>
      <c r="N924" s="10"/>
      <c r="O924" s="22"/>
      <c r="T924" s="165"/>
    </row>
    <row r="925" spans="1:20" ht="14.25">
      <c r="A925" s="24"/>
      <c r="B925" s="13"/>
      <c r="C925" s="13"/>
      <c r="D925" s="10"/>
      <c r="E925" s="22"/>
      <c r="F925" s="22"/>
      <c r="G925" s="22"/>
      <c r="H925" s="21">
        <v>2130210</v>
      </c>
      <c r="I925" s="21" t="s">
        <v>1643</v>
      </c>
      <c r="J925" s="10"/>
      <c r="K925" s="10"/>
      <c r="L925" s="10">
        <v>792</v>
      </c>
      <c r="M925" s="22"/>
      <c r="N925" s="10"/>
      <c r="O925" s="22"/>
      <c r="T925" s="165"/>
    </row>
    <row r="926" spans="1:20" ht="14.25">
      <c r="A926" s="24"/>
      <c r="B926" s="13"/>
      <c r="C926" s="13"/>
      <c r="D926" s="10"/>
      <c r="E926" s="22"/>
      <c r="F926" s="22"/>
      <c r="G926" s="22"/>
      <c r="H926" s="21">
        <v>2130211</v>
      </c>
      <c r="I926" s="21" t="s">
        <v>1644</v>
      </c>
      <c r="J926" s="10"/>
      <c r="K926" s="10"/>
      <c r="L926" s="10">
        <v>1001</v>
      </c>
      <c r="M926" s="22"/>
      <c r="N926" s="10"/>
      <c r="O926" s="22"/>
      <c r="T926" s="165"/>
    </row>
    <row r="927" spans="1:20" ht="14.25">
      <c r="A927" s="24"/>
      <c r="B927" s="13"/>
      <c r="C927" s="13"/>
      <c r="D927" s="10"/>
      <c r="E927" s="22"/>
      <c r="F927" s="22"/>
      <c r="G927" s="22"/>
      <c r="H927" s="21">
        <v>2130212</v>
      </c>
      <c r="I927" s="21" t="s">
        <v>1645</v>
      </c>
      <c r="J927" s="10"/>
      <c r="K927" s="10"/>
      <c r="L927" s="10">
        <v>41</v>
      </c>
      <c r="M927" s="22"/>
      <c r="N927" s="10"/>
      <c r="O927" s="22"/>
      <c r="T927" s="165"/>
    </row>
    <row r="928" spans="1:20" ht="14.25">
      <c r="A928" s="24"/>
      <c r="B928" s="13"/>
      <c r="C928" s="13"/>
      <c r="D928" s="10"/>
      <c r="E928" s="22"/>
      <c r="F928" s="22"/>
      <c r="G928" s="22"/>
      <c r="H928" s="21">
        <v>2130213</v>
      </c>
      <c r="I928" s="21" t="s">
        <v>1646</v>
      </c>
      <c r="J928" s="10"/>
      <c r="K928" s="10"/>
      <c r="L928" s="10">
        <v>527</v>
      </c>
      <c r="M928" s="22"/>
      <c r="N928" s="10"/>
      <c r="O928" s="22"/>
      <c r="T928" s="165"/>
    </row>
    <row r="929" spans="1:20" ht="14.25">
      <c r="A929" s="24"/>
      <c r="B929" s="13"/>
      <c r="C929" s="13"/>
      <c r="D929" s="10"/>
      <c r="E929" s="22"/>
      <c r="F929" s="22"/>
      <c r="G929" s="22"/>
      <c r="H929" s="21">
        <v>2130216</v>
      </c>
      <c r="I929" s="21" t="s">
        <v>1647</v>
      </c>
      <c r="J929" s="10"/>
      <c r="K929" s="10"/>
      <c r="L929" s="10">
        <v>0</v>
      </c>
      <c r="M929" s="22"/>
      <c r="N929" s="10"/>
      <c r="O929" s="22"/>
      <c r="T929" s="165"/>
    </row>
    <row r="930" spans="1:20" ht="14.25">
      <c r="A930" s="24"/>
      <c r="B930" s="13"/>
      <c r="C930" s="13"/>
      <c r="D930" s="10"/>
      <c r="E930" s="22"/>
      <c r="F930" s="22"/>
      <c r="G930" s="22"/>
      <c r="H930" s="21">
        <v>2130217</v>
      </c>
      <c r="I930" s="21" t="s">
        <v>1648</v>
      </c>
      <c r="J930" s="10"/>
      <c r="K930" s="10"/>
      <c r="L930" s="10">
        <v>0</v>
      </c>
      <c r="M930" s="22"/>
      <c r="N930" s="10"/>
      <c r="O930" s="22"/>
      <c r="T930" s="165"/>
    </row>
    <row r="931" spans="1:20" ht="14.25">
      <c r="A931" s="24"/>
      <c r="B931" s="13"/>
      <c r="C931" s="13"/>
      <c r="D931" s="10"/>
      <c r="E931" s="22"/>
      <c r="F931" s="22"/>
      <c r="G931" s="22"/>
      <c r="H931" s="21">
        <v>2130218</v>
      </c>
      <c r="I931" s="21" t="s">
        <v>1649</v>
      </c>
      <c r="J931" s="10"/>
      <c r="K931" s="10"/>
      <c r="L931" s="10">
        <v>0</v>
      </c>
      <c r="M931" s="22"/>
      <c r="N931" s="10"/>
      <c r="O931" s="22"/>
      <c r="T931" s="165"/>
    </row>
    <row r="932" spans="1:20" ht="14.25">
      <c r="A932" s="24"/>
      <c r="B932" s="13"/>
      <c r="C932" s="13"/>
      <c r="D932" s="10"/>
      <c r="E932" s="22"/>
      <c r="F932" s="22"/>
      <c r="G932" s="22"/>
      <c r="H932" s="21">
        <v>2130219</v>
      </c>
      <c r="I932" s="21" t="s">
        <v>1650</v>
      </c>
      <c r="J932" s="10"/>
      <c r="K932" s="10"/>
      <c r="L932" s="10">
        <v>0</v>
      </c>
      <c r="M932" s="22"/>
      <c r="N932" s="10"/>
      <c r="O932" s="22"/>
      <c r="T932" s="165"/>
    </row>
    <row r="933" spans="1:20" ht="14.25">
      <c r="A933" s="24"/>
      <c r="B933" s="13"/>
      <c r="C933" s="13"/>
      <c r="D933" s="10"/>
      <c r="E933" s="22"/>
      <c r="F933" s="22"/>
      <c r="G933" s="22"/>
      <c r="H933" s="21">
        <v>2130220</v>
      </c>
      <c r="I933" s="21" t="s">
        <v>1651</v>
      </c>
      <c r="J933" s="10"/>
      <c r="K933" s="10"/>
      <c r="L933" s="10">
        <v>0</v>
      </c>
      <c r="M933" s="22"/>
      <c r="N933" s="10"/>
      <c r="O933" s="22"/>
      <c r="T933" s="165"/>
    </row>
    <row r="934" spans="1:20" ht="14.25">
      <c r="A934" s="24"/>
      <c r="B934" s="13"/>
      <c r="C934" s="13"/>
      <c r="D934" s="10"/>
      <c r="E934" s="22"/>
      <c r="F934" s="22"/>
      <c r="G934" s="22"/>
      <c r="H934" s="21">
        <v>2130221</v>
      </c>
      <c r="I934" s="21" t="s">
        <v>1652</v>
      </c>
      <c r="J934" s="10"/>
      <c r="K934" s="10"/>
      <c r="L934" s="10">
        <v>0</v>
      </c>
      <c r="M934" s="22"/>
      <c r="N934" s="10"/>
      <c r="O934" s="22"/>
      <c r="T934" s="165"/>
    </row>
    <row r="935" spans="1:20" ht="14.25">
      <c r="A935" s="24"/>
      <c r="B935" s="13"/>
      <c r="C935" s="13"/>
      <c r="D935" s="10"/>
      <c r="E935" s="22"/>
      <c r="F935" s="22"/>
      <c r="G935" s="22"/>
      <c r="H935" s="21">
        <v>2130223</v>
      </c>
      <c r="I935" s="21" t="s">
        <v>1653</v>
      </c>
      <c r="J935" s="10"/>
      <c r="K935" s="10"/>
      <c r="L935" s="10">
        <v>44</v>
      </c>
      <c r="M935" s="22"/>
      <c r="N935" s="10"/>
      <c r="O935" s="22"/>
      <c r="T935" s="165"/>
    </row>
    <row r="936" spans="1:20" ht="14.25">
      <c r="A936" s="24"/>
      <c r="B936" s="13"/>
      <c r="C936" s="13"/>
      <c r="D936" s="10"/>
      <c r="E936" s="22"/>
      <c r="F936" s="22"/>
      <c r="G936" s="22"/>
      <c r="H936" s="21">
        <v>2130224</v>
      </c>
      <c r="I936" s="21" t="s">
        <v>1654</v>
      </c>
      <c r="J936" s="10"/>
      <c r="K936" s="10"/>
      <c r="L936" s="10">
        <v>22</v>
      </c>
      <c r="M936" s="22"/>
      <c r="N936" s="10"/>
      <c r="O936" s="22"/>
      <c r="T936" s="165"/>
    </row>
    <row r="937" spans="1:20" ht="14.25">
      <c r="A937" s="24"/>
      <c r="B937" s="13"/>
      <c r="C937" s="13"/>
      <c r="D937" s="10"/>
      <c r="E937" s="22"/>
      <c r="F937" s="22"/>
      <c r="G937" s="22"/>
      <c r="H937" s="21">
        <v>2130225</v>
      </c>
      <c r="I937" s="21" t="s">
        <v>1655</v>
      </c>
      <c r="J937" s="10"/>
      <c r="K937" s="10"/>
      <c r="L937" s="10">
        <v>0</v>
      </c>
      <c r="M937" s="22"/>
      <c r="N937" s="10"/>
      <c r="O937" s="22"/>
      <c r="T937" s="165"/>
    </row>
    <row r="938" spans="1:20" ht="14.25">
      <c r="A938" s="24"/>
      <c r="B938" s="13"/>
      <c r="C938" s="13"/>
      <c r="D938" s="10"/>
      <c r="E938" s="22"/>
      <c r="F938" s="22"/>
      <c r="G938" s="22"/>
      <c r="H938" s="21">
        <v>2130226</v>
      </c>
      <c r="I938" s="21" t="s">
        <v>1656</v>
      </c>
      <c r="J938" s="10"/>
      <c r="K938" s="10"/>
      <c r="L938" s="10">
        <v>0</v>
      </c>
      <c r="M938" s="22"/>
      <c r="N938" s="10"/>
      <c r="O938" s="22"/>
      <c r="T938" s="165"/>
    </row>
    <row r="939" spans="1:20" ht="14.25">
      <c r="A939" s="24"/>
      <c r="B939" s="13"/>
      <c r="C939" s="13"/>
      <c r="D939" s="10"/>
      <c r="E939" s="22"/>
      <c r="F939" s="22"/>
      <c r="G939" s="22"/>
      <c r="H939" s="21">
        <v>2130227</v>
      </c>
      <c r="I939" s="21" t="s">
        <v>1657</v>
      </c>
      <c r="J939" s="10"/>
      <c r="K939" s="10"/>
      <c r="L939" s="10">
        <v>0</v>
      </c>
      <c r="M939" s="22"/>
      <c r="N939" s="10"/>
      <c r="O939" s="22"/>
      <c r="T939" s="165"/>
    </row>
    <row r="940" spans="1:20" ht="14.25">
      <c r="A940" s="24"/>
      <c r="B940" s="13"/>
      <c r="C940" s="13"/>
      <c r="D940" s="10"/>
      <c r="E940" s="22"/>
      <c r="F940" s="22"/>
      <c r="G940" s="22"/>
      <c r="H940" s="21">
        <v>2130232</v>
      </c>
      <c r="I940" s="21" t="s">
        <v>1658</v>
      </c>
      <c r="J940" s="10"/>
      <c r="K940" s="10"/>
      <c r="L940" s="10">
        <v>0</v>
      </c>
      <c r="M940" s="22"/>
      <c r="N940" s="10"/>
      <c r="O940" s="22"/>
      <c r="T940" s="165"/>
    </row>
    <row r="941" spans="1:20" ht="14.25">
      <c r="A941" s="24"/>
      <c r="B941" s="13"/>
      <c r="C941" s="13"/>
      <c r="D941" s="10"/>
      <c r="E941" s="22"/>
      <c r="F941" s="22"/>
      <c r="G941" s="22"/>
      <c r="H941" s="21">
        <v>2130233</v>
      </c>
      <c r="I941" s="21" t="s">
        <v>1659</v>
      </c>
      <c r="J941" s="10"/>
      <c r="K941" s="10"/>
      <c r="L941" s="10">
        <v>0</v>
      </c>
      <c r="M941" s="22"/>
      <c r="N941" s="10"/>
      <c r="O941" s="22"/>
      <c r="T941" s="165"/>
    </row>
    <row r="942" spans="1:20" ht="14.25">
      <c r="A942" s="24"/>
      <c r="B942" s="13"/>
      <c r="C942" s="13"/>
      <c r="D942" s="10"/>
      <c r="E942" s="22"/>
      <c r="F942" s="22"/>
      <c r="G942" s="22"/>
      <c r="H942" s="21">
        <v>2130234</v>
      </c>
      <c r="I942" s="21" t="s">
        <v>1660</v>
      </c>
      <c r="J942" s="10"/>
      <c r="K942" s="10"/>
      <c r="L942" s="10">
        <v>0</v>
      </c>
      <c r="M942" s="22"/>
      <c r="N942" s="10"/>
      <c r="O942" s="22"/>
      <c r="T942" s="165"/>
    </row>
    <row r="943" spans="1:20" ht="14.25">
      <c r="A943" s="24"/>
      <c r="B943" s="13"/>
      <c r="C943" s="13"/>
      <c r="D943" s="10"/>
      <c r="E943" s="22"/>
      <c r="F943" s="22"/>
      <c r="G943" s="22"/>
      <c r="H943" s="21">
        <v>2130299</v>
      </c>
      <c r="I943" s="21" t="s">
        <v>1661</v>
      </c>
      <c r="J943" s="10"/>
      <c r="K943" s="10"/>
      <c r="L943" s="10">
        <v>702</v>
      </c>
      <c r="M943" s="22"/>
      <c r="N943" s="10"/>
      <c r="O943" s="22"/>
      <c r="T943" s="165"/>
    </row>
    <row r="944" spans="1:20" ht="14.25">
      <c r="A944" s="24"/>
      <c r="B944" s="13"/>
      <c r="C944" s="13"/>
      <c r="D944" s="10"/>
      <c r="E944" s="22"/>
      <c r="F944" s="22"/>
      <c r="G944" s="22"/>
      <c r="H944" s="21">
        <v>21303</v>
      </c>
      <c r="I944" s="30" t="s">
        <v>1662</v>
      </c>
      <c r="J944" s="10">
        <v>293972</v>
      </c>
      <c r="K944" s="10">
        <v>381549</v>
      </c>
      <c r="L944" s="10">
        <v>381549</v>
      </c>
      <c r="M944" s="22">
        <f>+L944/K944</f>
        <v>1</v>
      </c>
      <c r="N944" s="10">
        <v>363691</v>
      </c>
      <c r="O944" s="22">
        <f>+L944/N944-1</f>
        <v>0.04910212240610856</v>
      </c>
      <c r="T944" s="165"/>
    </row>
    <row r="945" spans="1:20" ht="14.25">
      <c r="A945" s="24"/>
      <c r="B945" s="13"/>
      <c r="C945" s="13"/>
      <c r="D945" s="10"/>
      <c r="E945" s="22"/>
      <c r="F945" s="22"/>
      <c r="G945" s="22"/>
      <c r="H945" s="21">
        <v>2130301</v>
      </c>
      <c r="I945" s="21" t="s">
        <v>939</v>
      </c>
      <c r="J945" s="10"/>
      <c r="K945" s="10"/>
      <c r="L945" s="10">
        <v>1919</v>
      </c>
      <c r="M945" s="22"/>
      <c r="N945" s="10"/>
      <c r="O945" s="22"/>
      <c r="T945" s="165"/>
    </row>
    <row r="946" spans="1:20" ht="14.25">
      <c r="A946" s="24"/>
      <c r="B946" s="13"/>
      <c r="C946" s="13"/>
      <c r="D946" s="10"/>
      <c r="E946" s="22"/>
      <c r="F946" s="22"/>
      <c r="G946" s="22"/>
      <c r="H946" s="21">
        <v>2130302</v>
      </c>
      <c r="I946" s="21" t="s">
        <v>940</v>
      </c>
      <c r="J946" s="10"/>
      <c r="K946" s="10"/>
      <c r="L946" s="10">
        <v>0</v>
      </c>
      <c r="M946" s="22"/>
      <c r="N946" s="10"/>
      <c r="O946" s="22"/>
      <c r="T946" s="165"/>
    </row>
    <row r="947" spans="1:20" ht="14.25">
      <c r="A947" s="24"/>
      <c r="B947" s="13"/>
      <c r="C947" s="13"/>
      <c r="D947" s="10"/>
      <c r="E947" s="22"/>
      <c r="F947" s="22"/>
      <c r="G947" s="22"/>
      <c r="H947" s="21">
        <v>2130303</v>
      </c>
      <c r="I947" s="21" t="s">
        <v>941</v>
      </c>
      <c r="J947" s="10"/>
      <c r="K947" s="10"/>
      <c r="L947" s="10">
        <v>0</v>
      </c>
      <c r="M947" s="22"/>
      <c r="N947" s="10"/>
      <c r="O947" s="22"/>
      <c r="T947" s="165"/>
    </row>
    <row r="948" spans="1:20" ht="14.25">
      <c r="A948" s="24"/>
      <c r="B948" s="13"/>
      <c r="C948" s="13"/>
      <c r="D948" s="10"/>
      <c r="E948" s="22"/>
      <c r="F948" s="22"/>
      <c r="G948" s="22"/>
      <c r="H948" s="21">
        <v>2130304</v>
      </c>
      <c r="I948" s="21" t="s">
        <v>1663</v>
      </c>
      <c r="J948" s="10"/>
      <c r="K948" s="10"/>
      <c r="L948" s="10">
        <v>8994</v>
      </c>
      <c r="M948" s="22"/>
      <c r="N948" s="10"/>
      <c r="O948" s="22"/>
      <c r="T948" s="165"/>
    </row>
    <row r="949" spans="1:20" ht="14.25">
      <c r="A949" s="24"/>
      <c r="B949" s="13"/>
      <c r="C949" s="13"/>
      <c r="D949" s="10"/>
      <c r="E949" s="22"/>
      <c r="F949" s="22"/>
      <c r="G949" s="22"/>
      <c r="H949" s="21">
        <v>2130305</v>
      </c>
      <c r="I949" s="21" t="s">
        <v>1664</v>
      </c>
      <c r="J949" s="10"/>
      <c r="K949" s="10"/>
      <c r="L949" s="10">
        <v>107</v>
      </c>
      <c r="M949" s="22"/>
      <c r="N949" s="10"/>
      <c r="O949" s="22"/>
      <c r="T949" s="165"/>
    </row>
    <row r="950" spans="1:20" ht="14.25">
      <c r="A950" s="24"/>
      <c r="B950" s="13"/>
      <c r="C950" s="13"/>
      <c r="D950" s="10"/>
      <c r="E950" s="22"/>
      <c r="F950" s="22"/>
      <c r="G950" s="22"/>
      <c r="H950" s="21">
        <v>2130306</v>
      </c>
      <c r="I950" s="21" t="s">
        <v>1665</v>
      </c>
      <c r="J950" s="10"/>
      <c r="K950" s="10"/>
      <c r="L950" s="10">
        <v>45662</v>
      </c>
      <c r="M950" s="22"/>
      <c r="N950" s="10"/>
      <c r="O950" s="22"/>
      <c r="T950" s="165"/>
    </row>
    <row r="951" spans="1:20" ht="14.25">
      <c r="A951" s="24"/>
      <c r="B951" s="13"/>
      <c r="C951" s="13"/>
      <c r="D951" s="10"/>
      <c r="E951" s="22"/>
      <c r="F951" s="22"/>
      <c r="G951" s="22"/>
      <c r="H951" s="21">
        <v>2130307</v>
      </c>
      <c r="I951" s="21" t="s">
        <v>1666</v>
      </c>
      <c r="J951" s="10"/>
      <c r="K951" s="10"/>
      <c r="L951" s="10">
        <v>0</v>
      </c>
      <c r="M951" s="22"/>
      <c r="N951" s="10"/>
      <c r="O951" s="22"/>
      <c r="T951" s="165"/>
    </row>
    <row r="952" spans="1:20" ht="14.25">
      <c r="A952" s="24"/>
      <c r="B952" s="13"/>
      <c r="C952" s="13"/>
      <c r="D952" s="10"/>
      <c r="E952" s="22"/>
      <c r="F952" s="22"/>
      <c r="G952" s="22"/>
      <c r="H952" s="21">
        <v>2130308</v>
      </c>
      <c r="I952" s="21" t="s">
        <v>1667</v>
      </c>
      <c r="J952" s="10"/>
      <c r="K952" s="10"/>
      <c r="L952" s="10">
        <v>0</v>
      </c>
      <c r="M952" s="22"/>
      <c r="N952" s="10"/>
      <c r="O952" s="22"/>
      <c r="T952" s="165"/>
    </row>
    <row r="953" spans="1:20" ht="14.25">
      <c r="A953" s="24"/>
      <c r="B953" s="13"/>
      <c r="C953" s="13"/>
      <c r="D953" s="10"/>
      <c r="E953" s="22"/>
      <c r="F953" s="22"/>
      <c r="G953" s="22"/>
      <c r="H953" s="21">
        <v>2130309</v>
      </c>
      <c r="I953" s="21" t="s">
        <v>1668</v>
      </c>
      <c r="J953" s="10"/>
      <c r="K953" s="10"/>
      <c r="L953" s="10">
        <v>36</v>
      </c>
      <c r="M953" s="22"/>
      <c r="N953" s="10"/>
      <c r="O953" s="22"/>
      <c r="T953" s="165"/>
    </row>
    <row r="954" spans="1:20" ht="14.25">
      <c r="A954" s="24"/>
      <c r="B954" s="13"/>
      <c r="C954" s="13"/>
      <c r="D954" s="10"/>
      <c r="E954" s="22"/>
      <c r="F954" s="22"/>
      <c r="G954" s="22"/>
      <c r="H954" s="21">
        <v>2130310</v>
      </c>
      <c r="I954" s="21" t="s">
        <v>1669</v>
      </c>
      <c r="J954" s="10"/>
      <c r="K954" s="10"/>
      <c r="L954" s="10">
        <v>0</v>
      </c>
      <c r="M954" s="22"/>
      <c r="N954" s="10"/>
      <c r="O954" s="22"/>
      <c r="T954" s="165"/>
    </row>
    <row r="955" spans="1:20" ht="14.25">
      <c r="A955" s="24"/>
      <c r="B955" s="13"/>
      <c r="C955" s="13"/>
      <c r="D955" s="10"/>
      <c r="E955" s="22"/>
      <c r="F955" s="22"/>
      <c r="G955" s="22"/>
      <c r="H955" s="21">
        <v>2130311</v>
      </c>
      <c r="I955" s="21" t="s">
        <v>1670</v>
      </c>
      <c r="J955" s="10"/>
      <c r="K955" s="10"/>
      <c r="L955" s="10">
        <v>50114</v>
      </c>
      <c r="M955" s="22"/>
      <c r="N955" s="10"/>
      <c r="O955" s="22"/>
      <c r="T955" s="165"/>
    </row>
    <row r="956" spans="1:20" ht="14.25">
      <c r="A956" s="24"/>
      <c r="B956" s="13"/>
      <c r="C956" s="13"/>
      <c r="D956" s="10"/>
      <c r="E956" s="22"/>
      <c r="F956" s="22"/>
      <c r="G956" s="22"/>
      <c r="H956" s="21">
        <v>2130312</v>
      </c>
      <c r="I956" s="21" t="s">
        <v>1671</v>
      </c>
      <c r="J956" s="10"/>
      <c r="K956" s="10"/>
      <c r="L956" s="10">
        <v>34</v>
      </c>
      <c r="M956" s="22"/>
      <c r="N956" s="10"/>
      <c r="O956" s="22"/>
      <c r="T956" s="165"/>
    </row>
    <row r="957" spans="1:20" ht="14.25">
      <c r="A957" s="24"/>
      <c r="B957" s="13"/>
      <c r="C957" s="13"/>
      <c r="D957" s="10"/>
      <c r="E957" s="22"/>
      <c r="F957" s="22"/>
      <c r="G957" s="22"/>
      <c r="H957" s="21">
        <v>2130313</v>
      </c>
      <c r="I957" s="21" t="s">
        <v>1672</v>
      </c>
      <c r="J957" s="10"/>
      <c r="K957" s="10"/>
      <c r="L957" s="10">
        <v>0</v>
      </c>
      <c r="M957" s="22"/>
      <c r="N957" s="10"/>
      <c r="O957" s="22"/>
      <c r="T957" s="165"/>
    </row>
    <row r="958" spans="1:20" ht="14.25">
      <c r="A958" s="24"/>
      <c r="B958" s="13"/>
      <c r="C958" s="13"/>
      <c r="D958" s="10"/>
      <c r="E958" s="22"/>
      <c r="F958" s="22"/>
      <c r="G958" s="22"/>
      <c r="H958" s="21">
        <v>2130314</v>
      </c>
      <c r="I958" s="21" t="s">
        <v>1673</v>
      </c>
      <c r="J958" s="10"/>
      <c r="K958" s="10"/>
      <c r="L958" s="10">
        <v>679</v>
      </c>
      <c r="M958" s="22"/>
      <c r="N958" s="10"/>
      <c r="O958" s="22"/>
      <c r="T958" s="165"/>
    </row>
    <row r="959" spans="1:20" ht="14.25">
      <c r="A959" s="24"/>
      <c r="B959" s="13"/>
      <c r="C959" s="13"/>
      <c r="D959" s="10"/>
      <c r="E959" s="22"/>
      <c r="F959" s="22"/>
      <c r="G959" s="22"/>
      <c r="H959" s="21">
        <v>2130315</v>
      </c>
      <c r="I959" s="21" t="s">
        <v>1674</v>
      </c>
      <c r="J959" s="10"/>
      <c r="K959" s="10"/>
      <c r="L959" s="10">
        <v>0</v>
      </c>
      <c r="M959" s="22"/>
      <c r="N959" s="10"/>
      <c r="O959" s="22"/>
      <c r="T959" s="165"/>
    </row>
    <row r="960" spans="1:20" ht="14.25">
      <c r="A960" s="24"/>
      <c r="B960" s="13"/>
      <c r="C960" s="13"/>
      <c r="D960" s="10"/>
      <c r="E960" s="22"/>
      <c r="F960" s="22"/>
      <c r="G960" s="22"/>
      <c r="H960" s="21">
        <v>2130316</v>
      </c>
      <c r="I960" s="21" t="s">
        <v>1675</v>
      </c>
      <c r="J960" s="10"/>
      <c r="K960" s="10"/>
      <c r="L960" s="10">
        <v>0</v>
      </c>
      <c r="M960" s="22"/>
      <c r="N960" s="10"/>
      <c r="O960" s="22"/>
      <c r="T960" s="165"/>
    </row>
    <row r="961" spans="1:20" ht="14.25">
      <c r="A961" s="24"/>
      <c r="B961" s="13"/>
      <c r="C961" s="13"/>
      <c r="D961" s="10"/>
      <c r="E961" s="22"/>
      <c r="F961" s="22"/>
      <c r="G961" s="22"/>
      <c r="H961" s="21">
        <v>2130317</v>
      </c>
      <c r="I961" s="21" t="s">
        <v>1676</v>
      </c>
      <c r="J961" s="10"/>
      <c r="K961" s="10"/>
      <c r="L961" s="10">
        <v>0</v>
      </c>
      <c r="M961" s="22"/>
      <c r="N961" s="10"/>
      <c r="O961" s="22"/>
      <c r="T961" s="165"/>
    </row>
    <row r="962" spans="1:20" ht="14.25">
      <c r="A962" s="24"/>
      <c r="B962" s="13"/>
      <c r="C962" s="13"/>
      <c r="D962" s="10"/>
      <c r="E962" s="22"/>
      <c r="F962" s="22"/>
      <c r="G962" s="22"/>
      <c r="H962" s="21">
        <v>2130318</v>
      </c>
      <c r="I962" s="21" t="s">
        <v>1677</v>
      </c>
      <c r="J962" s="10"/>
      <c r="K962" s="10"/>
      <c r="L962" s="10">
        <v>0</v>
      </c>
      <c r="M962" s="22"/>
      <c r="N962" s="10"/>
      <c r="O962" s="22"/>
      <c r="T962" s="165"/>
    </row>
    <row r="963" spans="1:20" ht="14.25">
      <c r="A963" s="24"/>
      <c r="B963" s="13"/>
      <c r="C963" s="13"/>
      <c r="D963" s="10"/>
      <c r="E963" s="22"/>
      <c r="F963" s="22"/>
      <c r="G963" s="22"/>
      <c r="H963" s="21">
        <v>2130321</v>
      </c>
      <c r="I963" s="21" t="s">
        <v>1678</v>
      </c>
      <c r="J963" s="10"/>
      <c r="K963" s="10"/>
      <c r="L963" s="10">
        <v>0</v>
      </c>
      <c r="M963" s="22"/>
      <c r="N963" s="10"/>
      <c r="O963" s="22"/>
      <c r="T963" s="165"/>
    </row>
    <row r="964" spans="1:20" ht="14.25">
      <c r="A964" s="24"/>
      <c r="B964" s="13"/>
      <c r="C964" s="13"/>
      <c r="D964" s="10"/>
      <c r="E964" s="22"/>
      <c r="F964" s="22"/>
      <c r="G964" s="22"/>
      <c r="H964" s="21">
        <v>2130322</v>
      </c>
      <c r="I964" s="21" t="s">
        <v>1679</v>
      </c>
      <c r="J964" s="10"/>
      <c r="K964" s="10"/>
      <c r="L964" s="10">
        <v>0</v>
      </c>
      <c r="M964" s="22"/>
      <c r="N964" s="10"/>
      <c r="O964" s="22"/>
      <c r="T964" s="165"/>
    </row>
    <row r="965" spans="1:20" ht="14.25">
      <c r="A965" s="24"/>
      <c r="B965" s="13"/>
      <c r="C965" s="13"/>
      <c r="D965" s="10"/>
      <c r="E965" s="22"/>
      <c r="F965" s="22"/>
      <c r="G965" s="22"/>
      <c r="H965" s="21">
        <v>2130331</v>
      </c>
      <c r="I965" s="21" t="s">
        <v>1680</v>
      </c>
      <c r="J965" s="10"/>
      <c r="K965" s="10"/>
      <c r="L965" s="10">
        <v>0</v>
      </c>
      <c r="M965" s="22"/>
      <c r="N965" s="10"/>
      <c r="O965" s="22"/>
      <c r="T965" s="165"/>
    </row>
    <row r="966" spans="1:20" ht="14.25">
      <c r="A966" s="24"/>
      <c r="B966" s="13"/>
      <c r="C966" s="13"/>
      <c r="D966" s="10"/>
      <c r="E966" s="22"/>
      <c r="F966" s="22"/>
      <c r="G966" s="22"/>
      <c r="H966" s="21">
        <v>2130332</v>
      </c>
      <c r="I966" s="21" t="s">
        <v>1681</v>
      </c>
      <c r="J966" s="10"/>
      <c r="K966" s="10"/>
      <c r="L966" s="10">
        <v>0</v>
      </c>
      <c r="M966" s="22"/>
      <c r="N966" s="10"/>
      <c r="O966" s="22"/>
      <c r="T966" s="165"/>
    </row>
    <row r="967" spans="1:20" ht="14.25">
      <c r="A967" s="24"/>
      <c r="B967" s="13"/>
      <c r="C967" s="13"/>
      <c r="D967" s="10"/>
      <c r="E967" s="22"/>
      <c r="F967" s="22"/>
      <c r="G967" s="22"/>
      <c r="H967" s="21">
        <v>2130333</v>
      </c>
      <c r="I967" s="21" t="s">
        <v>1653</v>
      </c>
      <c r="J967" s="10"/>
      <c r="K967" s="10"/>
      <c r="L967" s="10">
        <v>0</v>
      </c>
      <c r="M967" s="22"/>
      <c r="N967" s="10"/>
      <c r="O967" s="22"/>
      <c r="T967" s="165"/>
    </row>
    <row r="968" spans="1:20" ht="14.25">
      <c r="A968" s="24"/>
      <c r="B968" s="13"/>
      <c r="C968" s="13"/>
      <c r="D968" s="10"/>
      <c r="E968" s="22"/>
      <c r="F968" s="22"/>
      <c r="G968" s="22"/>
      <c r="H968" s="21">
        <v>2130334</v>
      </c>
      <c r="I968" s="21" t="s">
        <v>1682</v>
      </c>
      <c r="J968" s="10"/>
      <c r="K968" s="10"/>
      <c r="L968" s="10">
        <v>0</v>
      </c>
      <c r="M968" s="22"/>
      <c r="N968" s="10"/>
      <c r="O968" s="22"/>
      <c r="T968" s="165"/>
    </row>
    <row r="969" spans="1:20" ht="14.25">
      <c r="A969" s="24"/>
      <c r="B969" s="13"/>
      <c r="C969" s="13"/>
      <c r="D969" s="10"/>
      <c r="E969" s="22"/>
      <c r="F969" s="22"/>
      <c r="G969" s="22"/>
      <c r="H969" s="21">
        <v>2130335</v>
      </c>
      <c r="I969" s="21" t="s">
        <v>1683</v>
      </c>
      <c r="J969" s="10"/>
      <c r="K969" s="10"/>
      <c r="L969" s="10">
        <v>0</v>
      </c>
      <c r="M969" s="22"/>
      <c r="N969" s="10"/>
      <c r="O969" s="22"/>
      <c r="T969" s="165"/>
    </row>
    <row r="970" spans="1:20" ht="14.25">
      <c r="A970" s="24"/>
      <c r="B970" s="13"/>
      <c r="C970" s="13"/>
      <c r="D970" s="10"/>
      <c r="E970" s="22"/>
      <c r="F970" s="22"/>
      <c r="G970" s="22"/>
      <c r="H970" s="21">
        <v>2130399</v>
      </c>
      <c r="I970" s="21" t="s">
        <v>1684</v>
      </c>
      <c r="J970" s="10"/>
      <c r="K970" s="10"/>
      <c r="L970" s="10">
        <v>274004</v>
      </c>
      <c r="M970" s="22"/>
      <c r="N970" s="10"/>
      <c r="O970" s="22"/>
      <c r="T970" s="165"/>
    </row>
    <row r="971" spans="1:20" ht="14.25">
      <c r="A971" s="24"/>
      <c r="B971" s="13"/>
      <c r="C971" s="13"/>
      <c r="D971" s="10"/>
      <c r="E971" s="22"/>
      <c r="F971" s="22"/>
      <c r="G971" s="22"/>
      <c r="H971" s="21">
        <v>21304</v>
      </c>
      <c r="I971" s="30" t="s">
        <v>1685</v>
      </c>
      <c r="J971" s="10"/>
      <c r="K971" s="10"/>
      <c r="L971" s="10">
        <v>0</v>
      </c>
      <c r="M971" s="22"/>
      <c r="N971" s="10"/>
      <c r="O971" s="22"/>
      <c r="T971" s="165"/>
    </row>
    <row r="972" spans="1:20" ht="14.25">
      <c r="A972" s="24"/>
      <c r="B972" s="13"/>
      <c r="C972" s="13"/>
      <c r="D972" s="10"/>
      <c r="E972" s="22"/>
      <c r="F972" s="22"/>
      <c r="G972" s="22"/>
      <c r="H972" s="21">
        <v>2130401</v>
      </c>
      <c r="I972" s="21" t="s">
        <v>939</v>
      </c>
      <c r="J972" s="10"/>
      <c r="K972" s="10"/>
      <c r="L972" s="10">
        <v>0</v>
      </c>
      <c r="M972" s="22"/>
      <c r="N972" s="10"/>
      <c r="O972" s="22"/>
      <c r="T972" s="165"/>
    </row>
    <row r="973" spans="1:20" ht="14.25">
      <c r="A973" s="24"/>
      <c r="B973" s="13"/>
      <c r="C973" s="13"/>
      <c r="D973" s="10"/>
      <c r="E973" s="22"/>
      <c r="F973" s="22"/>
      <c r="G973" s="22"/>
      <c r="H973" s="21">
        <v>2130402</v>
      </c>
      <c r="I973" s="21" t="s">
        <v>940</v>
      </c>
      <c r="J973" s="10"/>
      <c r="K973" s="10"/>
      <c r="L973" s="10">
        <v>0</v>
      </c>
      <c r="M973" s="22"/>
      <c r="N973" s="10"/>
      <c r="O973" s="22"/>
      <c r="T973" s="165"/>
    </row>
    <row r="974" spans="1:20" ht="14.25">
      <c r="A974" s="24"/>
      <c r="B974" s="13"/>
      <c r="C974" s="13"/>
      <c r="D974" s="10"/>
      <c r="E974" s="22"/>
      <c r="F974" s="22"/>
      <c r="G974" s="22"/>
      <c r="H974" s="21">
        <v>2130403</v>
      </c>
      <c r="I974" s="21" t="s">
        <v>941</v>
      </c>
      <c r="J974" s="10"/>
      <c r="K974" s="10"/>
      <c r="L974" s="10">
        <v>0</v>
      </c>
      <c r="M974" s="22"/>
      <c r="N974" s="10"/>
      <c r="O974" s="22"/>
      <c r="T974" s="165"/>
    </row>
    <row r="975" spans="1:20" ht="14.25">
      <c r="A975" s="24"/>
      <c r="B975" s="13"/>
      <c r="C975" s="13"/>
      <c r="D975" s="10"/>
      <c r="E975" s="22"/>
      <c r="F975" s="22"/>
      <c r="G975" s="22"/>
      <c r="H975" s="21">
        <v>2130404</v>
      </c>
      <c r="I975" s="21" t="s">
        <v>1686</v>
      </c>
      <c r="J975" s="10"/>
      <c r="K975" s="10"/>
      <c r="L975" s="10">
        <v>0</v>
      </c>
      <c r="M975" s="22"/>
      <c r="N975" s="10"/>
      <c r="O975" s="22"/>
      <c r="T975" s="165"/>
    </row>
    <row r="976" spans="1:20" ht="14.25">
      <c r="A976" s="24"/>
      <c r="B976" s="13"/>
      <c r="C976" s="13"/>
      <c r="D976" s="10"/>
      <c r="E976" s="22"/>
      <c r="F976" s="22"/>
      <c r="G976" s="22"/>
      <c r="H976" s="21">
        <v>2130405</v>
      </c>
      <c r="I976" s="21" t="s">
        <v>1687</v>
      </c>
      <c r="J976" s="10"/>
      <c r="K976" s="10"/>
      <c r="L976" s="10">
        <v>0</v>
      </c>
      <c r="M976" s="22"/>
      <c r="N976" s="10"/>
      <c r="O976" s="22"/>
      <c r="T976" s="165"/>
    </row>
    <row r="977" spans="1:20" ht="14.25">
      <c r="A977" s="24"/>
      <c r="B977" s="13"/>
      <c r="C977" s="13"/>
      <c r="D977" s="10"/>
      <c r="E977" s="22"/>
      <c r="F977" s="22"/>
      <c r="G977" s="22"/>
      <c r="H977" s="21">
        <v>2130406</v>
      </c>
      <c r="I977" s="21" t="s">
        <v>1688</v>
      </c>
      <c r="J977" s="10"/>
      <c r="K977" s="10"/>
      <c r="L977" s="10">
        <v>0</v>
      </c>
      <c r="M977" s="22"/>
      <c r="N977" s="10"/>
      <c r="O977" s="22"/>
      <c r="T977" s="165"/>
    </row>
    <row r="978" spans="1:20" ht="14.25">
      <c r="A978" s="24"/>
      <c r="B978" s="13"/>
      <c r="C978" s="13"/>
      <c r="D978" s="10"/>
      <c r="E978" s="22"/>
      <c r="F978" s="22"/>
      <c r="G978" s="22"/>
      <c r="H978" s="21">
        <v>2130407</v>
      </c>
      <c r="I978" s="21" t="s">
        <v>1689</v>
      </c>
      <c r="J978" s="10"/>
      <c r="K978" s="10"/>
      <c r="L978" s="10">
        <v>0</v>
      </c>
      <c r="M978" s="22"/>
      <c r="N978" s="10"/>
      <c r="O978" s="22"/>
      <c r="T978" s="165"/>
    </row>
    <row r="979" spans="1:20" ht="14.25">
      <c r="A979" s="24"/>
      <c r="B979" s="13"/>
      <c r="C979" s="13"/>
      <c r="D979" s="10"/>
      <c r="E979" s="22"/>
      <c r="F979" s="22"/>
      <c r="G979" s="22"/>
      <c r="H979" s="21">
        <v>2130408</v>
      </c>
      <c r="I979" s="21" t="s">
        <v>1690</v>
      </c>
      <c r="J979" s="10"/>
      <c r="K979" s="10"/>
      <c r="L979" s="10">
        <v>0</v>
      </c>
      <c r="M979" s="22"/>
      <c r="N979" s="10"/>
      <c r="O979" s="22"/>
      <c r="T979" s="165"/>
    </row>
    <row r="980" spans="1:20" ht="14.25">
      <c r="A980" s="24"/>
      <c r="B980" s="13"/>
      <c r="C980" s="13"/>
      <c r="D980" s="10"/>
      <c r="E980" s="22"/>
      <c r="F980" s="22"/>
      <c r="G980" s="22"/>
      <c r="H980" s="21">
        <v>2130409</v>
      </c>
      <c r="I980" s="21" t="s">
        <v>1691</v>
      </c>
      <c r="J980" s="10"/>
      <c r="K980" s="10"/>
      <c r="L980" s="10">
        <v>0</v>
      </c>
      <c r="M980" s="22"/>
      <c r="N980" s="10"/>
      <c r="O980" s="22"/>
      <c r="T980" s="165"/>
    </row>
    <row r="981" spans="1:20" ht="14.25">
      <c r="A981" s="24"/>
      <c r="B981" s="13"/>
      <c r="C981" s="13"/>
      <c r="D981" s="10"/>
      <c r="E981" s="22"/>
      <c r="F981" s="22"/>
      <c r="G981" s="22"/>
      <c r="H981" s="21">
        <v>2130499</v>
      </c>
      <c r="I981" s="21" t="s">
        <v>1692</v>
      </c>
      <c r="J981" s="10"/>
      <c r="K981" s="10"/>
      <c r="L981" s="10">
        <v>0</v>
      </c>
      <c r="M981" s="22"/>
      <c r="N981" s="10"/>
      <c r="O981" s="22"/>
      <c r="T981" s="165"/>
    </row>
    <row r="982" spans="1:20" ht="14.25">
      <c r="A982" s="24"/>
      <c r="B982" s="13"/>
      <c r="C982" s="13"/>
      <c r="D982" s="10"/>
      <c r="E982" s="22"/>
      <c r="F982" s="22"/>
      <c r="G982" s="22"/>
      <c r="H982" s="21">
        <v>21305</v>
      </c>
      <c r="I982" s="30" t="s">
        <v>1693</v>
      </c>
      <c r="J982" s="10"/>
      <c r="K982" s="10"/>
      <c r="L982" s="10">
        <v>0</v>
      </c>
      <c r="M982" s="22"/>
      <c r="N982" s="10"/>
      <c r="O982" s="22"/>
      <c r="T982" s="165"/>
    </row>
    <row r="983" spans="1:20" ht="14.25">
      <c r="A983" s="24"/>
      <c r="B983" s="13"/>
      <c r="C983" s="13"/>
      <c r="D983" s="10"/>
      <c r="E983" s="22"/>
      <c r="F983" s="22"/>
      <c r="G983" s="22"/>
      <c r="H983" s="21">
        <v>2130501</v>
      </c>
      <c r="I983" s="21" t="s">
        <v>939</v>
      </c>
      <c r="J983" s="10"/>
      <c r="K983" s="10"/>
      <c r="L983" s="10">
        <v>0</v>
      </c>
      <c r="M983" s="22"/>
      <c r="N983" s="10"/>
      <c r="O983" s="22"/>
      <c r="T983" s="165"/>
    </row>
    <row r="984" spans="1:20" ht="14.25">
      <c r="A984" s="24"/>
      <c r="B984" s="13"/>
      <c r="C984" s="13"/>
      <c r="D984" s="10"/>
      <c r="E984" s="22"/>
      <c r="F984" s="22"/>
      <c r="G984" s="22"/>
      <c r="H984" s="21">
        <v>2130502</v>
      </c>
      <c r="I984" s="21" t="s">
        <v>940</v>
      </c>
      <c r="J984" s="10"/>
      <c r="K984" s="10"/>
      <c r="L984" s="10">
        <v>0</v>
      </c>
      <c r="M984" s="22"/>
      <c r="N984" s="10"/>
      <c r="O984" s="22"/>
      <c r="T984" s="165"/>
    </row>
    <row r="985" spans="1:20" ht="14.25">
      <c r="A985" s="24"/>
      <c r="B985" s="13"/>
      <c r="C985" s="13"/>
      <c r="D985" s="10"/>
      <c r="E985" s="22"/>
      <c r="F985" s="22"/>
      <c r="G985" s="22"/>
      <c r="H985" s="21">
        <v>2130503</v>
      </c>
      <c r="I985" s="21" t="s">
        <v>941</v>
      </c>
      <c r="J985" s="10"/>
      <c r="K985" s="10"/>
      <c r="L985" s="10">
        <v>0</v>
      </c>
      <c r="M985" s="22"/>
      <c r="N985" s="10"/>
      <c r="O985" s="22"/>
      <c r="T985" s="165"/>
    </row>
    <row r="986" spans="1:20" ht="14.25">
      <c r="A986" s="24"/>
      <c r="B986" s="13"/>
      <c r="C986" s="13"/>
      <c r="D986" s="10"/>
      <c r="E986" s="22"/>
      <c r="F986" s="22"/>
      <c r="G986" s="22"/>
      <c r="H986" s="21">
        <v>2130504</v>
      </c>
      <c r="I986" s="21" t="s">
        <v>1694</v>
      </c>
      <c r="J986" s="10"/>
      <c r="K986" s="10"/>
      <c r="L986" s="10">
        <v>0</v>
      </c>
      <c r="M986" s="22"/>
      <c r="N986" s="10"/>
      <c r="O986" s="22"/>
      <c r="T986" s="165"/>
    </row>
    <row r="987" spans="1:20" ht="14.25">
      <c r="A987" s="24"/>
      <c r="B987" s="13"/>
      <c r="C987" s="13"/>
      <c r="D987" s="10"/>
      <c r="E987" s="22"/>
      <c r="F987" s="22"/>
      <c r="G987" s="22"/>
      <c r="H987" s="21">
        <v>2130505</v>
      </c>
      <c r="I987" s="21" t="s">
        <v>1695</v>
      </c>
      <c r="J987" s="10"/>
      <c r="K987" s="10"/>
      <c r="L987" s="10">
        <v>0</v>
      </c>
      <c r="M987" s="22"/>
      <c r="N987" s="10"/>
      <c r="O987" s="22"/>
      <c r="T987" s="165"/>
    </row>
    <row r="988" spans="1:20" ht="14.25">
      <c r="A988" s="24"/>
      <c r="B988" s="13"/>
      <c r="C988" s="13"/>
      <c r="D988" s="10"/>
      <c r="E988" s="22"/>
      <c r="F988" s="22"/>
      <c r="G988" s="22"/>
      <c r="H988" s="21">
        <v>2130506</v>
      </c>
      <c r="I988" s="21" t="s">
        <v>1696</v>
      </c>
      <c r="J988" s="10"/>
      <c r="K988" s="10"/>
      <c r="L988" s="10">
        <v>0</v>
      </c>
      <c r="M988" s="22"/>
      <c r="N988" s="10"/>
      <c r="O988" s="22"/>
      <c r="T988" s="165"/>
    </row>
    <row r="989" spans="1:20" ht="14.25">
      <c r="A989" s="24"/>
      <c r="B989" s="13"/>
      <c r="C989" s="13"/>
      <c r="D989" s="10"/>
      <c r="E989" s="22"/>
      <c r="F989" s="22"/>
      <c r="G989" s="22"/>
      <c r="H989" s="21">
        <v>2130507</v>
      </c>
      <c r="I989" s="21" t="s">
        <v>1697</v>
      </c>
      <c r="J989" s="10"/>
      <c r="K989" s="10"/>
      <c r="L989" s="10">
        <v>0</v>
      </c>
      <c r="M989" s="22"/>
      <c r="N989" s="10"/>
      <c r="O989" s="22"/>
      <c r="T989" s="165"/>
    </row>
    <row r="990" spans="1:20" ht="14.25">
      <c r="A990" s="24"/>
      <c r="B990" s="13"/>
      <c r="C990" s="13"/>
      <c r="D990" s="10"/>
      <c r="E990" s="22"/>
      <c r="F990" s="22"/>
      <c r="G990" s="22"/>
      <c r="H990" s="21">
        <v>2130508</v>
      </c>
      <c r="I990" s="21" t="s">
        <v>1698</v>
      </c>
      <c r="J990" s="10"/>
      <c r="K990" s="10"/>
      <c r="L990" s="10">
        <v>0</v>
      </c>
      <c r="M990" s="22"/>
      <c r="N990" s="10"/>
      <c r="O990" s="22"/>
      <c r="T990" s="165"/>
    </row>
    <row r="991" spans="1:20" ht="14.25">
      <c r="A991" s="24"/>
      <c r="B991" s="13"/>
      <c r="C991" s="13"/>
      <c r="D991" s="10"/>
      <c r="E991" s="22"/>
      <c r="F991" s="22"/>
      <c r="G991" s="22"/>
      <c r="H991" s="21">
        <v>2130550</v>
      </c>
      <c r="I991" s="21" t="s">
        <v>1699</v>
      </c>
      <c r="J991" s="10"/>
      <c r="K991" s="10"/>
      <c r="L991" s="10">
        <v>0</v>
      </c>
      <c r="M991" s="22"/>
      <c r="N991" s="10"/>
      <c r="O991" s="22"/>
      <c r="T991" s="165"/>
    </row>
    <row r="992" spans="1:20" ht="14.25">
      <c r="A992" s="24"/>
      <c r="B992" s="13"/>
      <c r="C992" s="13"/>
      <c r="D992" s="10"/>
      <c r="E992" s="22"/>
      <c r="F992" s="22"/>
      <c r="G992" s="22"/>
      <c r="H992" s="21">
        <v>2130599</v>
      </c>
      <c r="I992" s="21" t="s">
        <v>1700</v>
      </c>
      <c r="J992" s="10"/>
      <c r="K992" s="10"/>
      <c r="L992" s="10">
        <v>0</v>
      </c>
      <c r="M992" s="22"/>
      <c r="N992" s="10"/>
      <c r="O992" s="22"/>
      <c r="T992" s="165"/>
    </row>
    <row r="993" spans="1:20" ht="14.25">
      <c r="A993" s="24"/>
      <c r="B993" s="13"/>
      <c r="C993" s="13"/>
      <c r="D993" s="10"/>
      <c r="E993" s="22"/>
      <c r="F993" s="22"/>
      <c r="G993" s="22"/>
      <c r="H993" s="21">
        <v>21306</v>
      </c>
      <c r="I993" s="30" t="s">
        <v>1701</v>
      </c>
      <c r="J993" s="10"/>
      <c r="K993" s="10"/>
      <c r="L993" s="10">
        <v>0</v>
      </c>
      <c r="M993" s="22"/>
      <c r="N993" s="10"/>
      <c r="O993" s="22"/>
      <c r="T993" s="165"/>
    </row>
    <row r="994" spans="1:20" ht="14.25">
      <c r="A994" s="24"/>
      <c r="B994" s="13"/>
      <c r="C994" s="13"/>
      <c r="D994" s="10"/>
      <c r="E994" s="22"/>
      <c r="F994" s="22"/>
      <c r="G994" s="22"/>
      <c r="H994" s="21">
        <v>2130601</v>
      </c>
      <c r="I994" s="21" t="s">
        <v>1262</v>
      </c>
      <c r="J994" s="10"/>
      <c r="K994" s="10"/>
      <c r="L994" s="10">
        <v>0</v>
      </c>
      <c r="M994" s="22"/>
      <c r="N994" s="10"/>
      <c r="O994" s="22"/>
      <c r="T994" s="165"/>
    </row>
    <row r="995" spans="1:20" ht="14.25">
      <c r="A995" s="24"/>
      <c r="B995" s="13"/>
      <c r="C995" s="13"/>
      <c r="D995" s="10"/>
      <c r="E995" s="22"/>
      <c r="F995" s="22"/>
      <c r="G995" s="22"/>
      <c r="H995" s="21">
        <v>2130602</v>
      </c>
      <c r="I995" s="21" t="s">
        <v>1702</v>
      </c>
      <c r="J995" s="10"/>
      <c r="K995" s="10"/>
      <c r="L995" s="10">
        <v>0</v>
      </c>
      <c r="M995" s="22"/>
      <c r="N995" s="10"/>
      <c r="O995" s="22"/>
      <c r="T995" s="165"/>
    </row>
    <row r="996" spans="1:20" ht="14.25">
      <c r="A996" s="24"/>
      <c r="B996" s="13"/>
      <c r="C996" s="13"/>
      <c r="D996" s="10"/>
      <c r="E996" s="22"/>
      <c r="F996" s="22"/>
      <c r="G996" s="22"/>
      <c r="H996" s="21">
        <v>2130603</v>
      </c>
      <c r="I996" s="21" t="s">
        <v>1703</v>
      </c>
      <c r="J996" s="10"/>
      <c r="K996" s="10"/>
      <c r="L996" s="10">
        <v>0</v>
      </c>
      <c r="M996" s="22"/>
      <c r="N996" s="10"/>
      <c r="O996" s="22"/>
      <c r="T996" s="165"/>
    </row>
    <row r="997" spans="1:20" ht="14.25">
      <c r="A997" s="24"/>
      <c r="B997" s="13"/>
      <c r="C997" s="13"/>
      <c r="D997" s="10"/>
      <c r="E997" s="22"/>
      <c r="F997" s="22"/>
      <c r="G997" s="22"/>
      <c r="H997" s="21">
        <v>2130604</v>
      </c>
      <c r="I997" s="21" t="s">
        <v>1704</v>
      </c>
      <c r="J997" s="10"/>
      <c r="K997" s="10"/>
      <c r="L997" s="10">
        <v>0</v>
      </c>
      <c r="M997" s="22"/>
      <c r="N997" s="10"/>
      <c r="O997" s="22"/>
      <c r="T997" s="165"/>
    </row>
    <row r="998" spans="1:20" ht="14.25">
      <c r="A998" s="24"/>
      <c r="B998" s="13"/>
      <c r="C998" s="13"/>
      <c r="D998" s="10"/>
      <c r="E998" s="22"/>
      <c r="F998" s="22"/>
      <c r="G998" s="22"/>
      <c r="H998" s="21">
        <v>2130699</v>
      </c>
      <c r="I998" s="21" t="s">
        <v>1705</v>
      </c>
      <c r="J998" s="10"/>
      <c r="K998" s="10"/>
      <c r="L998" s="10">
        <v>0</v>
      </c>
      <c r="M998" s="22"/>
      <c r="N998" s="10"/>
      <c r="O998" s="22"/>
      <c r="T998" s="165"/>
    </row>
    <row r="999" spans="1:20" ht="14.25">
      <c r="A999" s="24"/>
      <c r="B999" s="13"/>
      <c r="C999" s="13"/>
      <c r="D999" s="10"/>
      <c r="E999" s="22"/>
      <c r="F999" s="22"/>
      <c r="G999" s="22"/>
      <c r="H999" s="21">
        <v>21307</v>
      </c>
      <c r="I999" s="30" t="s">
        <v>1706</v>
      </c>
      <c r="J999" s="10"/>
      <c r="K999" s="10"/>
      <c r="L999" s="10">
        <v>0</v>
      </c>
      <c r="M999" s="22"/>
      <c r="N999" s="10"/>
      <c r="O999" s="22"/>
      <c r="T999" s="165"/>
    </row>
    <row r="1000" spans="1:20" ht="14.25">
      <c r="A1000" s="24"/>
      <c r="B1000" s="13"/>
      <c r="C1000" s="13"/>
      <c r="D1000" s="10"/>
      <c r="E1000" s="22"/>
      <c r="F1000" s="22"/>
      <c r="G1000" s="22"/>
      <c r="H1000" s="21">
        <v>2130701</v>
      </c>
      <c r="I1000" s="21" t="s">
        <v>1707</v>
      </c>
      <c r="J1000" s="10"/>
      <c r="K1000" s="10"/>
      <c r="L1000" s="10">
        <v>0</v>
      </c>
      <c r="M1000" s="22"/>
      <c r="N1000" s="10"/>
      <c r="O1000" s="22"/>
      <c r="T1000" s="165"/>
    </row>
    <row r="1001" spans="1:20" ht="14.25">
      <c r="A1001" s="24"/>
      <c r="B1001" s="13"/>
      <c r="C1001" s="13"/>
      <c r="D1001" s="10"/>
      <c r="E1001" s="22"/>
      <c r="F1001" s="22"/>
      <c r="G1001" s="22"/>
      <c r="H1001" s="21">
        <v>2130704</v>
      </c>
      <c r="I1001" s="21" t="s">
        <v>1708</v>
      </c>
      <c r="J1001" s="10"/>
      <c r="K1001" s="10"/>
      <c r="L1001" s="10">
        <v>0</v>
      </c>
      <c r="M1001" s="22"/>
      <c r="N1001" s="10"/>
      <c r="O1001" s="22"/>
      <c r="T1001" s="165"/>
    </row>
    <row r="1002" spans="1:20" ht="14.25">
      <c r="A1002" s="24"/>
      <c r="B1002" s="13"/>
      <c r="C1002" s="13"/>
      <c r="D1002" s="10"/>
      <c r="E1002" s="22"/>
      <c r="F1002" s="22"/>
      <c r="G1002" s="22"/>
      <c r="H1002" s="21">
        <v>2130705</v>
      </c>
      <c r="I1002" s="21" t="s">
        <v>1709</v>
      </c>
      <c r="J1002" s="10"/>
      <c r="K1002" s="10"/>
      <c r="L1002" s="10">
        <v>0</v>
      </c>
      <c r="M1002" s="22"/>
      <c r="N1002" s="10"/>
      <c r="O1002" s="22"/>
      <c r="T1002" s="165"/>
    </row>
    <row r="1003" spans="1:20" ht="14.25">
      <c r="A1003" s="24"/>
      <c r="B1003" s="13"/>
      <c r="C1003" s="13"/>
      <c r="D1003" s="10"/>
      <c r="E1003" s="22"/>
      <c r="F1003" s="22"/>
      <c r="G1003" s="22"/>
      <c r="H1003" s="21">
        <v>2130706</v>
      </c>
      <c r="I1003" s="21" t="s">
        <v>1710</v>
      </c>
      <c r="J1003" s="10"/>
      <c r="K1003" s="10"/>
      <c r="L1003" s="10">
        <v>0</v>
      </c>
      <c r="M1003" s="22"/>
      <c r="N1003" s="10"/>
      <c r="O1003" s="22"/>
      <c r="T1003" s="165"/>
    </row>
    <row r="1004" spans="1:20" ht="14.25">
      <c r="A1004" s="24"/>
      <c r="B1004" s="13"/>
      <c r="C1004" s="13"/>
      <c r="D1004" s="10"/>
      <c r="E1004" s="22"/>
      <c r="F1004" s="22"/>
      <c r="G1004" s="22"/>
      <c r="H1004" s="21">
        <v>2130707</v>
      </c>
      <c r="I1004" s="21" t="s">
        <v>1711</v>
      </c>
      <c r="J1004" s="10"/>
      <c r="K1004" s="10"/>
      <c r="L1004" s="10">
        <v>0</v>
      </c>
      <c r="M1004" s="22"/>
      <c r="N1004" s="10"/>
      <c r="O1004" s="22"/>
      <c r="T1004" s="165"/>
    </row>
    <row r="1005" spans="1:20" ht="14.25">
      <c r="A1005" s="24"/>
      <c r="B1005" s="13"/>
      <c r="C1005" s="13"/>
      <c r="D1005" s="10"/>
      <c r="E1005" s="22"/>
      <c r="F1005" s="22"/>
      <c r="G1005" s="22"/>
      <c r="H1005" s="21">
        <v>2130799</v>
      </c>
      <c r="I1005" s="21" t="s">
        <v>1712</v>
      </c>
      <c r="J1005" s="10"/>
      <c r="K1005" s="10"/>
      <c r="L1005" s="10">
        <v>0</v>
      </c>
      <c r="M1005" s="22"/>
      <c r="N1005" s="10"/>
      <c r="O1005" s="22"/>
      <c r="T1005" s="165"/>
    </row>
    <row r="1006" spans="1:20" ht="14.25">
      <c r="A1006" s="24"/>
      <c r="B1006" s="13"/>
      <c r="C1006" s="13"/>
      <c r="D1006" s="10"/>
      <c r="E1006" s="22"/>
      <c r="F1006" s="22"/>
      <c r="G1006" s="22"/>
      <c r="H1006" s="21">
        <v>21308</v>
      </c>
      <c r="I1006" s="30" t="s">
        <v>1713</v>
      </c>
      <c r="J1006" s="10">
        <v>7811</v>
      </c>
      <c r="K1006" s="10">
        <v>0</v>
      </c>
      <c r="L1006" s="10">
        <v>0</v>
      </c>
      <c r="M1006" s="22"/>
      <c r="N1006" s="10"/>
      <c r="O1006" s="22"/>
      <c r="P1006" s="152" t="s">
        <v>1713</v>
      </c>
      <c r="Q1006" s="126">
        <v>7811</v>
      </c>
      <c r="R1006" s="126">
        <v>0</v>
      </c>
      <c r="S1006" s="126">
        <v>0</v>
      </c>
      <c r="T1006" s="165"/>
    </row>
    <row r="1007" spans="1:20" ht="14.25">
      <c r="A1007" s="24"/>
      <c r="B1007" s="13"/>
      <c r="C1007" s="13"/>
      <c r="D1007" s="10"/>
      <c r="E1007" s="22"/>
      <c r="F1007" s="22"/>
      <c r="G1007" s="22"/>
      <c r="H1007" s="21">
        <v>2130801</v>
      </c>
      <c r="I1007" s="21" t="s">
        <v>1714</v>
      </c>
      <c r="J1007" s="10"/>
      <c r="K1007" s="10"/>
      <c r="L1007" s="10">
        <v>0</v>
      </c>
      <c r="M1007" s="22"/>
      <c r="N1007" s="10"/>
      <c r="O1007" s="22"/>
      <c r="P1007" s="152" t="s">
        <v>75</v>
      </c>
      <c r="Q1007" s="126">
        <v>0</v>
      </c>
      <c r="R1007" s="126">
        <v>2206</v>
      </c>
      <c r="S1007" s="126">
        <v>2206</v>
      </c>
      <c r="T1007" s="165"/>
    </row>
    <row r="1008" spans="1:20" ht="14.25">
      <c r="A1008" s="24"/>
      <c r="B1008" s="13"/>
      <c r="C1008" s="13"/>
      <c r="D1008" s="10"/>
      <c r="E1008" s="22"/>
      <c r="F1008" s="22"/>
      <c r="G1008" s="22"/>
      <c r="H1008" s="21">
        <v>2130802</v>
      </c>
      <c r="I1008" s="21" t="s">
        <v>1715</v>
      </c>
      <c r="J1008" s="10"/>
      <c r="K1008" s="10"/>
      <c r="L1008" s="10">
        <v>0</v>
      </c>
      <c r="M1008" s="22"/>
      <c r="N1008" s="10"/>
      <c r="O1008" s="22"/>
      <c r="P1008" s="152" t="s">
        <v>1720</v>
      </c>
      <c r="Q1008" s="126">
        <v>1168077</v>
      </c>
      <c r="R1008" s="126">
        <v>2808274</v>
      </c>
      <c r="S1008" s="126">
        <v>2760407</v>
      </c>
      <c r="T1008" s="165"/>
    </row>
    <row r="1009" spans="1:20" ht="14.25">
      <c r="A1009" s="24"/>
      <c r="B1009" s="13"/>
      <c r="C1009" s="13"/>
      <c r="D1009" s="10"/>
      <c r="E1009" s="22"/>
      <c r="F1009" s="22"/>
      <c r="G1009" s="22"/>
      <c r="H1009" s="21">
        <v>2130899</v>
      </c>
      <c r="I1009" s="21" t="s">
        <v>1716</v>
      </c>
      <c r="J1009" s="10"/>
      <c r="K1009" s="10"/>
      <c r="L1009" s="10">
        <v>0</v>
      </c>
      <c r="M1009" s="22"/>
      <c r="N1009" s="10"/>
      <c r="O1009" s="22"/>
      <c r="P1009" s="152" t="s">
        <v>1721</v>
      </c>
      <c r="Q1009" s="126">
        <v>134425</v>
      </c>
      <c r="R1009" s="126">
        <v>137814</v>
      </c>
      <c r="S1009" s="126">
        <v>133610</v>
      </c>
      <c r="T1009" s="165"/>
    </row>
    <row r="1010" spans="1:20" ht="14.25">
      <c r="A1010" s="24"/>
      <c r="B1010" s="13"/>
      <c r="C1010" s="13"/>
      <c r="D1010" s="10"/>
      <c r="E1010" s="22"/>
      <c r="F1010" s="22"/>
      <c r="G1010" s="22"/>
      <c r="H1010" s="21">
        <v>21399</v>
      </c>
      <c r="I1010" s="30" t="s">
        <v>1717</v>
      </c>
      <c r="J1010" s="10">
        <v>0</v>
      </c>
      <c r="K1010" s="10">
        <v>2206</v>
      </c>
      <c r="L1010" s="10">
        <v>2206</v>
      </c>
      <c r="M1010" s="22"/>
      <c r="N1010" s="10">
        <v>9323</v>
      </c>
      <c r="O1010" s="22"/>
      <c r="P1010" s="152" t="s">
        <v>1748</v>
      </c>
      <c r="Q1010" s="126">
        <v>0</v>
      </c>
      <c r="R1010" s="126">
        <v>8</v>
      </c>
      <c r="S1010" s="126">
        <v>8</v>
      </c>
      <c r="T1010" s="165"/>
    </row>
    <row r="1011" spans="1:20" ht="14.25">
      <c r="A1011" s="24"/>
      <c r="B1011" s="13"/>
      <c r="C1011" s="13"/>
      <c r="D1011" s="10"/>
      <c r="E1011" s="22"/>
      <c r="F1011" s="22"/>
      <c r="G1011" s="22"/>
      <c r="H1011" s="21">
        <v>2139901</v>
      </c>
      <c r="I1011" s="21" t="s">
        <v>1718</v>
      </c>
      <c r="J1011" s="10"/>
      <c r="K1011" s="10"/>
      <c r="L1011" s="10">
        <v>0</v>
      </c>
      <c r="M1011" s="22"/>
      <c r="N1011" s="10"/>
      <c r="O1011" s="22"/>
      <c r="P1011" s="152" t="s">
        <v>1754</v>
      </c>
      <c r="Q1011" s="126">
        <v>0</v>
      </c>
      <c r="R1011" s="126">
        <v>11006</v>
      </c>
      <c r="S1011" s="126">
        <v>11006</v>
      </c>
      <c r="T1011" s="165"/>
    </row>
    <row r="1012" spans="1:20" ht="14.25">
      <c r="A1012" s="24"/>
      <c r="B1012" s="13"/>
      <c r="C1012" s="13"/>
      <c r="D1012" s="10"/>
      <c r="E1012" s="22"/>
      <c r="F1012" s="22"/>
      <c r="G1012" s="22"/>
      <c r="H1012" s="21">
        <v>2139999</v>
      </c>
      <c r="I1012" s="21" t="s">
        <v>1719</v>
      </c>
      <c r="J1012" s="10"/>
      <c r="K1012" s="10"/>
      <c r="L1012" s="10">
        <v>2206</v>
      </c>
      <c r="M1012" s="22"/>
      <c r="N1012" s="10"/>
      <c r="O1012" s="22"/>
      <c r="P1012" s="152" t="s">
        <v>1762</v>
      </c>
      <c r="Q1012" s="126">
        <v>772252</v>
      </c>
      <c r="R1012" s="126">
        <v>228215</v>
      </c>
      <c r="S1012" s="126">
        <v>193752</v>
      </c>
      <c r="T1012" s="165"/>
    </row>
    <row r="1013" spans="1:20" ht="14.25">
      <c r="A1013" s="24"/>
      <c r="B1013" s="13"/>
      <c r="C1013" s="13"/>
      <c r="D1013" s="10"/>
      <c r="E1013" s="22"/>
      <c r="F1013" s="22"/>
      <c r="G1013" s="22"/>
      <c r="H1013" s="21">
        <v>214</v>
      </c>
      <c r="I1013" s="30" t="s">
        <v>1720</v>
      </c>
      <c r="J1013" s="10">
        <v>1168077</v>
      </c>
      <c r="K1013" s="38">
        <v>2808274</v>
      </c>
      <c r="L1013" s="10">
        <v>2760407</v>
      </c>
      <c r="M1013" s="22">
        <f>+L1013/K1013</f>
        <v>0.9829550108002282</v>
      </c>
      <c r="N1013" s="10">
        <v>802966</v>
      </c>
      <c r="O1013" s="22">
        <f>+L1013/N1013-1</f>
        <v>2.437763242777403</v>
      </c>
      <c r="P1013" s="152" t="s">
        <v>1767</v>
      </c>
      <c r="Q1013" s="126">
        <v>0</v>
      </c>
      <c r="R1013" s="126">
        <v>75</v>
      </c>
      <c r="S1013" s="126">
        <v>75</v>
      </c>
      <c r="T1013" s="165"/>
    </row>
    <row r="1014" spans="1:21" ht="14.25">
      <c r="A1014" s="24"/>
      <c r="B1014" s="13"/>
      <c r="C1014" s="13"/>
      <c r="D1014" s="10"/>
      <c r="E1014" s="22"/>
      <c r="F1014" s="22"/>
      <c r="G1014" s="22"/>
      <c r="H1014" s="21">
        <v>21401</v>
      </c>
      <c r="I1014" s="30" t="s">
        <v>1721</v>
      </c>
      <c r="J1014" s="10">
        <v>134425</v>
      </c>
      <c r="K1014" s="10">
        <v>137814</v>
      </c>
      <c r="L1014" s="10">
        <v>133610</v>
      </c>
      <c r="M1014" s="22">
        <f>+L1014/K1014</f>
        <v>0.9694951166064406</v>
      </c>
      <c r="N1014" s="10">
        <v>131146</v>
      </c>
      <c r="O1014" s="22">
        <f>+L1014/N1014-1</f>
        <v>0.01878822076159392</v>
      </c>
      <c r="P1014" s="152" t="s">
        <v>1771</v>
      </c>
      <c r="Q1014" s="126">
        <v>200</v>
      </c>
      <c r="R1014" s="126">
        <v>8206</v>
      </c>
      <c r="S1014" s="126">
        <v>6</v>
      </c>
      <c r="T1014" s="164" t="s">
        <v>106</v>
      </c>
      <c r="U1014" s="126">
        <v>802966</v>
      </c>
    </row>
    <row r="1015" spans="1:21" ht="14.25">
      <c r="A1015" s="24"/>
      <c r="B1015" s="13"/>
      <c r="C1015" s="13"/>
      <c r="D1015" s="10"/>
      <c r="E1015" s="22"/>
      <c r="F1015" s="22"/>
      <c r="G1015" s="22"/>
      <c r="H1015" s="21">
        <v>2140101</v>
      </c>
      <c r="I1015" s="21" t="s">
        <v>939</v>
      </c>
      <c r="J1015" s="10"/>
      <c r="K1015" s="10"/>
      <c r="L1015" s="10">
        <v>25989</v>
      </c>
      <c r="M1015" s="22"/>
      <c r="N1015" s="10"/>
      <c r="O1015" s="22"/>
      <c r="P1015" s="152" t="s">
        <v>76</v>
      </c>
      <c r="Q1015" s="126">
        <v>261200</v>
      </c>
      <c r="R1015" s="126">
        <v>2422950</v>
      </c>
      <c r="S1015" s="126">
        <v>2421950</v>
      </c>
      <c r="T1015" s="165" t="s">
        <v>1721</v>
      </c>
      <c r="U1015" s="126">
        <v>131146</v>
      </c>
    </row>
    <row r="1016" spans="1:21" ht="14.25">
      <c r="A1016" s="24"/>
      <c r="B1016" s="13"/>
      <c r="C1016" s="13"/>
      <c r="D1016" s="10"/>
      <c r="E1016" s="22"/>
      <c r="F1016" s="22"/>
      <c r="G1016" s="22"/>
      <c r="H1016" s="21">
        <v>2140102</v>
      </c>
      <c r="I1016" s="21" t="s">
        <v>940</v>
      </c>
      <c r="J1016" s="10"/>
      <c r="K1016" s="10"/>
      <c r="L1016" s="10">
        <v>0</v>
      </c>
      <c r="M1016" s="22"/>
      <c r="N1016" s="10"/>
      <c r="O1016" s="22"/>
      <c r="P1016" s="152" t="s">
        <v>1779</v>
      </c>
      <c r="Q1016" s="126">
        <v>572738</v>
      </c>
      <c r="R1016" s="126">
        <v>896865</v>
      </c>
      <c r="S1016" s="126">
        <v>830202</v>
      </c>
      <c r="T1016" s="165" t="s">
        <v>1748</v>
      </c>
      <c r="U1016" s="126">
        <v>20</v>
      </c>
    </row>
    <row r="1017" spans="1:21" ht="14.25">
      <c r="A1017" s="24"/>
      <c r="B1017" s="13"/>
      <c r="C1017" s="13"/>
      <c r="D1017" s="10"/>
      <c r="E1017" s="22"/>
      <c r="F1017" s="22"/>
      <c r="G1017" s="22"/>
      <c r="H1017" s="21">
        <v>2140103</v>
      </c>
      <c r="I1017" s="21" t="s">
        <v>941</v>
      </c>
      <c r="J1017" s="10"/>
      <c r="K1017" s="10"/>
      <c r="L1017" s="10">
        <v>0</v>
      </c>
      <c r="M1017" s="22"/>
      <c r="N1017" s="10"/>
      <c r="O1017" s="22"/>
      <c r="P1017" s="152" t="s">
        <v>1780</v>
      </c>
      <c r="Q1017" s="126">
        <v>0</v>
      </c>
      <c r="R1017" s="126">
        <v>0</v>
      </c>
      <c r="S1017" s="126">
        <v>0</v>
      </c>
      <c r="T1017" s="165" t="s">
        <v>1754</v>
      </c>
      <c r="U1017" s="126">
        <v>976</v>
      </c>
    </row>
    <row r="1018" spans="1:21" ht="14.25">
      <c r="A1018" s="24"/>
      <c r="B1018" s="13"/>
      <c r="C1018" s="13"/>
      <c r="D1018" s="10"/>
      <c r="E1018" s="22"/>
      <c r="F1018" s="22"/>
      <c r="G1018" s="22"/>
      <c r="H1018" s="21">
        <v>2140104</v>
      </c>
      <c r="I1018" s="21" t="s">
        <v>1722</v>
      </c>
      <c r="J1018" s="10"/>
      <c r="K1018" s="10"/>
      <c r="L1018" s="10">
        <v>0</v>
      </c>
      <c r="M1018" s="22"/>
      <c r="N1018" s="10"/>
      <c r="O1018" s="22"/>
      <c r="P1018" s="152" t="s">
        <v>1787</v>
      </c>
      <c r="Q1018" s="126">
        <v>186480</v>
      </c>
      <c r="R1018" s="126">
        <v>110995</v>
      </c>
      <c r="S1018" s="126">
        <v>68000</v>
      </c>
      <c r="T1018" s="165" t="s">
        <v>1762</v>
      </c>
      <c r="U1018" s="126">
        <v>318576</v>
      </c>
    </row>
    <row r="1019" spans="1:21" ht="14.25">
      <c r="A1019" s="24"/>
      <c r="B1019" s="13"/>
      <c r="C1019" s="13"/>
      <c r="D1019" s="10"/>
      <c r="E1019" s="22"/>
      <c r="F1019" s="22"/>
      <c r="G1019" s="22"/>
      <c r="H1019" s="21">
        <v>2140105</v>
      </c>
      <c r="I1019" s="21" t="s">
        <v>1723</v>
      </c>
      <c r="J1019" s="10"/>
      <c r="K1019" s="10"/>
      <c r="L1019" s="10">
        <v>0</v>
      </c>
      <c r="M1019" s="22"/>
      <c r="N1019" s="10"/>
      <c r="O1019" s="22"/>
      <c r="P1019" s="152" t="s">
        <v>1800</v>
      </c>
      <c r="Q1019" s="126">
        <v>5279</v>
      </c>
      <c r="R1019" s="126">
        <v>5676</v>
      </c>
      <c r="S1019" s="126">
        <v>5676</v>
      </c>
      <c r="T1019" s="165" t="s">
        <v>1767</v>
      </c>
      <c r="U1019" s="126">
        <v>75</v>
      </c>
    </row>
    <row r="1020" spans="1:21" ht="14.25">
      <c r="A1020" s="24"/>
      <c r="B1020" s="13"/>
      <c r="C1020" s="13"/>
      <c r="D1020" s="10"/>
      <c r="E1020" s="22"/>
      <c r="F1020" s="22"/>
      <c r="G1020" s="22"/>
      <c r="H1020" s="21">
        <v>2140106</v>
      </c>
      <c r="I1020" s="21" t="s">
        <v>1724</v>
      </c>
      <c r="J1020" s="10"/>
      <c r="K1020" s="10"/>
      <c r="L1020" s="10">
        <v>78943</v>
      </c>
      <c r="M1020" s="22"/>
      <c r="N1020" s="10"/>
      <c r="O1020" s="22"/>
      <c r="P1020" s="152" t="s">
        <v>1802</v>
      </c>
      <c r="Q1020" s="126">
        <v>53576</v>
      </c>
      <c r="R1020" s="126">
        <v>3838</v>
      </c>
      <c r="S1020" s="126">
        <v>3388</v>
      </c>
      <c r="T1020" s="165" t="s">
        <v>1771</v>
      </c>
      <c r="U1020" s="126">
        <v>553</v>
      </c>
    </row>
    <row r="1021" spans="1:21" ht="14.25">
      <c r="A1021" s="24"/>
      <c r="B1021" s="13"/>
      <c r="C1021" s="13"/>
      <c r="D1021" s="10"/>
      <c r="E1021" s="22"/>
      <c r="F1021" s="22"/>
      <c r="G1021" s="22"/>
      <c r="H1021" s="21">
        <v>2140107</v>
      </c>
      <c r="I1021" s="21" t="s">
        <v>1725</v>
      </c>
      <c r="J1021" s="10"/>
      <c r="K1021" s="10"/>
      <c r="L1021" s="10">
        <v>0</v>
      </c>
      <c r="M1021" s="22"/>
      <c r="N1021" s="10"/>
      <c r="O1021" s="22"/>
      <c r="P1021" s="152" t="s">
        <v>1813</v>
      </c>
      <c r="Q1021" s="126">
        <v>3781</v>
      </c>
      <c r="R1021" s="126">
        <v>918</v>
      </c>
      <c r="S1021" s="126">
        <v>858</v>
      </c>
      <c r="T1021" s="165" t="s">
        <v>76</v>
      </c>
      <c r="U1021" s="126">
        <v>351620</v>
      </c>
    </row>
    <row r="1022" spans="1:20" ht="14.25">
      <c r="A1022" s="24"/>
      <c r="B1022" s="13"/>
      <c r="C1022" s="13"/>
      <c r="D1022" s="10"/>
      <c r="E1022" s="22"/>
      <c r="F1022" s="22"/>
      <c r="G1022" s="22"/>
      <c r="H1022" s="21">
        <v>2140108</v>
      </c>
      <c r="I1022" s="21" t="s">
        <v>1726</v>
      </c>
      <c r="J1022" s="10"/>
      <c r="K1022" s="10"/>
      <c r="L1022" s="10">
        <v>1854</v>
      </c>
      <c r="M1022" s="22"/>
      <c r="N1022" s="10"/>
      <c r="O1022" s="22"/>
      <c r="P1022" s="152" t="s">
        <v>1819</v>
      </c>
      <c r="Q1022" s="126">
        <v>5500</v>
      </c>
      <c r="R1022" s="126">
        <v>4057</v>
      </c>
      <c r="S1022" s="126">
        <v>2961</v>
      </c>
      <c r="T1022" s="165"/>
    </row>
    <row r="1023" spans="1:20" ht="14.25">
      <c r="A1023" s="24"/>
      <c r="B1023" s="13"/>
      <c r="C1023" s="13"/>
      <c r="D1023" s="10"/>
      <c r="E1023" s="22"/>
      <c r="F1023" s="22"/>
      <c r="G1023" s="22"/>
      <c r="H1023" s="21">
        <v>2140109</v>
      </c>
      <c r="I1023" s="21" t="s">
        <v>1727</v>
      </c>
      <c r="J1023" s="10"/>
      <c r="K1023" s="10"/>
      <c r="L1023" s="10">
        <v>1690</v>
      </c>
      <c r="M1023" s="22"/>
      <c r="N1023" s="10"/>
      <c r="O1023" s="22"/>
      <c r="P1023" s="152" t="s">
        <v>1823</v>
      </c>
      <c r="Q1023" s="126">
        <v>39022</v>
      </c>
      <c r="R1023" s="126">
        <v>41481</v>
      </c>
      <c r="S1023" s="126">
        <v>25196</v>
      </c>
      <c r="T1023" s="165"/>
    </row>
    <row r="1024" spans="1:20" ht="14.25">
      <c r="A1024" s="24"/>
      <c r="B1024" s="13"/>
      <c r="C1024" s="13"/>
      <c r="D1024" s="10"/>
      <c r="E1024" s="22"/>
      <c r="F1024" s="22"/>
      <c r="G1024" s="22"/>
      <c r="H1024" s="21">
        <v>2140110</v>
      </c>
      <c r="I1024" s="21" t="s">
        <v>1728</v>
      </c>
      <c r="J1024" s="10"/>
      <c r="K1024" s="10"/>
      <c r="L1024" s="10">
        <v>710</v>
      </c>
      <c r="M1024" s="22"/>
      <c r="N1024" s="10"/>
      <c r="O1024" s="22"/>
      <c r="P1024" s="152" t="s">
        <v>77</v>
      </c>
      <c r="Q1024" s="126">
        <v>279100</v>
      </c>
      <c r="R1024" s="126">
        <v>729900</v>
      </c>
      <c r="S1024" s="126">
        <v>724123</v>
      </c>
      <c r="T1024" s="165"/>
    </row>
    <row r="1025" spans="1:20" ht="14.25">
      <c r="A1025" s="24"/>
      <c r="B1025" s="13"/>
      <c r="C1025" s="13"/>
      <c r="D1025" s="10"/>
      <c r="E1025" s="22"/>
      <c r="F1025" s="22"/>
      <c r="G1025" s="22"/>
      <c r="H1025" s="21">
        <v>2140111</v>
      </c>
      <c r="I1025" s="21" t="s">
        <v>1729</v>
      </c>
      <c r="J1025" s="10"/>
      <c r="K1025" s="10"/>
      <c r="L1025" s="10">
        <v>0</v>
      </c>
      <c r="M1025" s="22"/>
      <c r="N1025" s="10"/>
      <c r="O1025" s="22"/>
      <c r="P1025" s="152" t="s">
        <v>1834</v>
      </c>
      <c r="Q1025" s="126">
        <v>311016</v>
      </c>
      <c r="R1025" s="126">
        <v>369485</v>
      </c>
      <c r="S1025" s="126">
        <v>228234</v>
      </c>
      <c r="T1025" s="165"/>
    </row>
    <row r="1026" spans="1:20" ht="14.25">
      <c r="A1026" s="24"/>
      <c r="B1026" s="13"/>
      <c r="C1026" s="13"/>
      <c r="D1026" s="10"/>
      <c r="E1026" s="22"/>
      <c r="F1026" s="22"/>
      <c r="G1026" s="22"/>
      <c r="H1026" s="21">
        <v>2140112</v>
      </c>
      <c r="I1026" s="21" t="s">
        <v>1730</v>
      </c>
      <c r="J1026" s="10"/>
      <c r="K1026" s="10"/>
      <c r="L1026" s="10">
        <v>22485</v>
      </c>
      <c r="M1026" s="22"/>
      <c r="N1026" s="10"/>
      <c r="O1026" s="22"/>
      <c r="P1026" s="152" t="s">
        <v>1835</v>
      </c>
      <c r="Q1026" s="126">
        <v>109779</v>
      </c>
      <c r="R1026" s="126">
        <v>61526</v>
      </c>
      <c r="S1026" s="126">
        <v>4783</v>
      </c>
      <c r="T1026" s="165"/>
    </row>
    <row r="1027" spans="1:20" ht="14.25">
      <c r="A1027" s="24"/>
      <c r="B1027" s="13"/>
      <c r="C1027" s="13"/>
      <c r="D1027" s="10"/>
      <c r="E1027" s="22"/>
      <c r="F1027" s="22"/>
      <c r="G1027" s="22"/>
      <c r="H1027" s="21">
        <v>2140113</v>
      </c>
      <c r="I1027" s="21" t="s">
        <v>1731</v>
      </c>
      <c r="J1027" s="10"/>
      <c r="K1027" s="10"/>
      <c r="L1027" s="10">
        <v>0</v>
      </c>
      <c r="M1027" s="22"/>
      <c r="N1027" s="10"/>
      <c r="O1027" s="22"/>
      <c r="P1027" s="152" t="s">
        <v>1841</v>
      </c>
      <c r="Q1027" s="126">
        <v>421</v>
      </c>
      <c r="R1027" s="126">
        <v>293</v>
      </c>
      <c r="S1027" s="126">
        <v>293</v>
      </c>
      <c r="T1027" s="165"/>
    </row>
    <row r="1028" spans="1:20" ht="14.25">
      <c r="A1028" s="24"/>
      <c r="B1028" s="13"/>
      <c r="C1028" s="13"/>
      <c r="D1028" s="10"/>
      <c r="E1028" s="22"/>
      <c r="F1028" s="22"/>
      <c r="G1028" s="22"/>
      <c r="H1028" s="21">
        <v>2140114</v>
      </c>
      <c r="I1028" s="21" t="s">
        <v>1732</v>
      </c>
      <c r="J1028" s="10"/>
      <c r="K1028" s="10"/>
      <c r="L1028" s="10">
        <v>1168</v>
      </c>
      <c r="M1028" s="22"/>
      <c r="N1028" s="10"/>
      <c r="O1028" s="22"/>
      <c r="P1028" s="152" t="s">
        <v>1845</v>
      </c>
      <c r="Q1028" s="126">
        <v>108356</v>
      </c>
      <c r="R1028" s="126">
        <v>155745</v>
      </c>
      <c r="S1028" s="126">
        <v>93896</v>
      </c>
      <c r="T1028" s="165"/>
    </row>
    <row r="1029" spans="1:20" ht="14.25">
      <c r="A1029" s="24"/>
      <c r="B1029" s="13"/>
      <c r="C1029" s="13"/>
      <c r="D1029" s="10"/>
      <c r="E1029" s="22"/>
      <c r="F1029" s="22"/>
      <c r="G1029" s="22"/>
      <c r="H1029" s="21">
        <v>2140122</v>
      </c>
      <c r="I1029" s="21" t="s">
        <v>1733</v>
      </c>
      <c r="J1029" s="10"/>
      <c r="K1029" s="10"/>
      <c r="L1029" s="10">
        <v>0</v>
      </c>
      <c r="M1029" s="22"/>
      <c r="N1029" s="10"/>
      <c r="O1029" s="22"/>
      <c r="P1029" s="152" t="s">
        <v>78</v>
      </c>
      <c r="Q1029" s="126">
        <v>92460</v>
      </c>
      <c r="R1029" s="126">
        <v>151921</v>
      </c>
      <c r="S1029" s="126">
        <v>129262</v>
      </c>
      <c r="T1029" s="165"/>
    </row>
    <row r="1030" spans="1:20" ht="14.25">
      <c r="A1030" s="24"/>
      <c r="B1030" s="13"/>
      <c r="C1030" s="13"/>
      <c r="D1030" s="10"/>
      <c r="E1030" s="22"/>
      <c r="F1030" s="22"/>
      <c r="G1030" s="22"/>
      <c r="H1030" s="21">
        <v>2140123</v>
      </c>
      <c r="I1030" s="21" t="s">
        <v>1734</v>
      </c>
      <c r="J1030" s="10"/>
      <c r="K1030" s="10"/>
      <c r="L1030" s="10">
        <v>0</v>
      </c>
      <c r="M1030" s="22"/>
      <c r="N1030" s="10"/>
      <c r="O1030" s="22"/>
      <c r="P1030" s="152" t="s">
        <v>1851</v>
      </c>
      <c r="Q1030" s="126">
        <v>54748</v>
      </c>
      <c r="R1030" s="126">
        <v>50600</v>
      </c>
      <c r="S1030" s="126">
        <v>50600</v>
      </c>
      <c r="T1030" s="165"/>
    </row>
    <row r="1031" spans="1:20" ht="14.25">
      <c r="A1031" s="24"/>
      <c r="B1031" s="13"/>
      <c r="C1031" s="13"/>
      <c r="D1031" s="10"/>
      <c r="E1031" s="22"/>
      <c r="F1031" s="22"/>
      <c r="G1031" s="22"/>
      <c r="H1031" s="21">
        <v>2140124</v>
      </c>
      <c r="I1031" s="21" t="s">
        <v>1735</v>
      </c>
      <c r="J1031" s="10"/>
      <c r="K1031" s="10"/>
      <c r="L1031" s="10">
        <v>0</v>
      </c>
      <c r="M1031" s="22"/>
      <c r="N1031" s="10"/>
      <c r="O1031" s="22"/>
      <c r="P1031" s="152" t="s">
        <v>1852</v>
      </c>
      <c r="Q1031" s="126">
        <v>748</v>
      </c>
      <c r="R1031" s="126">
        <v>859</v>
      </c>
      <c r="S1031" s="126">
        <v>859</v>
      </c>
      <c r="T1031" s="165"/>
    </row>
    <row r="1032" spans="1:20" ht="14.25">
      <c r="A1032" s="24"/>
      <c r="B1032" s="13"/>
      <c r="C1032" s="13"/>
      <c r="D1032" s="10"/>
      <c r="E1032" s="22"/>
      <c r="F1032" s="22"/>
      <c r="G1032" s="22"/>
      <c r="H1032" s="21">
        <v>2140125</v>
      </c>
      <c r="I1032" s="21" t="s">
        <v>1736</v>
      </c>
      <c r="J1032" s="10"/>
      <c r="K1032" s="10"/>
      <c r="L1032" s="10">
        <v>0</v>
      </c>
      <c r="M1032" s="22"/>
      <c r="N1032" s="10"/>
      <c r="O1032" s="22"/>
      <c r="P1032" s="152" t="s">
        <v>1855</v>
      </c>
      <c r="Q1032" s="126">
        <v>0</v>
      </c>
      <c r="R1032" s="126">
        <v>1290</v>
      </c>
      <c r="S1032" s="126">
        <v>1290</v>
      </c>
      <c r="T1032" s="165"/>
    </row>
    <row r="1033" spans="1:20" ht="14.25">
      <c r="A1033" s="24"/>
      <c r="B1033" s="13"/>
      <c r="C1033" s="13"/>
      <c r="D1033" s="10"/>
      <c r="E1033" s="22"/>
      <c r="F1033" s="22"/>
      <c r="G1033" s="22"/>
      <c r="H1033" s="21">
        <v>2140126</v>
      </c>
      <c r="I1033" s="21" t="s">
        <v>1737</v>
      </c>
      <c r="J1033" s="10"/>
      <c r="K1033" s="10"/>
      <c r="L1033" s="10">
        <v>0</v>
      </c>
      <c r="M1033" s="22"/>
      <c r="N1033" s="10"/>
      <c r="O1033" s="22"/>
      <c r="P1033" s="152" t="s">
        <v>1865</v>
      </c>
      <c r="Q1033" s="126">
        <v>34000</v>
      </c>
      <c r="R1033" s="126">
        <v>7478</v>
      </c>
      <c r="S1033" s="126">
        <v>7478</v>
      </c>
      <c r="T1033" s="165"/>
    </row>
    <row r="1034" spans="1:20" ht="14.25">
      <c r="A1034" s="24"/>
      <c r="B1034" s="13"/>
      <c r="C1034" s="13"/>
      <c r="D1034" s="10"/>
      <c r="E1034" s="22"/>
      <c r="F1034" s="22"/>
      <c r="G1034" s="22"/>
      <c r="H1034" s="21">
        <v>2140127</v>
      </c>
      <c r="I1034" s="21" t="s">
        <v>1738</v>
      </c>
      <c r="J1034" s="10"/>
      <c r="K1034" s="10"/>
      <c r="L1034" s="10">
        <v>0</v>
      </c>
      <c r="M1034" s="22"/>
      <c r="N1034" s="10"/>
      <c r="O1034" s="22"/>
      <c r="P1034" s="152" t="s">
        <v>1871</v>
      </c>
      <c r="Q1034" s="126">
        <v>0</v>
      </c>
      <c r="R1034" s="126">
        <v>0</v>
      </c>
      <c r="S1034" s="126">
        <v>0</v>
      </c>
      <c r="T1034" s="165"/>
    </row>
    <row r="1035" spans="1:20" ht="14.25">
      <c r="A1035" s="24"/>
      <c r="B1035" s="13"/>
      <c r="C1035" s="13"/>
      <c r="D1035" s="10"/>
      <c r="E1035" s="22"/>
      <c r="F1035" s="22"/>
      <c r="G1035" s="22"/>
      <c r="H1035" s="21">
        <v>2140128</v>
      </c>
      <c r="I1035" s="21" t="s">
        <v>1739</v>
      </c>
      <c r="J1035" s="10"/>
      <c r="K1035" s="10"/>
      <c r="L1035" s="10">
        <v>0</v>
      </c>
      <c r="M1035" s="22"/>
      <c r="N1035" s="10"/>
      <c r="O1035" s="22"/>
      <c r="P1035" s="152" t="s">
        <v>79</v>
      </c>
      <c r="Q1035" s="126">
        <v>20000</v>
      </c>
      <c r="R1035" s="126">
        <v>40973</v>
      </c>
      <c r="S1035" s="126">
        <v>40973</v>
      </c>
      <c r="T1035" s="165"/>
    </row>
    <row r="1036" spans="1:20" ht="14.25">
      <c r="A1036" s="24"/>
      <c r="B1036" s="13"/>
      <c r="C1036" s="13"/>
      <c r="D1036" s="10"/>
      <c r="E1036" s="22"/>
      <c r="F1036" s="22"/>
      <c r="G1036" s="22"/>
      <c r="H1036" s="21">
        <v>2140129</v>
      </c>
      <c r="I1036" s="21" t="s">
        <v>1740</v>
      </c>
      <c r="J1036" s="10"/>
      <c r="K1036" s="10"/>
      <c r="L1036" s="10">
        <v>0</v>
      </c>
      <c r="M1036" s="22"/>
      <c r="N1036" s="10"/>
      <c r="O1036" s="22"/>
      <c r="T1036" s="165"/>
    </row>
    <row r="1037" spans="1:20" ht="14.25">
      <c r="A1037" s="24"/>
      <c r="B1037" s="13"/>
      <c r="C1037" s="13"/>
      <c r="D1037" s="10"/>
      <c r="E1037" s="22"/>
      <c r="F1037" s="22"/>
      <c r="G1037" s="22"/>
      <c r="H1037" s="21">
        <v>2140130</v>
      </c>
      <c r="I1037" s="21" t="s">
        <v>1741</v>
      </c>
      <c r="J1037" s="10"/>
      <c r="K1037" s="10"/>
      <c r="L1037" s="10">
        <v>0</v>
      </c>
      <c r="M1037" s="22"/>
      <c r="N1037" s="10"/>
      <c r="O1037" s="22"/>
      <c r="T1037" s="165"/>
    </row>
    <row r="1038" spans="1:20" ht="14.25">
      <c r="A1038" s="24"/>
      <c r="B1038" s="13"/>
      <c r="C1038" s="13"/>
      <c r="D1038" s="10"/>
      <c r="E1038" s="22"/>
      <c r="F1038" s="22"/>
      <c r="G1038" s="22"/>
      <c r="H1038" s="21">
        <v>2140131</v>
      </c>
      <c r="I1038" s="21" t="s">
        <v>1742</v>
      </c>
      <c r="J1038" s="10"/>
      <c r="K1038" s="10"/>
      <c r="L1038" s="10">
        <v>727</v>
      </c>
      <c r="M1038" s="22"/>
      <c r="N1038" s="10"/>
      <c r="O1038" s="22"/>
      <c r="T1038" s="165"/>
    </row>
    <row r="1039" spans="1:20" ht="14.25">
      <c r="A1039" s="24"/>
      <c r="B1039" s="13"/>
      <c r="C1039" s="13"/>
      <c r="D1039" s="10"/>
      <c r="E1039" s="22"/>
      <c r="F1039" s="22"/>
      <c r="G1039" s="22"/>
      <c r="H1039" s="21">
        <v>2140133</v>
      </c>
      <c r="I1039" s="21" t="s">
        <v>1743</v>
      </c>
      <c r="J1039" s="10"/>
      <c r="K1039" s="10"/>
      <c r="L1039" s="10">
        <v>0</v>
      </c>
      <c r="M1039" s="22"/>
      <c r="N1039" s="10"/>
      <c r="O1039" s="22"/>
      <c r="T1039" s="165"/>
    </row>
    <row r="1040" spans="1:20" ht="14.25">
      <c r="A1040" s="24"/>
      <c r="B1040" s="13"/>
      <c r="C1040" s="13"/>
      <c r="D1040" s="10"/>
      <c r="E1040" s="22"/>
      <c r="F1040" s="22"/>
      <c r="G1040" s="22"/>
      <c r="H1040" s="21">
        <v>2140136</v>
      </c>
      <c r="I1040" s="21" t="s">
        <v>1744</v>
      </c>
      <c r="J1040" s="10"/>
      <c r="K1040" s="10"/>
      <c r="L1040" s="10">
        <v>0</v>
      </c>
      <c r="M1040" s="22"/>
      <c r="N1040" s="10"/>
      <c r="O1040" s="22"/>
      <c r="T1040" s="165"/>
    </row>
    <row r="1041" spans="1:20" ht="14.25">
      <c r="A1041" s="24"/>
      <c r="B1041" s="13"/>
      <c r="C1041" s="13"/>
      <c r="D1041" s="10"/>
      <c r="E1041" s="22"/>
      <c r="F1041" s="22"/>
      <c r="G1041" s="22"/>
      <c r="H1041" s="21">
        <v>2140138</v>
      </c>
      <c r="I1041" s="21" t="s">
        <v>1745</v>
      </c>
      <c r="J1041" s="10"/>
      <c r="K1041" s="10"/>
      <c r="L1041" s="10">
        <v>0</v>
      </c>
      <c r="M1041" s="22"/>
      <c r="N1041" s="10"/>
      <c r="O1041" s="22"/>
      <c r="T1041" s="165"/>
    </row>
    <row r="1042" spans="1:20" ht="14.25">
      <c r="A1042" s="24"/>
      <c r="B1042" s="13"/>
      <c r="C1042" s="13"/>
      <c r="D1042" s="10"/>
      <c r="E1042" s="22"/>
      <c r="F1042" s="22"/>
      <c r="G1042" s="22"/>
      <c r="H1042" s="21">
        <v>2140139</v>
      </c>
      <c r="I1042" s="21" t="s">
        <v>1746</v>
      </c>
      <c r="J1042" s="10"/>
      <c r="K1042" s="10"/>
      <c r="L1042" s="10">
        <v>0</v>
      </c>
      <c r="M1042" s="22"/>
      <c r="N1042" s="10"/>
      <c r="O1042" s="22"/>
      <c r="T1042" s="165"/>
    </row>
    <row r="1043" spans="1:20" ht="14.25">
      <c r="A1043" s="24"/>
      <c r="B1043" s="13"/>
      <c r="C1043" s="13"/>
      <c r="D1043" s="10"/>
      <c r="E1043" s="22"/>
      <c r="F1043" s="22"/>
      <c r="G1043" s="22"/>
      <c r="H1043" s="21">
        <v>2140199</v>
      </c>
      <c r="I1043" s="21" t="s">
        <v>1747</v>
      </c>
      <c r="J1043" s="10"/>
      <c r="K1043" s="10"/>
      <c r="L1043" s="10">
        <v>44</v>
      </c>
      <c r="M1043" s="22"/>
      <c r="N1043" s="10"/>
      <c r="O1043" s="22"/>
      <c r="T1043" s="165"/>
    </row>
    <row r="1044" spans="1:20" ht="14.25">
      <c r="A1044" s="24"/>
      <c r="B1044" s="13"/>
      <c r="C1044" s="13"/>
      <c r="D1044" s="10"/>
      <c r="E1044" s="22"/>
      <c r="F1044" s="22"/>
      <c r="G1044" s="22"/>
      <c r="H1044" s="21">
        <v>21402</v>
      </c>
      <c r="I1044" s="30" t="s">
        <v>1748</v>
      </c>
      <c r="J1044" s="10">
        <v>0</v>
      </c>
      <c r="K1044" s="10">
        <v>8</v>
      </c>
      <c r="L1044" s="10">
        <v>8</v>
      </c>
      <c r="M1044" s="22">
        <f>+L1044/K1044</f>
        <v>1</v>
      </c>
      <c r="N1044" s="10">
        <v>20</v>
      </c>
      <c r="O1044" s="22">
        <f>+L1044/N1044-1</f>
        <v>-0.6</v>
      </c>
      <c r="T1044" s="165"/>
    </row>
    <row r="1045" spans="1:20" ht="14.25">
      <c r="A1045" s="24"/>
      <c r="B1045" s="13"/>
      <c r="C1045" s="13"/>
      <c r="D1045" s="10"/>
      <c r="E1045" s="22"/>
      <c r="F1045" s="22"/>
      <c r="G1045" s="22"/>
      <c r="H1045" s="21">
        <v>2140201</v>
      </c>
      <c r="I1045" s="21" t="s">
        <v>939</v>
      </c>
      <c r="J1045" s="10"/>
      <c r="K1045" s="10"/>
      <c r="L1045" s="10">
        <v>0</v>
      </c>
      <c r="M1045" s="22"/>
      <c r="N1045" s="10"/>
      <c r="O1045" s="22"/>
      <c r="T1045" s="165"/>
    </row>
    <row r="1046" spans="1:20" ht="14.25">
      <c r="A1046" s="24"/>
      <c r="B1046" s="13"/>
      <c r="C1046" s="13"/>
      <c r="D1046" s="10"/>
      <c r="E1046" s="22"/>
      <c r="F1046" s="22"/>
      <c r="G1046" s="22"/>
      <c r="H1046" s="21">
        <v>2140202</v>
      </c>
      <c r="I1046" s="21" t="s">
        <v>940</v>
      </c>
      <c r="J1046" s="10"/>
      <c r="K1046" s="10"/>
      <c r="L1046" s="10">
        <v>0</v>
      </c>
      <c r="M1046" s="22"/>
      <c r="N1046" s="10"/>
      <c r="O1046" s="22"/>
      <c r="T1046" s="165"/>
    </row>
    <row r="1047" spans="1:20" ht="14.25">
      <c r="A1047" s="24"/>
      <c r="B1047" s="13"/>
      <c r="C1047" s="13"/>
      <c r="D1047" s="10"/>
      <c r="E1047" s="22"/>
      <c r="F1047" s="22"/>
      <c r="G1047" s="22"/>
      <c r="H1047" s="21">
        <v>2140203</v>
      </c>
      <c r="I1047" s="21" t="s">
        <v>941</v>
      </c>
      <c r="J1047" s="10"/>
      <c r="K1047" s="10"/>
      <c r="L1047" s="10">
        <v>0</v>
      </c>
      <c r="M1047" s="22"/>
      <c r="N1047" s="10"/>
      <c r="O1047" s="22"/>
      <c r="T1047" s="165"/>
    </row>
    <row r="1048" spans="1:20" ht="14.25">
      <c r="A1048" s="24"/>
      <c r="B1048" s="13"/>
      <c r="C1048" s="13"/>
      <c r="D1048" s="10"/>
      <c r="E1048" s="22"/>
      <c r="F1048" s="22"/>
      <c r="G1048" s="22"/>
      <c r="H1048" s="21">
        <v>2140204</v>
      </c>
      <c r="I1048" s="21" t="s">
        <v>1749</v>
      </c>
      <c r="J1048" s="10"/>
      <c r="K1048" s="10"/>
      <c r="L1048" s="10">
        <v>0</v>
      </c>
      <c r="M1048" s="22"/>
      <c r="N1048" s="10"/>
      <c r="O1048" s="22"/>
      <c r="T1048" s="165"/>
    </row>
    <row r="1049" spans="1:20" ht="14.25">
      <c r="A1049" s="24"/>
      <c r="B1049" s="13"/>
      <c r="C1049" s="13"/>
      <c r="D1049" s="10"/>
      <c r="E1049" s="22"/>
      <c r="F1049" s="22"/>
      <c r="G1049" s="22"/>
      <c r="H1049" s="21">
        <v>2140205</v>
      </c>
      <c r="I1049" s="21" t="s">
        <v>1750</v>
      </c>
      <c r="J1049" s="10"/>
      <c r="K1049" s="10"/>
      <c r="L1049" s="10">
        <v>0</v>
      </c>
      <c r="M1049" s="22"/>
      <c r="N1049" s="10"/>
      <c r="O1049" s="22"/>
      <c r="T1049" s="165"/>
    </row>
    <row r="1050" spans="1:20" ht="14.25">
      <c r="A1050" s="24"/>
      <c r="B1050" s="13"/>
      <c r="C1050" s="13"/>
      <c r="D1050" s="10"/>
      <c r="E1050" s="22"/>
      <c r="F1050" s="22"/>
      <c r="G1050" s="22"/>
      <c r="H1050" s="21">
        <v>2140206</v>
      </c>
      <c r="I1050" s="21" t="s">
        <v>1751</v>
      </c>
      <c r="J1050" s="10"/>
      <c r="K1050" s="10"/>
      <c r="L1050" s="10">
        <v>0</v>
      </c>
      <c r="M1050" s="22"/>
      <c r="N1050" s="10"/>
      <c r="O1050" s="22"/>
      <c r="T1050" s="165"/>
    </row>
    <row r="1051" spans="1:20" ht="14.25">
      <c r="A1051" s="24"/>
      <c r="B1051" s="13"/>
      <c r="C1051" s="13"/>
      <c r="D1051" s="10"/>
      <c r="E1051" s="22"/>
      <c r="F1051" s="22"/>
      <c r="G1051" s="22"/>
      <c r="H1051" s="21">
        <v>2140207</v>
      </c>
      <c r="I1051" s="21" t="s">
        <v>1752</v>
      </c>
      <c r="J1051" s="10"/>
      <c r="K1051" s="10"/>
      <c r="L1051" s="10">
        <v>0</v>
      </c>
      <c r="M1051" s="22"/>
      <c r="N1051" s="10"/>
      <c r="O1051" s="22"/>
      <c r="T1051" s="165"/>
    </row>
    <row r="1052" spans="1:20" ht="14.25">
      <c r="A1052" s="24"/>
      <c r="B1052" s="13"/>
      <c r="C1052" s="13"/>
      <c r="D1052" s="10"/>
      <c r="E1052" s="22"/>
      <c r="F1052" s="22"/>
      <c r="G1052" s="22"/>
      <c r="H1052" s="21">
        <v>2140299</v>
      </c>
      <c r="I1052" s="21" t="s">
        <v>1753</v>
      </c>
      <c r="J1052" s="10"/>
      <c r="K1052" s="10"/>
      <c r="L1052" s="10">
        <v>8</v>
      </c>
      <c r="M1052" s="22"/>
      <c r="N1052" s="10"/>
      <c r="O1052" s="22"/>
      <c r="T1052" s="165"/>
    </row>
    <row r="1053" spans="1:20" ht="14.25">
      <c r="A1053" s="24"/>
      <c r="B1053" s="13"/>
      <c r="C1053" s="13"/>
      <c r="D1053" s="10"/>
      <c r="E1053" s="22"/>
      <c r="F1053" s="22"/>
      <c r="G1053" s="22"/>
      <c r="H1053" s="21">
        <v>21403</v>
      </c>
      <c r="I1053" s="30" t="s">
        <v>1754</v>
      </c>
      <c r="J1053" s="10">
        <v>0</v>
      </c>
      <c r="K1053" s="10">
        <v>11006</v>
      </c>
      <c r="L1053" s="10">
        <v>11006</v>
      </c>
      <c r="M1053" s="22">
        <f>+L1053/K1053</f>
        <v>1</v>
      </c>
      <c r="N1053" s="10">
        <v>976</v>
      </c>
      <c r="O1053" s="22">
        <f>+L1053/N1053-1</f>
        <v>10.276639344262295</v>
      </c>
      <c r="T1053" s="165"/>
    </row>
    <row r="1054" spans="1:20" ht="14.25">
      <c r="A1054" s="24"/>
      <c r="B1054" s="13"/>
      <c r="C1054" s="13"/>
      <c r="D1054" s="10"/>
      <c r="E1054" s="22"/>
      <c r="F1054" s="22"/>
      <c r="G1054" s="22"/>
      <c r="H1054" s="21">
        <v>2140301</v>
      </c>
      <c r="I1054" s="21" t="s">
        <v>939</v>
      </c>
      <c r="J1054" s="10"/>
      <c r="K1054" s="10"/>
      <c r="L1054" s="10">
        <v>0</v>
      </c>
      <c r="M1054" s="22"/>
      <c r="N1054" s="10"/>
      <c r="O1054" s="22"/>
      <c r="T1054" s="165"/>
    </row>
    <row r="1055" spans="1:20" ht="14.25">
      <c r="A1055" s="24"/>
      <c r="B1055" s="13"/>
      <c r="C1055" s="13"/>
      <c r="D1055" s="10"/>
      <c r="E1055" s="22"/>
      <c r="F1055" s="22"/>
      <c r="G1055" s="22"/>
      <c r="H1055" s="21">
        <v>2140302</v>
      </c>
      <c r="I1055" s="21" t="s">
        <v>940</v>
      </c>
      <c r="J1055" s="10"/>
      <c r="K1055" s="10"/>
      <c r="L1055" s="10">
        <v>0</v>
      </c>
      <c r="M1055" s="22"/>
      <c r="N1055" s="10"/>
      <c r="O1055" s="22"/>
      <c r="T1055" s="165"/>
    </row>
    <row r="1056" spans="1:20" ht="14.25">
      <c r="A1056" s="24"/>
      <c r="B1056" s="13"/>
      <c r="C1056" s="13"/>
      <c r="D1056" s="10"/>
      <c r="E1056" s="22"/>
      <c r="F1056" s="22"/>
      <c r="G1056" s="22"/>
      <c r="H1056" s="21">
        <v>2140303</v>
      </c>
      <c r="I1056" s="21" t="s">
        <v>941</v>
      </c>
      <c r="J1056" s="10"/>
      <c r="K1056" s="10"/>
      <c r="L1056" s="10">
        <v>0</v>
      </c>
      <c r="M1056" s="22"/>
      <c r="N1056" s="10"/>
      <c r="O1056" s="22"/>
      <c r="T1056" s="165"/>
    </row>
    <row r="1057" spans="1:20" ht="14.25">
      <c r="A1057" s="24"/>
      <c r="B1057" s="13"/>
      <c r="C1057" s="13"/>
      <c r="D1057" s="10"/>
      <c r="E1057" s="22"/>
      <c r="F1057" s="22"/>
      <c r="G1057" s="22"/>
      <c r="H1057" s="21">
        <v>2140304</v>
      </c>
      <c r="I1057" s="21" t="s">
        <v>1755</v>
      </c>
      <c r="J1057" s="10"/>
      <c r="K1057" s="10"/>
      <c r="L1057" s="10">
        <v>0</v>
      </c>
      <c r="M1057" s="22"/>
      <c r="N1057" s="10"/>
      <c r="O1057" s="22"/>
      <c r="T1057" s="165"/>
    </row>
    <row r="1058" spans="1:20" ht="14.25">
      <c r="A1058" s="24"/>
      <c r="B1058" s="13"/>
      <c r="C1058" s="13"/>
      <c r="D1058" s="10"/>
      <c r="E1058" s="22"/>
      <c r="F1058" s="22"/>
      <c r="G1058" s="22"/>
      <c r="H1058" s="21">
        <v>2140305</v>
      </c>
      <c r="I1058" s="21" t="s">
        <v>1756</v>
      </c>
      <c r="J1058" s="10"/>
      <c r="K1058" s="10"/>
      <c r="L1058" s="10">
        <v>0</v>
      </c>
      <c r="M1058" s="22"/>
      <c r="N1058" s="10"/>
      <c r="O1058" s="22"/>
      <c r="T1058" s="165"/>
    </row>
    <row r="1059" spans="1:20" ht="14.25">
      <c r="A1059" s="24"/>
      <c r="B1059" s="13"/>
      <c r="C1059" s="13"/>
      <c r="D1059" s="10"/>
      <c r="E1059" s="22"/>
      <c r="F1059" s="22"/>
      <c r="G1059" s="22"/>
      <c r="H1059" s="21">
        <v>2140306</v>
      </c>
      <c r="I1059" s="21" t="s">
        <v>1757</v>
      </c>
      <c r="J1059" s="10"/>
      <c r="K1059" s="10"/>
      <c r="L1059" s="10">
        <v>0</v>
      </c>
      <c r="M1059" s="22"/>
      <c r="N1059" s="10"/>
      <c r="O1059" s="22"/>
      <c r="T1059" s="165"/>
    </row>
    <row r="1060" spans="1:20" ht="14.25">
      <c r="A1060" s="24"/>
      <c r="B1060" s="13"/>
      <c r="C1060" s="13"/>
      <c r="D1060" s="10"/>
      <c r="E1060" s="22"/>
      <c r="F1060" s="22"/>
      <c r="G1060" s="22"/>
      <c r="H1060" s="21">
        <v>2140307</v>
      </c>
      <c r="I1060" s="21" t="s">
        <v>1758</v>
      </c>
      <c r="J1060" s="10"/>
      <c r="K1060" s="10"/>
      <c r="L1060" s="10">
        <v>0</v>
      </c>
      <c r="M1060" s="22"/>
      <c r="N1060" s="10"/>
      <c r="O1060" s="22"/>
      <c r="T1060" s="165"/>
    </row>
    <row r="1061" spans="1:20" ht="14.25">
      <c r="A1061" s="24"/>
      <c r="B1061" s="13"/>
      <c r="C1061" s="13"/>
      <c r="D1061" s="10"/>
      <c r="E1061" s="22"/>
      <c r="F1061" s="22"/>
      <c r="G1061" s="22"/>
      <c r="H1061" s="21">
        <v>2140308</v>
      </c>
      <c r="I1061" s="21" t="s">
        <v>1759</v>
      </c>
      <c r="J1061" s="10"/>
      <c r="K1061" s="10"/>
      <c r="L1061" s="10">
        <v>0</v>
      </c>
      <c r="M1061" s="22"/>
      <c r="N1061" s="10"/>
      <c r="O1061" s="22"/>
      <c r="T1061" s="165"/>
    </row>
    <row r="1062" spans="1:20" ht="14.25">
      <c r="A1062" s="24"/>
      <c r="B1062" s="13"/>
      <c r="C1062" s="13"/>
      <c r="D1062" s="10"/>
      <c r="E1062" s="22"/>
      <c r="F1062" s="22"/>
      <c r="G1062" s="22"/>
      <c r="H1062" s="21">
        <v>2140309</v>
      </c>
      <c r="I1062" s="21" t="s">
        <v>1760</v>
      </c>
      <c r="J1062" s="10"/>
      <c r="K1062" s="10"/>
      <c r="L1062" s="10">
        <v>0</v>
      </c>
      <c r="M1062" s="22"/>
      <c r="N1062" s="10"/>
      <c r="O1062" s="22"/>
      <c r="T1062" s="165"/>
    </row>
    <row r="1063" spans="1:20" ht="14.25">
      <c r="A1063" s="24"/>
      <c r="B1063" s="13"/>
      <c r="C1063" s="13"/>
      <c r="D1063" s="10"/>
      <c r="E1063" s="22"/>
      <c r="F1063" s="22"/>
      <c r="G1063" s="22"/>
      <c r="H1063" s="21">
        <v>2140399</v>
      </c>
      <c r="I1063" s="21" t="s">
        <v>1761</v>
      </c>
      <c r="J1063" s="10"/>
      <c r="K1063" s="10"/>
      <c r="L1063" s="10">
        <v>11006</v>
      </c>
      <c r="M1063" s="22"/>
      <c r="N1063" s="10"/>
      <c r="O1063" s="22"/>
      <c r="T1063" s="165"/>
    </row>
    <row r="1064" spans="1:20" ht="14.25">
      <c r="A1064" s="24"/>
      <c r="B1064" s="13"/>
      <c r="C1064" s="13"/>
      <c r="D1064" s="10"/>
      <c r="E1064" s="22"/>
      <c r="F1064" s="22"/>
      <c r="G1064" s="22"/>
      <c r="H1064" s="21">
        <v>21404</v>
      </c>
      <c r="I1064" s="30" t="s">
        <v>1762</v>
      </c>
      <c r="J1064" s="10">
        <v>772252</v>
      </c>
      <c r="K1064" s="10">
        <v>228215</v>
      </c>
      <c r="L1064" s="10">
        <v>193752</v>
      </c>
      <c r="M1064" s="22">
        <f>+L1064/K1064</f>
        <v>0.848988892053546</v>
      </c>
      <c r="N1064" s="10">
        <v>318576</v>
      </c>
      <c r="O1064" s="22">
        <f>+L1064/N1064-1</f>
        <v>-0.3918185927376827</v>
      </c>
      <c r="T1064" s="165"/>
    </row>
    <row r="1065" spans="1:20" ht="14.25">
      <c r="A1065" s="24"/>
      <c r="B1065" s="13"/>
      <c r="C1065" s="13"/>
      <c r="D1065" s="10"/>
      <c r="E1065" s="22"/>
      <c r="F1065" s="22"/>
      <c r="G1065" s="22"/>
      <c r="H1065" s="21">
        <v>2140401</v>
      </c>
      <c r="I1065" s="21" t="s">
        <v>1763</v>
      </c>
      <c r="J1065" s="10"/>
      <c r="K1065" s="10"/>
      <c r="L1065" s="10">
        <v>193752</v>
      </c>
      <c r="M1065" s="22"/>
      <c r="N1065" s="10"/>
      <c r="O1065" s="22"/>
      <c r="T1065" s="165"/>
    </row>
    <row r="1066" spans="1:20" ht="14.25">
      <c r="A1066" s="24"/>
      <c r="B1066" s="13"/>
      <c r="C1066" s="13"/>
      <c r="D1066" s="10"/>
      <c r="E1066" s="22"/>
      <c r="F1066" s="22"/>
      <c r="G1066" s="22"/>
      <c r="H1066" s="21">
        <v>2140402</v>
      </c>
      <c r="I1066" s="21" t="s">
        <v>1764</v>
      </c>
      <c r="J1066" s="10"/>
      <c r="K1066" s="10"/>
      <c r="L1066" s="10">
        <v>0</v>
      </c>
      <c r="M1066" s="22"/>
      <c r="N1066" s="10"/>
      <c r="O1066" s="22"/>
      <c r="T1066" s="165"/>
    </row>
    <row r="1067" spans="1:20" ht="14.25">
      <c r="A1067" s="24"/>
      <c r="B1067" s="13"/>
      <c r="C1067" s="13"/>
      <c r="D1067" s="10"/>
      <c r="E1067" s="22"/>
      <c r="F1067" s="22"/>
      <c r="G1067" s="22"/>
      <c r="H1067" s="21">
        <v>2140403</v>
      </c>
      <c r="I1067" s="21" t="s">
        <v>1765</v>
      </c>
      <c r="J1067" s="10"/>
      <c r="K1067" s="10"/>
      <c r="L1067" s="10">
        <v>0</v>
      </c>
      <c r="M1067" s="22"/>
      <c r="N1067" s="10"/>
      <c r="O1067" s="22"/>
      <c r="T1067" s="165"/>
    </row>
    <row r="1068" spans="1:20" ht="14.25">
      <c r="A1068" s="24"/>
      <c r="B1068" s="13"/>
      <c r="C1068" s="13"/>
      <c r="D1068" s="10"/>
      <c r="E1068" s="22"/>
      <c r="F1068" s="22"/>
      <c r="G1068" s="22"/>
      <c r="H1068" s="21">
        <v>2140499</v>
      </c>
      <c r="I1068" s="21" t="s">
        <v>1766</v>
      </c>
      <c r="J1068" s="10"/>
      <c r="K1068" s="10"/>
      <c r="L1068" s="10">
        <v>0</v>
      </c>
      <c r="M1068" s="22"/>
      <c r="N1068" s="10"/>
      <c r="O1068" s="22"/>
      <c r="T1068" s="165"/>
    </row>
    <row r="1069" spans="1:20" ht="14.25">
      <c r="A1069" s="24"/>
      <c r="B1069" s="13"/>
      <c r="C1069" s="13"/>
      <c r="D1069" s="10"/>
      <c r="E1069" s="22"/>
      <c r="F1069" s="22"/>
      <c r="G1069" s="22"/>
      <c r="H1069" s="21">
        <v>21405</v>
      </c>
      <c r="I1069" s="30" t="s">
        <v>1767</v>
      </c>
      <c r="J1069" s="10">
        <v>0</v>
      </c>
      <c r="K1069" s="10">
        <v>75</v>
      </c>
      <c r="L1069" s="10">
        <v>75</v>
      </c>
      <c r="M1069" s="22"/>
      <c r="N1069" s="10">
        <v>75</v>
      </c>
      <c r="O1069" s="22">
        <f>+L1069/N1069-1</f>
        <v>0</v>
      </c>
      <c r="T1069" s="165"/>
    </row>
    <row r="1070" spans="1:20" ht="14.25">
      <c r="A1070" s="24"/>
      <c r="B1070" s="13"/>
      <c r="C1070" s="13"/>
      <c r="D1070" s="10"/>
      <c r="E1070" s="22"/>
      <c r="F1070" s="22"/>
      <c r="G1070" s="22"/>
      <c r="H1070" s="21">
        <v>2140501</v>
      </c>
      <c r="I1070" s="21" t="s">
        <v>939</v>
      </c>
      <c r="J1070" s="10"/>
      <c r="K1070" s="10"/>
      <c r="L1070" s="10">
        <v>0</v>
      </c>
      <c r="M1070" s="22"/>
      <c r="N1070" s="10"/>
      <c r="O1070" s="22"/>
      <c r="T1070" s="165"/>
    </row>
    <row r="1071" spans="1:20" ht="14.25">
      <c r="A1071" s="24"/>
      <c r="B1071" s="13"/>
      <c r="C1071" s="13"/>
      <c r="D1071" s="10"/>
      <c r="E1071" s="22"/>
      <c r="F1071" s="22"/>
      <c r="G1071" s="22"/>
      <c r="H1071" s="21">
        <v>2140502</v>
      </c>
      <c r="I1071" s="21" t="s">
        <v>940</v>
      </c>
      <c r="J1071" s="10"/>
      <c r="K1071" s="10"/>
      <c r="L1071" s="10">
        <v>0</v>
      </c>
      <c r="M1071" s="22"/>
      <c r="N1071" s="10"/>
      <c r="O1071" s="22"/>
      <c r="T1071" s="165"/>
    </row>
    <row r="1072" spans="1:20" ht="14.25">
      <c r="A1072" s="24"/>
      <c r="B1072" s="13"/>
      <c r="C1072" s="13"/>
      <c r="D1072" s="10"/>
      <c r="E1072" s="22"/>
      <c r="F1072" s="22"/>
      <c r="G1072" s="22"/>
      <c r="H1072" s="21">
        <v>2140503</v>
      </c>
      <c r="I1072" s="21" t="s">
        <v>941</v>
      </c>
      <c r="J1072" s="10"/>
      <c r="K1072" s="10"/>
      <c r="L1072" s="10">
        <v>0</v>
      </c>
      <c r="M1072" s="22"/>
      <c r="N1072" s="10"/>
      <c r="O1072" s="22"/>
      <c r="T1072" s="165"/>
    </row>
    <row r="1073" spans="1:20" ht="14.25">
      <c r="A1073" s="24"/>
      <c r="B1073" s="13"/>
      <c r="C1073" s="13"/>
      <c r="D1073" s="10"/>
      <c r="E1073" s="22"/>
      <c r="F1073" s="22"/>
      <c r="G1073" s="22"/>
      <c r="H1073" s="21">
        <v>2140504</v>
      </c>
      <c r="I1073" s="21" t="s">
        <v>1768</v>
      </c>
      <c r="J1073" s="10"/>
      <c r="K1073" s="10"/>
      <c r="L1073" s="10">
        <v>0</v>
      </c>
      <c r="M1073" s="22"/>
      <c r="N1073" s="10"/>
      <c r="O1073" s="22"/>
      <c r="T1073" s="165"/>
    </row>
    <row r="1074" spans="1:20" ht="14.25">
      <c r="A1074" s="24"/>
      <c r="B1074" s="13"/>
      <c r="C1074" s="13"/>
      <c r="D1074" s="10"/>
      <c r="E1074" s="22"/>
      <c r="F1074" s="22"/>
      <c r="G1074" s="22"/>
      <c r="H1074" s="21">
        <v>2140505</v>
      </c>
      <c r="I1074" s="21" t="s">
        <v>1769</v>
      </c>
      <c r="J1074" s="10"/>
      <c r="K1074" s="10"/>
      <c r="L1074" s="10">
        <v>0</v>
      </c>
      <c r="M1074" s="22"/>
      <c r="N1074" s="10"/>
      <c r="O1074" s="22"/>
      <c r="T1074" s="165"/>
    </row>
    <row r="1075" spans="1:20" ht="14.25">
      <c r="A1075" s="24"/>
      <c r="B1075" s="13"/>
      <c r="C1075" s="13"/>
      <c r="D1075" s="10"/>
      <c r="E1075" s="22"/>
      <c r="F1075" s="22"/>
      <c r="G1075" s="22"/>
      <c r="H1075" s="21">
        <v>2140599</v>
      </c>
      <c r="I1075" s="21" t="s">
        <v>1770</v>
      </c>
      <c r="J1075" s="10"/>
      <c r="K1075" s="10"/>
      <c r="L1075" s="10">
        <v>75</v>
      </c>
      <c r="M1075" s="22"/>
      <c r="N1075" s="10"/>
      <c r="O1075" s="22"/>
      <c r="T1075" s="165"/>
    </row>
    <row r="1076" spans="1:20" ht="14.25">
      <c r="A1076" s="24"/>
      <c r="B1076" s="13"/>
      <c r="C1076" s="13"/>
      <c r="D1076" s="10"/>
      <c r="E1076" s="22"/>
      <c r="F1076" s="22"/>
      <c r="G1076" s="22"/>
      <c r="H1076" s="21">
        <v>21406</v>
      </c>
      <c r="I1076" s="30" t="s">
        <v>1771</v>
      </c>
      <c r="J1076" s="10">
        <v>200</v>
      </c>
      <c r="K1076" s="10">
        <v>8206</v>
      </c>
      <c r="L1076" s="10">
        <v>6</v>
      </c>
      <c r="M1076" s="22">
        <f>L1076/J1076</f>
        <v>0.03</v>
      </c>
      <c r="N1076" s="10">
        <v>553</v>
      </c>
      <c r="O1076" s="22">
        <f>+L1076/N1076-1</f>
        <v>-0.9891500904159132</v>
      </c>
      <c r="T1076" s="165"/>
    </row>
    <row r="1077" spans="1:20" ht="14.25">
      <c r="A1077" s="24"/>
      <c r="B1077" s="13"/>
      <c r="C1077" s="13"/>
      <c r="D1077" s="10"/>
      <c r="E1077" s="22"/>
      <c r="F1077" s="22"/>
      <c r="G1077" s="22"/>
      <c r="H1077" s="21">
        <v>2140601</v>
      </c>
      <c r="I1077" s="21" t="s">
        <v>1772</v>
      </c>
      <c r="J1077" s="10"/>
      <c r="K1077" s="10"/>
      <c r="L1077" s="10">
        <v>0</v>
      </c>
      <c r="M1077" s="22"/>
      <c r="N1077" s="10"/>
      <c r="O1077" s="22"/>
      <c r="T1077" s="165"/>
    </row>
    <row r="1078" spans="1:20" ht="14.25">
      <c r="A1078" s="24"/>
      <c r="B1078" s="13"/>
      <c r="C1078" s="13"/>
      <c r="D1078" s="10"/>
      <c r="E1078" s="22"/>
      <c r="F1078" s="22"/>
      <c r="G1078" s="22"/>
      <c r="H1078" s="21">
        <v>2140602</v>
      </c>
      <c r="I1078" s="21" t="s">
        <v>1773</v>
      </c>
      <c r="J1078" s="10"/>
      <c r="K1078" s="10"/>
      <c r="L1078" s="10">
        <v>0</v>
      </c>
      <c r="M1078" s="22"/>
      <c r="N1078" s="10"/>
      <c r="O1078" s="22"/>
      <c r="T1078" s="165"/>
    </row>
    <row r="1079" spans="1:20" ht="14.25">
      <c r="A1079" s="24"/>
      <c r="B1079" s="13"/>
      <c r="C1079" s="13"/>
      <c r="D1079" s="10"/>
      <c r="E1079" s="22"/>
      <c r="F1079" s="22"/>
      <c r="G1079" s="22"/>
      <c r="H1079" s="21">
        <v>2140603</v>
      </c>
      <c r="I1079" s="21" t="s">
        <v>1774</v>
      </c>
      <c r="J1079" s="10"/>
      <c r="K1079" s="10"/>
      <c r="L1079" s="10">
        <v>6</v>
      </c>
      <c r="M1079" s="22"/>
      <c r="N1079" s="10"/>
      <c r="O1079" s="22"/>
      <c r="T1079" s="165"/>
    </row>
    <row r="1080" spans="1:20" ht="14.25">
      <c r="A1080" s="24"/>
      <c r="B1080" s="13"/>
      <c r="C1080" s="13"/>
      <c r="D1080" s="10"/>
      <c r="E1080" s="22"/>
      <c r="F1080" s="22"/>
      <c r="G1080" s="22"/>
      <c r="H1080" s="21">
        <v>2140699</v>
      </c>
      <c r="I1080" s="21" t="s">
        <v>1775</v>
      </c>
      <c r="J1080" s="10"/>
      <c r="K1080" s="10"/>
      <c r="L1080" s="10">
        <v>0</v>
      </c>
      <c r="M1080" s="22"/>
      <c r="N1080" s="10"/>
      <c r="O1080" s="22"/>
      <c r="T1080" s="165"/>
    </row>
    <row r="1081" spans="1:20" ht="14.25">
      <c r="A1081" s="24"/>
      <c r="B1081" s="13"/>
      <c r="C1081" s="13"/>
      <c r="D1081" s="10"/>
      <c r="E1081" s="22"/>
      <c r="F1081" s="22"/>
      <c r="G1081" s="22"/>
      <c r="H1081" s="21">
        <v>21499</v>
      </c>
      <c r="I1081" s="30" t="s">
        <v>1776</v>
      </c>
      <c r="J1081" s="10">
        <v>261200</v>
      </c>
      <c r="K1081" s="10">
        <v>2422950</v>
      </c>
      <c r="L1081" s="10">
        <v>2421950</v>
      </c>
      <c r="M1081" s="22">
        <f>L1081/J1081</f>
        <v>9.27239663093415</v>
      </c>
      <c r="N1081" s="10">
        <v>351620</v>
      </c>
      <c r="O1081" s="22">
        <f>+L1081/N1081-1</f>
        <v>5.887975655537228</v>
      </c>
      <c r="T1081" s="165"/>
    </row>
    <row r="1082" spans="1:20" ht="14.25">
      <c r="A1082" s="24"/>
      <c r="B1082" s="13"/>
      <c r="C1082" s="13"/>
      <c r="D1082" s="10"/>
      <c r="E1082" s="22"/>
      <c r="F1082" s="22"/>
      <c r="G1082" s="22"/>
      <c r="H1082" s="21">
        <v>2149901</v>
      </c>
      <c r="I1082" s="21" t="s">
        <v>1777</v>
      </c>
      <c r="J1082" s="10"/>
      <c r="K1082" s="10"/>
      <c r="L1082" s="10">
        <v>0</v>
      </c>
      <c r="M1082" s="22"/>
      <c r="N1082" s="10"/>
      <c r="O1082" s="22"/>
      <c r="T1082" s="165"/>
    </row>
    <row r="1083" spans="1:20" ht="14.25">
      <c r="A1083" s="24"/>
      <c r="B1083" s="13"/>
      <c r="C1083" s="13"/>
      <c r="D1083" s="10"/>
      <c r="E1083" s="22"/>
      <c r="F1083" s="22"/>
      <c r="G1083" s="22"/>
      <c r="H1083" s="21">
        <v>2149999</v>
      </c>
      <c r="I1083" s="21" t="s">
        <v>1778</v>
      </c>
      <c r="J1083" s="10"/>
      <c r="K1083" s="10"/>
      <c r="L1083" s="10">
        <v>2421950</v>
      </c>
      <c r="M1083" s="22"/>
      <c r="N1083" s="10"/>
      <c r="O1083" s="22"/>
      <c r="T1083" s="165"/>
    </row>
    <row r="1084" spans="1:20" ht="14.25">
      <c r="A1084" s="24"/>
      <c r="B1084" s="13"/>
      <c r="C1084" s="13"/>
      <c r="D1084" s="10"/>
      <c r="E1084" s="22"/>
      <c r="F1084" s="22"/>
      <c r="G1084" s="22"/>
      <c r="H1084" s="21">
        <v>215</v>
      </c>
      <c r="I1084" s="30" t="s">
        <v>1779</v>
      </c>
      <c r="J1084" s="10">
        <v>572738</v>
      </c>
      <c r="K1084" s="38">
        <v>896865</v>
      </c>
      <c r="L1084" s="10">
        <v>830202</v>
      </c>
      <c r="M1084" s="22">
        <f>+L1084/K1084</f>
        <v>0.9256710876218829</v>
      </c>
      <c r="N1084" s="10">
        <v>313895</v>
      </c>
      <c r="O1084" s="22">
        <f>+L1084/N1084-1</f>
        <v>1.644839834976664</v>
      </c>
      <c r="T1084" s="165"/>
    </row>
    <row r="1085" spans="1:21" ht="14.25">
      <c r="A1085" s="24"/>
      <c r="B1085" s="13"/>
      <c r="C1085" s="13"/>
      <c r="D1085" s="10"/>
      <c r="E1085" s="22"/>
      <c r="F1085" s="22"/>
      <c r="G1085" s="22"/>
      <c r="H1085" s="21">
        <v>21501</v>
      </c>
      <c r="I1085" s="30" t="s">
        <v>1780</v>
      </c>
      <c r="J1085" s="10">
        <v>0</v>
      </c>
      <c r="K1085" s="10">
        <v>0</v>
      </c>
      <c r="L1085" s="10">
        <v>0</v>
      </c>
      <c r="M1085" s="22"/>
      <c r="N1085" s="10"/>
      <c r="O1085" s="22"/>
      <c r="T1085" s="164" t="s">
        <v>107</v>
      </c>
      <c r="U1085" s="126">
        <v>313895</v>
      </c>
    </row>
    <row r="1086" spans="1:21" ht="14.25">
      <c r="A1086" s="24"/>
      <c r="B1086" s="13"/>
      <c r="C1086" s="13"/>
      <c r="D1086" s="10"/>
      <c r="E1086" s="22"/>
      <c r="F1086" s="22"/>
      <c r="G1086" s="22"/>
      <c r="H1086" s="21">
        <v>2150101</v>
      </c>
      <c r="I1086" s="21" t="s">
        <v>939</v>
      </c>
      <c r="J1086" s="10"/>
      <c r="K1086" s="10"/>
      <c r="L1086" s="10">
        <v>0</v>
      </c>
      <c r="M1086" s="22"/>
      <c r="N1086" s="10"/>
      <c r="O1086" s="22"/>
      <c r="T1086" s="165" t="s">
        <v>108</v>
      </c>
      <c r="U1086" s="126">
        <v>0</v>
      </c>
    </row>
    <row r="1087" spans="1:21" ht="14.25">
      <c r="A1087" s="24"/>
      <c r="B1087" s="13"/>
      <c r="C1087" s="13"/>
      <c r="D1087" s="10"/>
      <c r="E1087" s="22"/>
      <c r="F1087" s="22"/>
      <c r="G1087" s="22"/>
      <c r="H1087" s="21">
        <v>2150102</v>
      </c>
      <c r="I1087" s="21" t="s">
        <v>940</v>
      </c>
      <c r="J1087" s="10"/>
      <c r="K1087" s="10"/>
      <c r="L1087" s="10">
        <v>0</v>
      </c>
      <c r="M1087" s="22"/>
      <c r="N1087" s="10"/>
      <c r="O1087" s="22"/>
      <c r="T1087" s="165" t="s">
        <v>1787</v>
      </c>
      <c r="U1087" s="126">
        <v>82948</v>
      </c>
    </row>
    <row r="1088" spans="1:21" ht="14.25">
      <c r="A1088" s="24"/>
      <c r="B1088" s="13"/>
      <c r="C1088" s="13"/>
      <c r="D1088" s="10"/>
      <c r="E1088" s="22"/>
      <c r="F1088" s="22"/>
      <c r="G1088" s="22"/>
      <c r="H1088" s="21">
        <v>2150103</v>
      </c>
      <c r="I1088" s="21" t="s">
        <v>941</v>
      </c>
      <c r="J1088" s="10"/>
      <c r="K1088" s="10"/>
      <c r="L1088" s="10">
        <v>0</v>
      </c>
      <c r="M1088" s="22"/>
      <c r="N1088" s="10"/>
      <c r="O1088" s="22"/>
      <c r="T1088" s="165" t="s">
        <v>1800</v>
      </c>
      <c r="U1088" s="126">
        <v>4919</v>
      </c>
    </row>
    <row r="1089" spans="1:21" ht="14.25">
      <c r="A1089" s="24"/>
      <c r="B1089" s="13"/>
      <c r="C1089" s="13"/>
      <c r="D1089" s="10"/>
      <c r="E1089" s="22"/>
      <c r="F1089" s="22"/>
      <c r="G1089" s="22"/>
      <c r="H1089" s="21">
        <v>2150104</v>
      </c>
      <c r="I1089" s="21" t="s">
        <v>1781</v>
      </c>
      <c r="J1089" s="10"/>
      <c r="K1089" s="10"/>
      <c r="L1089" s="10">
        <v>0</v>
      </c>
      <c r="M1089" s="22"/>
      <c r="N1089" s="10"/>
      <c r="O1089" s="22"/>
      <c r="T1089" s="165" t="s">
        <v>109</v>
      </c>
      <c r="U1089" s="126">
        <v>0</v>
      </c>
    </row>
    <row r="1090" spans="1:21" ht="14.25">
      <c r="A1090" s="24"/>
      <c r="B1090" s="13"/>
      <c r="C1090" s="13"/>
      <c r="D1090" s="10"/>
      <c r="E1090" s="22"/>
      <c r="F1090" s="22"/>
      <c r="G1090" s="22"/>
      <c r="H1090" s="21">
        <v>2150105</v>
      </c>
      <c r="I1090" s="21" t="s">
        <v>1782</v>
      </c>
      <c r="J1090" s="10"/>
      <c r="K1090" s="10"/>
      <c r="L1090" s="10">
        <v>0</v>
      </c>
      <c r="M1090" s="22"/>
      <c r="N1090" s="10"/>
      <c r="O1090" s="22"/>
      <c r="T1090" s="165" t="s">
        <v>110</v>
      </c>
      <c r="U1090" s="126">
        <v>0</v>
      </c>
    </row>
    <row r="1091" spans="1:21" ht="14.25">
      <c r="A1091" s="24"/>
      <c r="B1091" s="13"/>
      <c r="C1091" s="13"/>
      <c r="D1091" s="10"/>
      <c r="E1091" s="22"/>
      <c r="F1091" s="22"/>
      <c r="G1091" s="22"/>
      <c r="H1091" s="21">
        <v>2150106</v>
      </c>
      <c r="I1091" s="21" t="s">
        <v>1783</v>
      </c>
      <c r="J1091" s="10"/>
      <c r="K1091" s="10"/>
      <c r="L1091" s="10">
        <v>0</v>
      </c>
      <c r="M1091" s="22"/>
      <c r="N1091" s="10"/>
      <c r="O1091" s="22"/>
      <c r="T1091" s="165" t="s">
        <v>111</v>
      </c>
      <c r="U1091" s="126">
        <v>22749</v>
      </c>
    </row>
    <row r="1092" spans="1:21" ht="14.25">
      <c r="A1092" s="24"/>
      <c r="B1092" s="13"/>
      <c r="C1092" s="13"/>
      <c r="D1092" s="10"/>
      <c r="E1092" s="22"/>
      <c r="F1092" s="22"/>
      <c r="G1092" s="22"/>
      <c r="H1092" s="21">
        <v>2150107</v>
      </c>
      <c r="I1092" s="21" t="s">
        <v>1784</v>
      </c>
      <c r="J1092" s="10"/>
      <c r="K1092" s="10"/>
      <c r="L1092" s="10">
        <v>0</v>
      </c>
      <c r="M1092" s="22"/>
      <c r="N1092" s="10"/>
      <c r="O1092" s="22"/>
      <c r="T1092" s="165" t="s">
        <v>1813</v>
      </c>
      <c r="U1092" s="126">
        <v>997</v>
      </c>
    </row>
    <row r="1093" spans="1:21" ht="14.25">
      <c r="A1093" s="24"/>
      <c r="B1093" s="13"/>
      <c r="C1093" s="13"/>
      <c r="D1093" s="10"/>
      <c r="E1093" s="22"/>
      <c r="F1093" s="22"/>
      <c r="G1093" s="22"/>
      <c r="H1093" s="21">
        <v>2150108</v>
      </c>
      <c r="I1093" s="21" t="s">
        <v>1785</v>
      </c>
      <c r="J1093" s="10"/>
      <c r="K1093" s="10"/>
      <c r="L1093" s="10">
        <v>0</v>
      </c>
      <c r="M1093" s="22"/>
      <c r="N1093" s="10"/>
      <c r="O1093" s="22"/>
      <c r="T1093" s="165" t="s">
        <v>1819</v>
      </c>
      <c r="U1093" s="126">
        <v>3654</v>
      </c>
    </row>
    <row r="1094" spans="1:21" ht="14.25">
      <c r="A1094" s="24"/>
      <c r="B1094" s="13"/>
      <c r="C1094" s="13"/>
      <c r="D1094" s="10"/>
      <c r="E1094" s="22"/>
      <c r="F1094" s="22"/>
      <c r="G1094" s="22"/>
      <c r="H1094" s="21">
        <v>2150199</v>
      </c>
      <c r="I1094" s="21" t="s">
        <v>1786</v>
      </c>
      <c r="J1094" s="10"/>
      <c r="K1094" s="10"/>
      <c r="L1094" s="10">
        <v>0</v>
      </c>
      <c r="M1094" s="22"/>
      <c r="N1094" s="10"/>
      <c r="O1094" s="22"/>
      <c r="T1094" s="165" t="s">
        <v>1823</v>
      </c>
      <c r="U1094" s="126">
        <v>33961</v>
      </c>
    </row>
    <row r="1095" spans="1:21" ht="14.25">
      <c r="A1095" s="24"/>
      <c r="B1095" s="13"/>
      <c r="C1095" s="13"/>
      <c r="D1095" s="10"/>
      <c r="E1095" s="22"/>
      <c r="F1095" s="22"/>
      <c r="G1095" s="22"/>
      <c r="H1095" s="21">
        <v>21502</v>
      </c>
      <c r="I1095" s="30" t="s">
        <v>1787</v>
      </c>
      <c r="J1095" s="10">
        <v>186480</v>
      </c>
      <c r="K1095" s="10">
        <v>110995</v>
      </c>
      <c r="L1095" s="10">
        <v>68000</v>
      </c>
      <c r="M1095" s="22">
        <f>+L1095/K1095</f>
        <v>0.6126402090184243</v>
      </c>
      <c r="N1095" s="10">
        <v>82948</v>
      </c>
      <c r="O1095" s="22">
        <f>+L1095/N1095-1</f>
        <v>-0.18020928774654</v>
      </c>
      <c r="T1095" s="165" t="s">
        <v>112</v>
      </c>
      <c r="U1095" s="126">
        <v>164667</v>
      </c>
    </row>
    <row r="1096" spans="1:20" ht="14.25">
      <c r="A1096" s="24"/>
      <c r="B1096" s="13"/>
      <c r="C1096" s="13"/>
      <c r="D1096" s="10"/>
      <c r="E1096" s="22"/>
      <c r="F1096" s="22"/>
      <c r="G1096" s="22"/>
      <c r="H1096" s="21">
        <v>2150201</v>
      </c>
      <c r="I1096" s="21" t="s">
        <v>939</v>
      </c>
      <c r="J1096" s="10"/>
      <c r="K1096" s="10"/>
      <c r="L1096" s="10">
        <v>0</v>
      </c>
      <c r="M1096" s="22"/>
      <c r="N1096" s="10"/>
      <c r="O1096" s="22"/>
      <c r="T1096" s="165"/>
    </row>
    <row r="1097" spans="1:20" ht="14.25">
      <c r="A1097" s="24"/>
      <c r="B1097" s="13"/>
      <c r="C1097" s="13"/>
      <c r="D1097" s="10"/>
      <c r="E1097" s="22"/>
      <c r="F1097" s="22"/>
      <c r="G1097" s="22"/>
      <c r="H1097" s="21">
        <v>2150202</v>
      </c>
      <c r="I1097" s="21" t="s">
        <v>940</v>
      </c>
      <c r="J1097" s="10"/>
      <c r="K1097" s="10"/>
      <c r="L1097" s="10">
        <v>0</v>
      </c>
      <c r="M1097" s="22"/>
      <c r="N1097" s="10"/>
      <c r="O1097" s="22"/>
      <c r="T1097" s="165"/>
    </row>
    <row r="1098" spans="1:20" ht="14.25">
      <c r="A1098" s="24"/>
      <c r="B1098" s="13"/>
      <c r="C1098" s="13"/>
      <c r="D1098" s="10"/>
      <c r="E1098" s="22"/>
      <c r="F1098" s="22"/>
      <c r="G1098" s="22"/>
      <c r="H1098" s="21">
        <v>2150203</v>
      </c>
      <c r="I1098" s="21" t="s">
        <v>941</v>
      </c>
      <c r="J1098" s="10"/>
      <c r="K1098" s="10"/>
      <c r="L1098" s="10">
        <v>0</v>
      </c>
      <c r="M1098" s="22"/>
      <c r="N1098" s="10"/>
      <c r="O1098" s="22"/>
      <c r="T1098" s="165"/>
    </row>
    <row r="1099" spans="1:20" ht="14.25">
      <c r="A1099" s="24"/>
      <c r="B1099" s="13"/>
      <c r="C1099" s="13"/>
      <c r="D1099" s="10"/>
      <c r="E1099" s="22"/>
      <c r="F1099" s="22"/>
      <c r="G1099" s="22"/>
      <c r="H1099" s="21">
        <v>2150204</v>
      </c>
      <c r="I1099" s="21" t="s">
        <v>1788</v>
      </c>
      <c r="J1099" s="10"/>
      <c r="K1099" s="10"/>
      <c r="L1099" s="10">
        <v>0</v>
      </c>
      <c r="M1099" s="22"/>
      <c r="N1099" s="10"/>
      <c r="O1099" s="22"/>
      <c r="T1099" s="165"/>
    </row>
    <row r="1100" spans="1:20" ht="14.25">
      <c r="A1100" s="24"/>
      <c r="B1100" s="13"/>
      <c r="C1100" s="13"/>
      <c r="D1100" s="10"/>
      <c r="E1100" s="22"/>
      <c r="F1100" s="22"/>
      <c r="G1100" s="22"/>
      <c r="H1100" s="21">
        <v>2150205</v>
      </c>
      <c r="I1100" s="21" t="s">
        <v>1789</v>
      </c>
      <c r="J1100" s="10"/>
      <c r="K1100" s="10"/>
      <c r="L1100" s="10">
        <v>0</v>
      </c>
      <c r="M1100" s="22"/>
      <c r="N1100" s="10"/>
      <c r="O1100" s="22"/>
      <c r="T1100" s="165"/>
    </row>
    <row r="1101" spans="1:20" ht="14.25">
      <c r="A1101" s="24"/>
      <c r="B1101" s="13"/>
      <c r="C1101" s="13"/>
      <c r="D1101" s="10"/>
      <c r="E1101" s="22"/>
      <c r="F1101" s="22"/>
      <c r="G1101" s="22"/>
      <c r="H1101" s="21">
        <v>2150206</v>
      </c>
      <c r="I1101" s="21" t="s">
        <v>1790</v>
      </c>
      <c r="J1101" s="10"/>
      <c r="K1101" s="10"/>
      <c r="L1101" s="10">
        <v>0</v>
      </c>
      <c r="M1101" s="22"/>
      <c r="N1101" s="10"/>
      <c r="O1101" s="22"/>
      <c r="T1101" s="165"/>
    </row>
    <row r="1102" spans="1:20" ht="14.25">
      <c r="A1102" s="24"/>
      <c r="B1102" s="13"/>
      <c r="C1102" s="13"/>
      <c r="D1102" s="10"/>
      <c r="E1102" s="22"/>
      <c r="F1102" s="22"/>
      <c r="G1102" s="22"/>
      <c r="H1102" s="21">
        <v>2150207</v>
      </c>
      <c r="I1102" s="21" t="s">
        <v>1791</v>
      </c>
      <c r="J1102" s="10"/>
      <c r="K1102" s="10"/>
      <c r="L1102" s="10">
        <v>0</v>
      </c>
      <c r="M1102" s="22"/>
      <c r="N1102" s="10"/>
      <c r="O1102" s="22"/>
      <c r="T1102" s="165"/>
    </row>
    <row r="1103" spans="1:20" ht="14.25">
      <c r="A1103" s="24"/>
      <c r="B1103" s="13"/>
      <c r="C1103" s="13"/>
      <c r="D1103" s="10"/>
      <c r="E1103" s="22"/>
      <c r="F1103" s="22"/>
      <c r="G1103" s="22"/>
      <c r="H1103" s="21">
        <v>2150208</v>
      </c>
      <c r="I1103" s="21" t="s">
        <v>1792</v>
      </c>
      <c r="J1103" s="10"/>
      <c r="K1103" s="10"/>
      <c r="L1103" s="10">
        <v>0</v>
      </c>
      <c r="M1103" s="22"/>
      <c r="N1103" s="10"/>
      <c r="O1103" s="22"/>
      <c r="T1103" s="165"/>
    </row>
    <row r="1104" spans="1:20" ht="14.25">
      <c r="A1104" s="24"/>
      <c r="B1104" s="13"/>
      <c r="C1104" s="13"/>
      <c r="D1104" s="10"/>
      <c r="E1104" s="22"/>
      <c r="F1104" s="22"/>
      <c r="G1104" s="22"/>
      <c r="H1104" s="21">
        <v>2150209</v>
      </c>
      <c r="I1104" s="21" t="s">
        <v>1793</v>
      </c>
      <c r="J1104" s="10"/>
      <c r="K1104" s="10"/>
      <c r="L1104" s="10">
        <v>0</v>
      </c>
      <c r="M1104" s="22"/>
      <c r="N1104" s="10"/>
      <c r="O1104" s="22"/>
      <c r="T1104" s="165"/>
    </row>
    <row r="1105" spans="1:20" ht="14.25">
      <c r="A1105" s="24"/>
      <c r="B1105" s="13"/>
      <c r="C1105" s="13"/>
      <c r="D1105" s="10"/>
      <c r="E1105" s="22"/>
      <c r="F1105" s="22"/>
      <c r="G1105" s="22"/>
      <c r="H1105" s="21">
        <v>2150210</v>
      </c>
      <c r="I1105" s="21" t="s">
        <v>1794</v>
      </c>
      <c r="J1105" s="10"/>
      <c r="K1105" s="10"/>
      <c r="L1105" s="10">
        <v>0</v>
      </c>
      <c r="M1105" s="22"/>
      <c r="N1105" s="10"/>
      <c r="O1105" s="22"/>
      <c r="T1105" s="165"/>
    </row>
    <row r="1106" spans="1:20" ht="14.25">
      <c r="A1106" s="24"/>
      <c r="B1106" s="13"/>
      <c r="C1106" s="13"/>
      <c r="D1106" s="10"/>
      <c r="E1106" s="22"/>
      <c r="F1106" s="22"/>
      <c r="G1106" s="22"/>
      <c r="H1106" s="21">
        <v>2150212</v>
      </c>
      <c r="I1106" s="21" t="s">
        <v>1795</v>
      </c>
      <c r="J1106" s="10"/>
      <c r="K1106" s="10"/>
      <c r="L1106" s="10">
        <v>0</v>
      </c>
      <c r="M1106" s="22"/>
      <c r="N1106" s="10"/>
      <c r="O1106" s="22"/>
      <c r="T1106" s="165"/>
    </row>
    <row r="1107" spans="1:20" ht="14.25">
      <c r="A1107" s="24"/>
      <c r="B1107" s="13"/>
      <c r="C1107" s="13"/>
      <c r="D1107" s="10"/>
      <c r="E1107" s="22"/>
      <c r="F1107" s="22"/>
      <c r="G1107" s="22"/>
      <c r="H1107" s="21">
        <v>2150213</v>
      </c>
      <c r="I1107" s="21" t="s">
        <v>1796</v>
      </c>
      <c r="J1107" s="10"/>
      <c r="K1107" s="10"/>
      <c r="L1107" s="10">
        <v>0</v>
      </c>
      <c r="M1107" s="22"/>
      <c r="N1107" s="10"/>
      <c r="O1107" s="22"/>
      <c r="T1107" s="165"/>
    </row>
    <row r="1108" spans="1:20" ht="14.25">
      <c r="A1108" s="24"/>
      <c r="B1108" s="13"/>
      <c r="C1108" s="13"/>
      <c r="D1108" s="10"/>
      <c r="E1108" s="22"/>
      <c r="F1108" s="22"/>
      <c r="G1108" s="22"/>
      <c r="H1108" s="21">
        <v>2150214</v>
      </c>
      <c r="I1108" s="21" t="s">
        <v>1797</v>
      </c>
      <c r="J1108" s="10"/>
      <c r="K1108" s="10"/>
      <c r="L1108" s="10">
        <v>0</v>
      </c>
      <c r="M1108" s="22"/>
      <c r="N1108" s="10"/>
      <c r="O1108" s="22"/>
      <c r="T1108" s="165"/>
    </row>
    <row r="1109" spans="1:20" ht="14.25">
      <c r="A1109" s="24"/>
      <c r="B1109" s="13"/>
      <c r="C1109" s="13"/>
      <c r="D1109" s="10"/>
      <c r="E1109" s="22"/>
      <c r="F1109" s="22"/>
      <c r="G1109" s="22"/>
      <c r="H1109" s="21">
        <v>2150215</v>
      </c>
      <c r="I1109" s="21" t="s">
        <v>1798</v>
      </c>
      <c r="J1109" s="10"/>
      <c r="K1109" s="10"/>
      <c r="L1109" s="10">
        <v>0</v>
      </c>
      <c r="M1109" s="22"/>
      <c r="N1109" s="10"/>
      <c r="O1109" s="22"/>
      <c r="T1109" s="165"/>
    </row>
    <row r="1110" spans="1:20" ht="14.25">
      <c r="A1110" s="24"/>
      <c r="B1110" s="13"/>
      <c r="C1110" s="13"/>
      <c r="D1110" s="10"/>
      <c r="E1110" s="22"/>
      <c r="F1110" s="22"/>
      <c r="G1110" s="22"/>
      <c r="H1110" s="21">
        <v>2150299</v>
      </c>
      <c r="I1110" s="21" t="s">
        <v>1799</v>
      </c>
      <c r="J1110" s="10"/>
      <c r="K1110" s="10"/>
      <c r="L1110" s="10">
        <v>68000</v>
      </c>
      <c r="M1110" s="22"/>
      <c r="N1110" s="10"/>
      <c r="O1110" s="22"/>
      <c r="T1110" s="165"/>
    </row>
    <row r="1111" spans="1:20" ht="14.25">
      <c r="A1111" s="24"/>
      <c r="B1111" s="13"/>
      <c r="C1111" s="13"/>
      <c r="D1111" s="10"/>
      <c r="E1111" s="22"/>
      <c r="F1111" s="22"/>
      <c r="G1111" s="22"/>
      <c r="H1111" s="21">
        <v>21503</v>
      </c>
      <c r="I1111" s="30" t="s">
        <v>1800</v>
      </c>
      <c r="J1111" s="10">
        <v>5279</v>
      </c>
      <c r="K1111" s="10">
        <v>5676</v>
      </c>
      <c r="L1111" s="10">
        <v>5676</v>
      </c>
      <c r="M1111" s="22">
        <f>+L1111/K1111</f>
        <v>1</v>
      </c>
      <c r="N1111" s="10">
        <v>4919</v>
      </c>
      <c r="O1111" s="22">
        <f>+L1111/N1111-1</f>
        <v>0.15389306769668631</v>
      </c>
      <c r="T1111" s="165"/>
    </row>
    <row r="1112" spans="1:20" ht="14.25">
      <c r="A1112" s="24"/>
      <c r="B1112" s="13"/>
      <c r="C1112" s="13"/>
      <c r="D1112" s="10"/>
      <c r="E1112" s="22"/>
      <c r="F1112" s="22"/>
      <c r="G1112" s="22"/>
      <c r="H1112" s="21">
        <v>2150301</v>
      </c>
      <c r="I1112" s="21" t="s">
        <v>939</v>
      </c>
      <c r="J1112" s="10"/>
      <c r="K1112" s="10"/>
      <c r="L1112" s="10">
        <v>224</v>
      </c>
      <c r="M1112" s="22"/>
      <c r="N1112" s="10"/>
      <c r="O1112" s="22"/>
      <c r="T1112" s="165"/>
    </row>
    <row r="1113" spans="1:20" ht="14.25">
      <c r="A1113" s="24"/>
      <c r="B1113" s="13"/>
      <c r="C1113" s="13"/>
      <c r="D1113" s="10"/>
      <c r="E1113" s="22"/>
      <c r="F1113" s="22"/>
      <c r="G1113" s="22"/>
      <c r="H1113" s="21">
        <v>2150302</v>
      </c>
      <c r="I1113" s="21" t="s">
        <v>940</v>
      </c>
      <c r="J1113" s="10"/>
      <c r="K1113" s="10"/>
      <c r="L1113" s="10">
        <v>0</v>
      </c>
      <c r="M1113" s="22"/>
      <c r="N1113" s="10"/>
      <c r="O1113" s="22"/>
      <c r="T1113" s="165"/>
    </row>
    <row r="1114" spans="1:20" ht="14.25">
      <c r="A1114" s="24"/>
      <c r="B1114" s="13"/>
      <c r="C1114" s="13"/>
      <c r="D1114" s="10"/>
      <c r="E1114" s="22"/>
      <c r="F1114" s="22"/>
      <c r="G1114" s="22"/>
      <c r="H1114" s="21">
        <v>2150303</v>
      </c>
      <c r="I1114" s="21" t="s">
        <v>941</v>
      </c>
      <c r="J1114" s="10"/>
      <c r="K1114" s="10"/>
      <c r="L1114" s="10">
        <v>0</v>
      </c>
      <c r="M1114" s="22"/>
      <c r="N1114" s="10"/>
      <c r="O1114" s="22"/>
      <c r="T1114" s="165"/>
    </row>
    <row r="1115" spans="1:20" ht="14.25">
      <c r="A1115" s="24"/>
      <c r="B1115" s="13"/>
      <c r="C1115" s="13"/>
      <c r="D1115" s="10"/>
      <c r="E1115" s="22"/>
      <c r="F1115" s="22"/>
      <c r="G1115" s="22"/>
      <c r="H1115" s="21">
        <v>2150399</v>
      </c>
      <c r="I1115" s="21" t="s">
        <v>1801</v>
      </c>
      <c r="J1115" s="10"/>
      <c r="K1115" s="10"/>
      <c r="L1115" s="10">
        <v>5452</v>
      </c>
      <c r="M1115" s="22"/>
      <c r="N1115" s="10"/>
      <c r="O1115" s="22"/>
      <c r="T1115" s="165"/>
    </row>
    <row r="1116" spans="1:20" ht="14.25">
      <c r="A1116" s="24"/>
      <c r="B1116" s="13"/>
      <c r="C1116" s="13"/>
      <c r="D1116" s="10"/>
      <c r="E1116" s="22"/>
      <c r="F1116" s="22"/>
      <c r="G1116" s="22"/>
      <c r="H1116" s="21">
        <v>21505</v>
      </c>
      <c r="I1116" s="30" t="s">
        <v>1802</v>
      </c>
      <c r="J1116" s="10">
        <v>53576</v>
      </c>
      <c r="K1116" s="10">
        <v>3838</v>
      </c>
      <c r="L1116" s="10">
        <v>3388</v>
      </c>
      <c r="M1116" s="22">
        <f>+L1116/K1116</f>
        <v>0.8827514330380406</v>
      </c>
      <c r="N1116" s="10">
        <v>22749</v>
      </c>
      <c r="O1116" s="22">
        <f>+L1116/N1116-1</f>
        <v>-0.8510703767198559</v>
      </c>
      <c r="T1116" s="165"/>
    </row>
    <row r="1117" spans="1:20" ht="14.25">
      <c r="A1117" s="24"/>
      <c r="B1117" s="13"/>
      <c r="C1117" s="13"/>
      <c r="D1117" s="10"/>
      <c r="E1117" s="22"/>
      <c r="F1117" s="22"/>
      <c r="G1117" s="22"/>
      <c r="H1117" s="21">
        <v>2150501</v>
      </c>
      <c r="I1117" s="21" t="s">
        <v>939</v>
      </c>
      <c r="J1117" s="10"/>
      <c r="K1117" s="10"/>
      <c r="L1117" s="10">
        <v>0</v>
      </c>
      <c r="M1117" s="22"/>
      <c r="N1117" s="10"/>
      <c r="O1117" s="22"/>
      <c r="T1117" s="165"/>
    </row>
    <row r="1118" spans="1:20" ht="14.25">
      <c r="A1118" s="24"/>
      <c r="B1118" s="13"/>
      <c r="C1118" s="13"/>
      <c r="D1118" s="10"/>
      <c r="E1118" s="22"/>
      <c r="F1118" s="22"/>
      <c r="G1118" s="22"/>
      <c r="H1118" s="21">
        <v>2150502</v>
      </c>
      <c r="I1118" s="21" t="s">
        <v>940</v>
      </c>
      <c r="J1118" s="10"/>
      <c r="K1118" s="10"/>
      <c r="L1118" s="10">
        <v>0</v>
      </c>
      <c r="M1118" s="22"/>
      <c r="N1118" s="10"/>
      <c r="O1118" s="22"/>
      <c r="T1118" s="165"/>
    </row>
    <row r="1119" spans="1:20" ht="14.25">
      <c r="A1119" s="24"/>
      <c r="B1119" s="13"/>
      <c r="C1119" s="13"/>
      <c r="D1119" s="10"/>
      <c r="E1119" s="22"/>
      <c r="F1119" s="22"/>
      <c r="G1119" s="22"/>
      <c r="H1119" s="21">
        <v>2150503</v>
      </c>
      <c r="I1119" s="21" t="s">
        <v>941</v>
      </c>
      <c r="J1119" s="10"/>
      <c r="K1119" s="10"/>
      <c r="L1119" s="10">
        <v>0</v>
      </c>
      <c r="M1119" s="22"/>
      <c r="N1119" s="10"/>
      <c r="O1119" s="22"/>
      <c r="T1119" s="165"/>
    </row>
    <row r="1120" spans="1:20" ht="14.25">
      <c r="A1120" s="24"/>
      <c r="B1120" s="13"/>
      <c r="C1120" s="13"/>
      <c r="D1120" s="10"/>
      <c r="E1120" s="22"/>
      <c r="F1120" s="22"/>
      <c r="G1120" s="22"/>
      <c r="H1120" s="21">
        <v>2150505</v>
      </c>
      <c r="I1120" s="21" t="s">
        <v>1803</v>
      </c>
      <c r="J1120" s="10"/>
      <c r="K1120" s="10"/>
      <c r="L1120" s="10">
        <v>0</v>
      </c>
      <c r="M1120" s="22"/>
      <c r="N1120" s="10"/>
      <c r="O1120" s="22"/>
      <c r="T1120" s="165"/>
    </row>
    <row r="1121" spans="1:20" ht="14.25">
      <c r="A1121" s="24"/>
      <c r="B1121" s="13"/>
      <c r="C1121" s="13"/>
      <c r="D1121" s="10"/>
      <c r="E1121" s="22"/>
      <c r="F1121" s="22"/>
      <c r="G1121" s="22"/>
      <c r="H1121" s="21">
        <v>2150506</v>
      </c>
      <c r="I1121" s="21" t="s">
        <v>1804</v>
      </c>
      <c r="J1121" s="10"/>
      <c r="K1121" s="10"/>
      <c r="L1121" s="10">
        <v>0</v>
      </c>
      <c r="M1121" s="22"/>
      <c r="N1121" s="10"/>
      <c r="O1121" s="22"/>
      <c r="T1121" s="165"/>
    </row>
    <row r="1122" spans="1:20" ht="14.25">
      <c r="A1122" s="24"/>
      <c r="B1122" s="13"/>
      <c r="C1122" s="13"/>
      <c r="D1122" s="10"/>
      <c r="E1122" s="22"/>
      <c r="F1122" s="22"/>
      <c r="G1122" s="22"/>
      <c r="H1122" s="21">
        <v>2150507</v>
      </c>
      <c r="I1122" s="21" t="s">
        <v>1805</v>
      </c>
      <c r="J1122" s="10"/>
      <c r="K1122" s="10"/>
      <c r="L1122" s="10">
        <v>0</v>
      </c>
      <c r="M1122" s="22"/>
      <c r="N1122" s="10"/>
      <c r="O1122" s="22"/>
      <c r="T1122" s="165"/>
    </row>
    <row r="1123" spans="1:20" ht="14.25">
      <c r="A1123" s="24"/>
      <c r="B1123" s="13"/>
      <c r="C1123" s="13"/>
      <c r="D1123" s="10"/>
      <c r="E1123" s="22"/>
      <c r="F1123" s="22"/>
      <c r="G1123" s="22"/>
      <c r="H1123" s="21">
        <v>2150508</v>
      </c>
      <c r="I1123" s="21" t="s">
        <v>1806</v>
      </c>
      <c r="J1123" s="10"/>
      <c r="K1123" s="10"/>
      <c r="L1123" s="10">
        <v>1459</v>
      </c>
      <c r="M1123" s="22"/>
      <c r="N1123" s="10"/>
      <c r="O1123" s="22"/>
      <c r="T1123" s="165"/>
    </row>
    <row r="1124" spans="1:20" ht="14.25">
      <c r="A1124" s="24"/>
      <c r="B1124" s="13"/>
      <c r="C1124" s="13"/>
      <c r="D1124" s="10"/>
      <c r="E1124" s="22"/>
      <c r="F1124" s="22"/>
      <c r="G1124" s="22"/>
      <c r="H1124" s="21">
        <v>2150509</v>
      </c>
      <c r="I1124" s="21" t="s">
        <v>1807</v>
      </c>
      <c r="J1124" s="10"/>
      <c r="K1124" s="10"/>
      <c r="L1124" s="10">
        <v>0</v>
      </c>
      <c r="M1124" s="22"/>
      <c r="N1124" s="10"/>
      <c r="O1124" s="22"/>
      <c r="T1124" s="165"/>
    </row>
    <row r="1125" spans="1:20" ht="14.25">
      <c r="A1125" s="24"/>
      <c r="B1125" s="13"/>
      <c r="C1125" s="13"/>
      <c r="D1125" s="10"/>
      <c r="E1125" s="22"/>
      <c r="F1125" s="22"/>
      <c r="G1125" s="22"/>
      <c r="H1125" s="21">
        <v>2150510</v>
      </c>
      <c r="I1125" s="21" t="s">
        <v>1808</v>
      </c>
      <c r="J1125" s="10"/>
      <c r="K1125" s="10"/>
      <c r="L1125" s="10">
        <v>1200</v>
      </c>
      <c r="M1125" s="22"/>
      <c r="N1125" s="10"/>
      <c r="O1125" s="22"/>
      <c r="T1125" s="165"/>
    </row>
    <row r="1126" spans="1:20" ht="14.25">
      <c r="A1126" s="24"/>
      <c r="B1126" s="13"/>
      <c r="C1126" s="13"/>
      <c r="D1126" s="10"/>
      <c r="E1126" s="22"/>
      <c r="F1126" s="22"/>
      <c r="G1126" s="22"/>
      <c r="H1126" s="21">
        <v>2150511</v>
      </c>
      <c r="I1126" s="21" t="s">
        <v>1809</v>
      </c>
      <c r="J1126" s="10"/>
      <c r="K1126" s="10"/>
      <c r="L1126" s="10">
        <v>0</v>
      </c>
      <c r="M1126" s="22"/>
      <c r="N1126" s="10"/>
      <c r="O1126" s="22"/>
      <c r="T1126" s="165"/>
    </row>
    <row r="1127" spans="1:20" ht="14.25">
      <c r="A1127" s="24"/>
      <c r="B1127" s="13"/>
      <c r="C1127" s="13"/>
      <c r="D1127" s="10"/>
      <c r="E1127" s="22"/>
      <c r="F1127" s="22"/>
      <c r="G1127" s="22"/>
      <c r="H1127" s="21">
        <v>2150513</v>
      </c>
      <c r="I1127" s="21" t="s">
        <v>1768</v>
      </c>
      <c r="J1127" s="10"/>
      <c r="K1127" s="10"/>
      <c r="L1127" s="10">
        <v>0</v>
      </c>
      <c r="M1127" s="22"/>
      <c r="N1127" s="10"/>
      <c r="O1127" s="22"/>
      <c r="T1127" s="165"/>
    </row>
    <row r="1128" spans="1:20" ht="14.25">
      <c r="A1128" s="24"/>
      <c r="B1128" s="13"/>
      <c r="C1128" s="13"/>
      <c r="D1128" s="10"/>
      <c r="E1128" s="22"/>
      <c r="F1128" s="22"/>
      <c r="G1128" s="22"/>
      <c r="H1128" s="21">
        <v>2150514</v>
      </c>
      <c r="I1128" s="21" t="s">
        <v>1810</v>
      </c>
      <c r="J1128" s="10"/>
      <c r="K1128" s="10"/>
      <c r="L1128" s="10">
        <v>0</v>
      </c>
      <c r="M1128" s="22"/>
      <c r="N1128" s="10"/>
      <c r="O1128" s="22"/>
      <c r="T1128" s="165"/>
    </row>
    <row r="1129" spans="1:20" ht="14.25">
      <c r="A1129" s="24"/>
      <c r="B1129" s="13"/>
      <c r="C1129" s="13"/>
      <c r="D1129" s="10"/>
      <c r="E1129" s="22"/>
      <c r="F1129" s="22"/>
      <c r="G1129" s="22"/>
      <c r="H1129" s="21">
        <v>2150515</v>
      </c>
      <c r="I1129" s="21" t="s">
        <v>1811</v>
      </c>
      <c r="J1129" s="10"/>
      <c r="K1129" s="10"/>
      <c r="L1129" s="10">
        <v>0</v>
      </c>
      <c r="M1129" s="22"/>
      <c r="N1129" s="10"/>
      <c r="O1129" s="22"/>
      <c r="T1129" s="165"/>
    </row>
    <row r="1130" spans="1:20" ht="14.25">
      <c r="A1130" s="24"/>
      <c r="B1130" s="13"/>
      <c r="C1130" s="13"/>
      <c r="D1130" s="10"/>
      <c r="E1130" s="22"/>
      <c r="F1130" s="22"/>
      <c r="G1130" s="22"/>
      <c r="H1130" s="21">
        <v>2150599</v>
      </c>
      <c r="I1130" s="21" t="s">
        <v>1812</v>
      </c>
      <c r="J1130" s="10"/>
      <c r="K1130" s="10"/>
      <c r="L1130" s="10">
        <v>729</v>
      </c>
      <c r="M1130" s="22"/>
      <c r="N1130" s="10"/>
      <c r="O1130" s="22"/>
      <c r="T1130" s="165"/>
    </row>
    <row r="1131" spans="1:20" ht="14.25">
      <c r="A1131" s="24"/>
      <c r="B1131" s="13"/>
      <c r="C1131" s="13"/>
      <c r="D1131" s="10"/>
      <c r="E1131" s="22"/>
      <c r="F1131" s="22"/>
      <c r="G1131" s="22"/>
      <c r="H1131" s="21">
        <v>21506</v>
      </c>
      <c r="I1131" s="30" t="s">
        <v>1813</v>
      </c>
      <c r="J1131" s="10">
        <v>3781</v>
      </c>
      <c r="K1131" s="10">
        <v>918</v>
      </c>
      <c r="L1131" s="10">
        <v>858</v>
      </c>
      <c r="M1131" s="22">
        <f>+L1131/K1131</f>
        <v>0.934640522875817</v>
      </c>
      <c r="N1131" s="10">
        <v>997</v>
      </c>
      <c r="O1131" s="22">
        <f>+L1131/N1131-1</f>
        <v>-0.13941825476429293</v>
      </c>
      <c r="T1131" s="165"/>
    </row>
    <row r="1132" spans="1:20" ht="14.25">
      <c r="A1132" s="24"/>
      <c r="B1132" s="13"/>
      <c r="C1132" s="13"/>
      <c r="D1132" s="10"/>
      <c r="E1132" s="22"/>
      <c r="F1132" s="22"/>
      <c r="G1132" s="22"/>
      <c r="H1132" s="21">
        <v>2150601</v>
      </c>
      <c r="I1132" s="21" t="s">
        <v>939</v>
      </c>
      <c r="J1132" s="10"/>
      <c r="K1132" s="10"/>
      <c r="L1132" s="10">
        <v>0</v>
      </c>
      <c r="M1132" s="22"/>
      <c r="N1132" s="10"/>
      <c r="O1132" s="22"/>
      <c r="T1132" s="165"/>
    </row>
    <row r="1133" spans="1:20" ht="14.25">
      <c r="A1133" s="24"/>
      <c r="B1133" s="13"/>
      <c r="C1133" s="13"/>
      <c r="D1133" s="10"/>
      <c r="E1133" s="22"/>
      <c r="F1133" s="22"/>
      <c r="G1133" s="22"/>
      <c r="H1133" s="21">
        <v>2150602</v>
      </c>
      <c r="I1133" s="21" t="s">
        <v>940</v>
      </c>
      <c r="J1133" s="10"/>
      <c r="K1133" s="10"/>
      <c r="L1133" s="10">
        <v>0</v>
      </c>
      <c r="M1133" s="22"/>
      <c r="N1133" s="10"/>
      <c r="O1133" s="22"/>
      <c r="T1133" s="165"/>
    </row>
    <row r="1134" spans="1:20" ht="14.25">
      <c r="A1134" s="24"/>
      <c r="B1134" s="13"/>
      <c r="C1134" s="13"/>
      <c r="D1134" s="10"/>
      <c r="E1134" s="22"/>
      <c r="F1134" s="22"/>
      <c r="G1134" s="22"/>
      <c r="H1134" s="21">
        <v>2150603</v>
      </c>
      <c r="I1134" s="21" t="s">
        <v>941</v>
      </c>
      <c r="J1134" s="10"/>
      <c r="K1134" s="10"/>
      <c r="L1134" s="10">
        <v>0</v>
      </c>
      <c r="M1134" s="22"/>
      <c r="N1134" s="10"/>
      <c r="O1134" s="22"/>
      <c r="T1134" s="165"/>
    </row>
    <row r="1135" spans="1:20" ht="14.25">
      <c r="A1135" s="24"/>
      <c r="B1135" s="13"/>
      <c r="C1135" s="13"/>
      <c r="D1135" s="10"/>
      <c r="E1135" s="22"/>
      <c r="F1135" s="22"/>
      <c r="G1135" s="22"/>
      <c r="H1135" s="21">
        <v>2150604</v>
      </c>
      <c r="I1135" s="21" t="s">
        <v>1814</v>
      </c>
      <c r="J1135" s="10"/>
      <c r="K1135" s="10"/>
      <c r="L1135" s="10">
        <v>0</v>
      </c>
      <c r="M1135" s="22"/>
      <c r="N1135" s="10"/>
      <c r="O1135" s="22"/>
      <c r="T1135" s="165"/>
    </row>
    <row r="1136" spans="1:20" ht="14.25">
      <c r="A1136" s="24"/>
      <c r="B1136" s="13"/>
      <c r="C1136" s="13"/>
      <c r="D1136" s="10"/>
      <c r="E1136" s="22"/>
      <c r="F1136" s="22"/>
      <c r="G1136" s="22"/>
      <c r="H1136" s="21">
        <v>2150605</v>
      </c>
      <c r="I1136" s="21" t="s">
        <v>1815</v>
      </c>
      <c r="J1136" s="10"/>
      <c r="K1136" s="10"/>
      <c r="L1136" s="10">
        <v>0</v>
      </c>
      <c r="M1136" s="22"/>
      <c r="N1136" s="10"/>
      <c r="O1136" s="22"/>
      <c r="T1136" s="165"/>
    </row>
    <row r="1137" spans="1:20" ht="14.25">
      <c r="A1137" s="24"/>
      <c r="B1137" s="13"/>
      <c r="C1137" s="13"/>
      <c r="D1137" s="10"/>
      <c r="E1137" s="22"/>
      <c r="F1137" s="22"/>
      <c r="G1137" s="22"/>
      <c r="H1137" s="21">
        <v>2150606</v>
      </c>
      <c r="I1137" s="21" t="s">
        <v>1816</v>
      </c>
      <c r="J1137" s="10"/>
      <c r="K1137" s="10"/>
      <c r="L1137" s="10">
        <v>0</v>
      </c>
      <c r="M1137" s="22"/>
      <c r="N1137" s="10"/>
      <c r="O1137" s="22"/>
      <c r="T1137" s="165"/>
    </row>
    <row r="1138" spans="1:20" ht="14.25">
      <c r="A1138" s="24"/>
      <c r="B1138" s="13"/>
      <c r="C1138" s="13"/>
      <c r="D1138" s="10"/>
      <c r="E1138" s="22"/>
      <c r="F1138" s="22"/>
      <c r="G1138" s="22"/>
      <c r="H1138" s="21">
        <v>2150607</v>
      </c>
      <c r="I1138" s="21" t="s">
        <v>1817</v>
      </c>
      <c r="J1138" s="10"/>
      <c r="K1138" s="10"/>
      <c r="L1138" s="10">
        <v>0</v>
      </c>
      <c r="M1138" s="22"/>
      <c r="N1138" s="10"/>
      <c r="O1138" s="22"/>
      <c r="T1138" s="165"/>
    </row>
    <row r="1139" spans="1:20" ht="14.25">
      <c r="A1139" s="24"/>
      <c r="B1139" s="13"/>
      <c r="C1139" s="13"/>
      <c r="D1139" s="10"/>
      <c r="E1139" s="22"/>
      <c r="F1139" s="22"/>
      <c r="G1139" s="22"/>
      <c r="H1139" s="21">
        <v>2150699</v>
      </c>
      <c r="I1139" s="21" t="s">
        <v>1818</v>
      </c>
      <c r="J1139" s="10"/>
      <c r="K1139" s="10"/>
      <c r="L1139" s="10">
        <v>858</v>
      </c>
      <c r="M1139" s="22"/>
      <c r="N1139" s="10"/>
      <c r="O1139" s="22"/>
      <c r="T1139" s="165"/>
    </row>
    <row r="1140" spans="1:20" ht="14.25">
      <c r="A1140" s="24"/>
      <c r="B1140" s="13"/>
      <c r="C1140" s="13"/>
      <c r="D1140" s="10"/>
      <c r="E1140" s="22"/>
      <c r="F1140" s="22"/>
      <c r="G1140" s="22"/>
      <c r="H1140" s="21">
        <v>21507</v>
      </c>
      <c r="I1140" s="30" t="s">
        <v>1819</v>
      </c>
      <c r="J1140" s="10">
        <v>5500</v>
      </c>
      <c r="K1140" s="10">
        <v>4057</v>
      </c>
      <c r="L1140" s="10">
        <v>2961</v>
      </c>
      <c r="M1140" s="22">
        <f>+L1140/K1140</f>
        <v>0.7298496425930491</v>
      </c>
      <c r="N1140" s="10">
        <v>3654</v>
      </c>
      <c r="O1140" s="22">
        <f>+L1140/N1140-1</f>
        <v>-0.18965517241379315</v>
      </c>
      <c r="T1140" s="165"/>
    </row>
    <row r="1141" spans="1:20" ht="14.25">
      <c r="A1141" s="24"/>
      <c r="B1141" s="13"/>
      <c r="C1141" s="13"/>
      <c r="D1141" s="10"/>
      <c r="E1141" s="22"/>
      <c r="F1141" s="22"/>
      <c r="G1141" s="22"/>
      <c r="H1141" s="21">
        <v>2150701</v>
      </c>
      <c r="I1141" s="21" t="s">
        <v>939</v>
      </c>
      <c r="J1141" s="10"/>
      <c r="K1141" s="10"/>
      <c r="L1141" s="10">
        <v>2052</v>
      </c>
      <c r="M1141" s="22"/>
      <c r="N1141" s="10"/>
      <c r="O1141" s="22"/>
      <c r="T1141" s="165"/>
    </row>
    <row r="1142" spans="1:20" ht="14.25">
      <c r="A1142" s="24"/>
      <c r="B1142" s="13"/>
      <c r="C1142" s="13"/>
      <c r="D1142" s="10"/>
      <c r="E1142" s="22"/>
      <c r="F1142" s="22"/>
      <c r="G1142" s="22"/>
      <c r="H1142" s="21">
        <v>2150702</v>
      </c>
      <c r="I1142" s="21" t="s">
        <v>940</v>
      </c>
      <c r="J1142" s="10"/>
      <c r="K1142" s="10"/>
      <c r="L1142" s="10">
        <v>509</v>
      </c>
      <c r="M1142" s="22"/>
      <c r="N1142" s="10"/>
      <c r="O1142" s="22"/>
      <c r="T1142" s="165"/>
    </row>
    <row r="1143" spans="1:20" ht="14.25">
      <c r="A1143" s="24"/>
      <c r="B1143" s="13"/>
      <c r="C1143" s="13"/>
      <c r="D1143" s="10"/>
      <c r="E1143" s="22"/>
      <c r="F1143" s="22"/>
      <c r="G1143" s="22"/>
      <c r="H1143" s="21">
        <v>2150703</v>
      </c>
      <c r="I1143" s="21" t="s">
        <v>941</v>
      </c>
      <c r="J1143" s="10"/>
      <c r="K1143" s="10"/>
      <c r="L1143" s="10">
        <v>0</v>
      </c>
      <c r="M1143" s="22"/>
      <c r="N1143" s="10"/>
      <c r="O1143" s="22"/>
      <c r="T1143" s="165"/>
    </row>
    <row r="1144" spans="1:20" ht="14.25">
      <c r="A1144" s="24"/>
      <c r="B1144" s="13"/>
      <c r="C1144" s="13"/>
      <c r="D1144" s="10"/>
      <c r="E1144" s="22"/>
      <c r="F1144" s="22"/>
      <c r="G1144" s="22"/>
      <c r="H1144" s="21">
        <v>2150704</v>
      </c>
      <c r="I1144" s="21" t="s">
        <v>1820</v>
      </c>
      <c r="J1144" s="10"/>
      <c r="K1144" s="10"/>
      <c r="L1144" s="10">
        <v>0</v>
      </c>
      <c r="M1144" s="22"/>
      <c r="N1144" s="10"/>
      <c r="O1144" s="22"/>
      <c r="T1144" s="165"/>
    </row>
    <row r="1145" spans="1:20" ht="14.25">
      <c r="A1145" s="24"/>
      <c r="B1145" s="13"/>
      <c r="C1145" s="13"/>
      <c r="D1145" s="10"/>
      <c r="E1145" s="22"/>
      <c r="F1145" s="22"/>
      <c r="G1145" s="22"/>
      <c r="H1145" s="21">
        <v>2150705</v>
      </c>
      <c r="I1145" s="21" t="s">
        <v>1821</v>
      </c>
      <c r="J1145" s="10"/>
      <c r="K1145" s="10"/>
      <c r="L1145" s="10">
        <v>0</v>
      </c>
      <c r="M1145" s="22"/>
      <c r="N1145" s="10"/>
      <c r="O1145" s="22"/>
      <c r="T1145" s="165"/>
    </row>
    <row r="1146" spans="1:20" ht="14.25">
      <c r="A1146" s="24"/>
      <c r="B1146" s="13"/>
      <c r="C1146" s="13"/>
      <c r="D1146" s="10"/>
      <c r="E1146" s="22"/>
      <c r="F1146" s="22"/>
      <c r="G1146" s="22"/>
      <c r="H1146" s="21">
        <v>2150799</v>
      </c>
      <c r="I1146" s="21" t="s">
        <v>1822</v>
      </c>
      <c r="J1146" s="10"/>
      <c r="K1146" s="10"/>
      <c r="L1146" s="10">
        <v>400</v>
      </c>
      <c r="M1146" s="22"/>
      <c r="N1146" s="10"/>
      <c r="O1146" s="22"/>
      <c r="T1146" s="165"/>
    </row>
    <row r="1147" spans="1:20" ht="14.25">
      <c r="A1147" s="24"/>
      <c r="B1147" s="13"/>
      <c r="C1147" s="13"/>
      <c r="D1147" s="10"/>
      <c r="E1147" s="22"/>
      <c r="F1147" s="22"/>
      <c r="G1147" s="22"/>
      <c r="H1147" s="21">
        <v>21508</v>
      </c>
      <c r="I1147" s="30" t="s">
        <v>1823</v>
      </c>
      <c r="J1147" s="10">
        <v>39022</v>
      </c>
      <c r="K1147" s="10">
        <v>41481</v>
      </c>
      <c r="L1147" s="10">
        <v>25196</v>
      </c>
      <c r="M1147" s="22">
        <f>+L1147/K1147</f>
        <v>0.6074106217304308</v>
      </c>
      <c r="N1147" s="10">
        <v>33961</v>
      </c>
      <c r="O1147" s="22">
        <f>+L1147/N1147-1</f>
        <v>-0.258090162244928</v>
      </c>
      <c r="T1147" s="165"/>
    </row>
    <row r="1148" spans="1:20" ht="14.25">
      <c r="A1148" s="24"/>
      <c r="B1148" s="13"/>
      <c r="C1148" s="13"/>
      <c r="D1148" s="10"/>
      <c r="E1148" s="22"/>
      <c r="F1148" s="22"/>
      <c r="G1148" s="22"/>
      <c r="H1148" s="21">
        <v>2150801</v>
      </c>
      <c r="I1148" s="21" t="s">
        <v>939</v>
      </c>
      <c r="J1148" s="10"/>
      <c r="K1148" s="10"/>
      <c r="L1148" s="10">
        <v>572</v>
      </c>
      <c r="M1148" s="22"/>
      <c r="N1148" s="10"/>
      <c r="O1148" s="22"/>
      <c r="T1148" s="165"/>
    </row>
    <row r="1149" spans="1:20" ht="14.25">
      <c r="A1149" s="24"/>
      <c r="B1149" s="13"/>
      <c r="C1149" s="13"/>
      <c r="D1149" s="10"/>
      <c r="E1149" s="22"/>
      <c r="F1149" s="22"/>
      <c r="G1149" s="22"/>
      <c r="H1149" s="21">
        <v>2150802</v>
      </c>
      <c r="I1149" s="21" t="s">
        <v>940</v>
      </c>
      <c r="J1149" s="10"/>
      <c r="K1149" s="10"/>
      <c r="L1149" s="10">
        <v>0</v>
      </c>
      <c r="M1149" s="22"/>
      <c r="N1149" s="10"/>
      <c r="O1149" s="22"/>
      <c r="T1149" s="165"/>
    </row>
    <row r="1150" spans="1:20" ht="14.25">
      <c r="A1150" s="24"/>
      <c r="B1150" s="13"/>
      <c r="C1150" s="13"/>
      <c r="D1150" s="10"/>
      <c r="E1150" s="22"/>
      <c r="F1150" s="22"/>
      <c r="G1150" s="22"/>
      <c r="H1150" s="21">
        <v>2150803</v>
      </c>
      <c r="I1150" s="21" t="s">
        <v>941</v>
      </c>
      <c r="J1150" s="10"/>
      <c r="K1150" s="10"/>
      <c r="L1150" s="10">
        <v>0</v>
      </c>
      <c r="M1150" s="22"/>
      <c r="N1150" s="10"/>
      <c r="O1150" s="22"/>
      <c r="T1150" s="165"/>
    </row>
    <row r="1151" spans="1:20" ht="14.25">
      <c r="A1151" s="24"/>
      <c r="B1151" s="13"/>
      <c r="C1151" s="13"/>
      <c r="D1151" s="10"/>
      <c r="E1151" s="22"/>
      <c r="F1151" s="22"/>
      <c r="G1151" s="22"/>
      <c r="H1151" s="21">
        <v>2150804</v>
      </c>
      <c r="I1151" s="21" t="s">
        <v>1824</v>
      </c>
      <c r="J1151" s="10"/>
      <c r="K1151" s="10"/>
      <c r="L1151" s="10">
        <v>0</v>
      </c>
      <c r="M1151" s="22"/>
      <c r="N1151" s="10"/>
      <c r="O1151" s="22"/>
      <c r="T1151" s="165"/>
    </row>
    <row r="1152" spans="1:20" ht="14.25">
      <c r="A1152" s="24"/>
      <c r="B1152" s="13"/>
      <c r="C1152" s="13"/>
      <c r="D1152" s="10"/>
      <c r="E1152" s="22"/>
      <c r="F1152" s="22"/>
      <c r="G1152" s="22"/>
      <c r="H1152" s="21">
        <v>2150805</v>
      </c>
      <c r="I1152" s="21" t="s">
        <v>1825</v>
      </c>
      <c r="J1152" s="10"/>
      <c r="K1152" s="10"/>
      <c r="L1152" s="10">
        <v>7472</v>
      </c>
      <c r="M1152" s="22"/>
      <c r="N1152" s="10"/>
      <c r="O1152" s="22"/>
      <c r="T1152" s="165"/>
    </row>
    <row r="1153" spans="1:20" ht="14.25">
      <c r="A1153" s="24"/>
      <c r="B1153" s="13"/>
      <c r="C1153" s="13"/>
      <c r="D1153" s="10"/>
      <c r="E1153" s="22"/>
      <c r="F1153" s="22"/>
      <c r="G1153" s="22"/>
      <c r="H1153" s="21">
        <v>2150899</v>
      </c>
      <c r="I1153" s="21" t="s">
        <v>1826</v>
      </c>
      <c r="J1153" s="10"/>
      <c r="K1153" s="10"/>
      <c r="L1153" s="10">
        <v>17152</v>
      </c>
      <c r="M1153" s="22"/>
      <c r="N1153" s="10"/>
      <c r="O1153" s="22"/>
      <c r="T1153" s="165"/>
    </row>
    <row r="1154" spans="1:20" ht="14.25">
      <c r="A1154" s="24"/>
      <c r="B1154" s="13"/>
      <c r="C1154" s="13"/>
      <c r="D1154" s="10"/>
      <c r="E1154" s="22"/>
      <c r="F1154" s="22"/>
      <c r="G1154" s="22"/>
      <c r="H1154" s="21">
        <v>21599</v>
      </c>
      <c r="I1154" s="30" t="s">
        <v>1827</v>
      </c>
      <c r="J1154" s="10">
        <v>279100</v>
      </c>
      <c r="K1154" s="10">
        <v>729900</v>
      </c>
      <c r="L1154" s="10">
        <v>724123</v>
      </c>
      <c r="M1154" s="22">
        <f>+L1154/K1154</f>
        <v>0.9920852171530347</v>
      </c>
      <c r="N1154" s="10">
        <v>164667</v>
      </c>
      <c r="O1154" s="22">
        <f>+L1154/N1154-1</f>
        <v>3.397499195345758</v>
      </c>
      <c r="T1154" s="165"/>
    </row>
    <row r="1155" spans="1:20" ht="14.25">
      <c r="A1155" s="24"/>
      <c r="B1155" s="13"/>
      <c r="C1155" s="13"/>
      <c r="D1155" s="10"/>
      <c r="E1155" s="22"/>
      <c r="F1155" s="22"/>
      <c r="G1155" s="22"/>
      <c r="H1155" s="21">
        <v>2159901</v>
      </c>
      <c r="I1155" s="21" t="s">
        <v>1828</v>
      </c>
      <c r="J1155" s="10"/>
      <c r="K1155" s="10"/>
      <c r="L1155" s="10">
        <v>0</v>
      </c>
      <c r="M1155" s="22"/>
      <c r="N1155" s="10"/>
      <c r="O1155" s="22"/>
      <c r="T1155" s="165"/>
    </row>
    <row r="1156" spans="1:20" ht="14.25">
      <c r="A1156" s="24"/>
      <c r="B1156" s="13"/>
      <c r="C1156" s="13"/>
      <c r="D1156" s="10"/>
      <c r="E1156" s="22"/>
      <c r="F1156" s="22"/>
      <c r="G1156" s="22"/>
      <c r="H1156" s="21">
        <v>2159902</v>
      </c>
      <c r="I1156" s="21" t="s">
        <v>1829</v>
      </c>
      <c r="J1156" s="10"/>
      <c r="K1156" s="10"/>
      <c r="L1156" s="10">
        <v>0</v>
      </c>
      <c r="M1156" s="22"/>
      <c r="N1156" s="10"/>
      <c r="O1156" s="22"/>
      <c r="T1156" s="165"/>
    </row>
    <row r="1157" spans="1:20" ht="14.25">
      <c r="A1157" s="24"/>
      <c r="B1157" s="13"/>
      <c r="C1157" s="13"/>
      <c r="D1157" s="10"/>
      <c r="E1157" s="22"/>
      <c r="F1157" s="22"/>
      <c r="G1157" s="22"/>
      <c r="H1157" s="21">
        <v>2159904</v>
      </c>
      <c r="I1157" s="21" t="s">
        <v>1830</v>
      </c>
      <c r="J1157" s="10"/>
      <c r="K1157" s="10"/>
      <c r="L1157" s="10">
        <v>4100</v>
      </c>
      <c r="M1157" s="22"/>
      <c r="N1157" s="10"/>
      <c r="O1157" s="22"/>
      <c r="T1157" s="165"/>
    </row>
    <row r="1158" spans="1:20" ht="14.25">
      <c r="A1158" s="24"/>
      <c r="B1158" s="13"/>
      <c r="C1158" s="13"/>
      <c r="D1158" s="10"/>
      <c r="E1158" s="22"/>
      <c r="F1158" s="22"/>
      <c r="G1158" s="22"/>
      <c r="H1158" s="21">
        <v>2159905</v>
      </c>
      <c r="I1158" s="21" t="s">
        <v>1831</v>
      </c>
      <c r="J1158" s="10"/>
      <c r="K1158" s="10"/>
      <c r="L1158" s="10">
        <v>0</v>
      </c>
      <c r="M1158" s="22"/>
      <c r="N1158" s="10"/>
      <c r="O1158" s="22"/>
      <c r="T1158" s="165"/>
    </row>
    <row r="1159" spans="1:20" ht="14.25">
      <c r="A1159" s="24"/>
      <c r="B1159" s="13"/>
      <c r="C1159" s="13"/>
      <c r="D1159" s="10"/>
      <c r="E1159" s="22"/>
      <c r="F1159" s="22"/>
      <c r="G1159" s="22"/>
      <c r="H1159" s="21">
        <v>2159906</v>
      </c>
      <c r="I1159" s="21" t="s">
        <v>1832</v>
      </c>
      <c r="J1159" s="10"/>
      <c r="K1159" s="10"/>
      <c r="L1159" s="10">
        <v>0</v>
      </c>
      <c r="M1159" s="22"/>
      <c r="N1159" s="10"/>
      <c r="O1159" s="22"/>
      <c r="T1159" s="165"/>
    </row>
    <row r="1160" spans="1:20" ht="14.25">
      <c r="A1160" s="24"/>
      <c r="B1160" s="13"/>
      <c r="C1160" s="13"/>
      <c r="D1160" s="10"/>
      <c r="E1160" s="22"/>
      <c r="F1160" s="22"/>
      <c r="G1160" s="22"/>
      <c r="H1160" s="21">
        <v>2159999</v>
      </c>
      <c r="I1160" s="21" t="s">
        <v>1833</v>
      </c>
      <c r="J1160" s="10"/>
      <c r="K1160" s="10"/>
      <c r="L1160" s="10">
        <v>720023</v>
      </c>
      <c r="M1160" s="22"/>
      <c r="N1160" s="10"/>
      <c r="O1160" s="22"/>
      <c r="T1160" s="165"/>
    </row>
    <row r="1161" spans="1:20" ht="14.25">
      <c r="A1161" s="24"/>
      <c r="B1161" s="13"/>
      <c r="C1161" s="13"/>
      <c r="D1161" s="10"/>
      <c r="E1161" s="22"/>
      <c r="F1161" s="22"/>
      <c r="G1161" s="22"/>
      <c r="H1161" s="21">
        <v>216</v>
      </c>
      <c r="I1161" s="30" t="s">
        <v>1834</v>
      </c>
      <c r="J1161" s="10">
        <v>311016</v>
      </c>
      <c r="K1161" s="38">
        <v>369485</v>
      </c>
      <c r="L1161" s="10">
        <v>228234</v>
      </c>
      <c r="M1161" s="22">
        <f>+L1161/K1161</f>
        <v>0.617708432006712</v>
      </c>
      <c r="N1161" s="10">
        <v>173639</v>
      </c>
      <c r="O1161" s="22">
        <f>+L1161/N1161-1</f>
        <v>0.3144166921025806</v>
      </c>
      <c r="T1161" s="165"/>
    </row>
    <row r="1162" spans="1:21" ht="14.25">
      <c r="A1162" s="24"/>
      <c r="B1162" s="13"/>
      <c r="C1162" s="13"/>
      <c r="D1162" s="10"/>
      <c r="E1162" s="22"/>
      <c r="F1162" s="22"/>
      <c r="G1162" s="22"/>
      <c r="H1162" s="21">
        <v>21602</v>
      </c>
      <c r="I1162" s="30" t="s">
        <v>1835</v>
      </c>
      <c r="J1162" s="10">
        <v>109779</v>
      </c>
      <c r="K1162" s="10">
        <v>61526</v>
      </c>
      <c r="L1162" s="10">
        <v>4783</v>
      </c>
      <c r="M1162" s="22">
        <f>+L1162/K1162</f>
        <v>0.07773949224718005</v>
      </c>
      <c r="N1162" s="10">
        <v>2484</v>
      </c>
      <c r="O1162" s="22">
        <f>+L1162/N1162-1</f>
        <v>0.9255233494363928</v>
      </c>
      <c r="T1162" s="164" t="s">
        <v>113</v>
      </c>
      <c r="U1162" s="126">
        <v>173639</v>
      </c>
    </row>
    <row r="1163" spans="1:21" ht="14.25">
      <c r="A1163" s="24"/>
      <c r="B1163" s="13"/>
      <c r="C1163" s="13"/>
      <c r="D1163" s="10"/>
      <c r="E1163" s="22"/>
      <c r="F1163" s="22"/>
      <c r="G1163" s="22"/>
      <c r="H1163" s="21">
        <v>2160201</v>
      </c>
      <c r="I1163" s="21" t="s">
        <v>939</v>
      </c>
      <c r="J1163" s="10"/>
      <c r="K1163" s="10"/>
      <c r="L1163" s="10">
        <v>0</v>
      </c>
      <c r="M1163" s="22"/>
      <c r="N1163" s="10"/>
      <c r="O1163" s="22"/>
      <c r="T1163" s="165" t="s">
        <v>1835</v>
      </c>
      <c r="U1163" s="126">
        <v>2484</v>
      </c>
    </row>
    <row r="1164" spans="1:21" ht="14.25">
      <c r="A1164" s="24"/>
      <c r="B1164" s="13"/>
      <c r="C1164" s="13"/>
      <c r="D1164" s="10"/>
      <c r="E1164" s="22"/>
      <c r="F1164" s="22"/>
      <c r="G1164" s="22"/>
      <c r="H1164" s="21">
        <v>2160202</v>
      </c>
      <c r="I1164" s="21" t="s">
        <v>940</v>
      </c>
      <c r="J1164" s="10"/>
      <c r="K1164" s="10"/>
      <c r="L1164" s="10">
        <v>0</v>
      </c>
      <c r="M1164" s="22"/>
      <c r="N1164" s="10"/>
      <c r="O1164" s="22"/>
      <c r="T1164" s="165" t="s">
        <v>1841</v>
      </c>
      <c r="U1164" s="126">
        <v>454</v>
      </c>
    </row>
    <row r="1165" spans="1:21" ht="14.25">
      <c r="A1165" s="24"/>
      <c r="B1165" s="13"/>
      <c r="C1165" s="13"/>
      <c r="D1165" s="10"/>
      <c r="E1165" s="22"/>
      <c r="F1165" s="22"/>
      <c r="G1165" s="22"/>
      <c r="H1165" s="21">
        <v>2160203</v>
      </c>
      <c r="I1165" s="21" t="s">
        <v>941</v>
      </c>
      <c r="J1165" s="10"/>
      <c r="K1165" s="10"/>
      <c r="L1165" s="10">
        <v>0</v>
      </c>
      <c r="M1165" s="22"/>
      <c r="N1165" s="10"/>
      <c r="O1165" s="22"/>
      <c r="T1165" s="165" t="s">
        <v>1845</v>
      </c>
      <c r="U1165" s="126">
        <v>106089</v>
      </c>
    </row>
    <row r="1166" spans="1:21" ht="14.25">
      <c r="A1166" s="24"/>
      <c r="B1166" s="13"/>
      <c r="C1166" s="13"/>
      <c r="D1166" s="10"/>
      <c r="E1166" s="22"/>
      <c r="F1166" s="22"/>
      <c r="G1166" s="22"/>
      <c r="H1166" s="21">
        <v>2160216</v>
      </c>
      <c r="I1166" s="21" t="s">
        <v>1836</v>
      </c>
      <c r="J1166" s="10"/>
      <c r="K1166" s="10"/>
      <c r="L1166" s="10">
        <v>0</v>
      </c>
      <c r="M1166" s="22"/>
      <c r="N1166" s="10"/>
      <c r="O1166" s="22"/>
      <c r="T1166" s="165" t="s">
        <v>114</v>
      </c>
      <c r="U1166" s="126">
        <v>64612</v>
      </c>
    </row>
    <row r="1167" spans="1:21" ht="14.25">
      <c r="A1167" s="24"/>
      <c r="B1167" s="13"/>
      <c r="C1167" s="13"/>
      <c r="D1167" s="10"/>
      <c r="E1167" s="22"/>
      <c r="F1167" s="22"/>
      <c r="G1167" s="22"/>
      <c r="H1167" s="21">
        <v>2160217</v>
      </c>
      <c r="I1167" s="21" t="s">
        <v>1837</v>
      </c>
      <c r="J1167" s="10"/>
      <c r="K1167" s="10"/>
      <c r="L1167" s="10">
        <v>0</v>
      </c>
      <c r="M1167" s="22"/>
      <c r="N1167" s="10"/>
      <c r="O1167" s="22"/>
      <c r="T1167" s="164" t="s">
        <v>115</v>
      </c>
      <c r="U1167" s="126">
        <v>82841</v>
      </c>
    </row>
    <row r="1168" spans="1:21" ht="14.25">
      <c r="A1168" s="24"/>
      <c r="B1168" s="13"/>
      <c r="C1168" s="13"/>
      <c r="D1168" s="10"/>
      <c r="E1168" s="22"/>
      <c r="F1168" s="22"/>
      <c r="G1168" s="22"/>
      <c r="H1168" s="21">
        <v>2160218</v>
      </c>
      <c r="I1168" s="21" t="s">
        <v>1838</v>
      </c>
      <c r="J1168" s="10"/>
      <c r="K1168" s="10"/>
      <c r="L1168" s="10">
        <v>0</v>
      </c>
      <c r="M1168" s="22"/>
      <c r="N1168" s="10"/>
      <c r="O1168" s="22"/>
      <c r="T1168" s="165" t="s">
        <v>1852</v>
      </c>
      <c r="U1168" s="126">
        <v>889</v>
      </c>
    </row>
    <row r="1169" spans="1:21" ht="14.25">
      <c r="A1169" s="24"/>
      <c r="B1169" s="13"/>
      <c r="C1169" s="13"/>
      <c r="D1169" s="10"/>
      <c r="E1169" s="22"/>
      <c r="F1169" s="22"/>
      <c r="G1169" s="22"/>
      <c r="H1169" s="21">
        <v>2160219</v>
      </c>
      <c r="I1169" s="21" t="s">
        <v>1839</v>
      </c>
      <c r="J1169" s="10"/>
      <c r="K1169" s="10"/>
      <c r="L1169" s="10">
        <v>0</v>
      </c>
      <c r="M1169" s="22"/>
      <c r="N1169" s="10"/>
      <c r="O1169" s="22"/>
      <c r="T1169" s="165" t="s">
        <v>1855</v>
      </c>
      <c r="U1169" s="126">
        <v>38</v>
      </c>
    </row>
    <row r="1170" spans="1:21" ht="14.25">
      <c r="A1170" s="24"/>
      <c r="B1170" s="13"/>
      <c r="C1170" s="13"/>
      <c r="D1170" s="10"/>
      <c r="E1170" s="22"/>
      <c r="F1170" s="22"/>
      <c r="G1170" s="22"/>
      <c r="H1170" s="21">
        <v>2160250</v>
      </c>
      <c r="I1170" s="21" t="s">
        <v>948</v>
      </c>
      <c r="J1170" s="10"/>
      <c r="K1170" s="10"/>
      <c r="L1170" s="10">
        <v>0</v>
      </c>
      <c r="M1170" s="22"/>
      <c r="N1170" s="10"/>
      <c r="O1170" s="22"/>
      <c r="T1170" s="165" t="s">
        <v>1865</v>
      </c>
      <c r="U1170" s="126">
        <v>40724</v>
      </c>
    </row>
    <row r="1171" spans="1:21" ht="14.25">
      <c r="A1171" s="24"/>
      <c r="B1171" s="13"/>
      <c r="C1171" s="13"/>
      <c r="D1171" s="10"/>
      <c r="E1171" s="22"/>
      <c r="F1171" s="22"/>
      <c r="G1171" s="22"/>
      <c r="H1171" s="21">
        <v>2160299</v>
      </c>
      <c r="I1171" s="21" t="s">
        <v>1840</v>
      </c>
      <c r="J1171" s="10"/>
      <c r="K1171" s="10"/>
      <c r="L1171" s="10">
        <v>4783</v>
      </c>
      <c r="M1171" s="22"/>
      <c r="N1171" s="10"/>
      <c r="O1171" s="22"/>
      <c r="T1171" s="165" t="s">
        <v>1871</v>
      </c>
      <c r="U1171" s="126">
        <v>0</v>
      </c>
    </row>
    <row r="1172" spans="1:21" ht="14.25">
      <c r="A1172" s="24"/>
      <c r="B1172" s="13"/>
      <c r="C1172" s="13"/>
      <c r="D1172" s="10"/>
      <c r="E1172" s="22"/>
      <c r="F1172" s="22"/>
      <c r="G1172" s="22"/>
      <c r="H1172" s="21">
        <v>21605</v>
      </c>
      <c r="I1172" s="30" t="s">
        <v>1841</v>
      </c>
      <c r="J1172" s="10">
        <v>421</v>
      </c>
      <c r="K1172" s="10">
        <v>293</v>
      </c>
      <c r="L1172" s="10">
        <v>293</v>
      </c>
      <c r="M1172" s="22">
        <f>+L1172/K1172</f>
        <v>1</v>
      </c>
      <c r="N1172" s="10">
        <v>454</v>
      </c>
      <c r="O1172" s="22">
        <f>+L1172/N1172-1</f>
        <v>-0.35462555066079293</v>
      </c>
      <c r="T1172" s="165" t="s">
        <v>116</v>
      </c>
      <c r="U1172" s="126">
        <v>41190</v>
      </c>
    </row>
    <row r="1173" spans="1:21" ht="14.25">
      <c r="A1173" s="24"/>
      <c r="B1173" s="13"/>
      <c r="C1173" s="13"/>
      <c r="D1173" s="10"/>
      <c r="E1173" s="22"/>
      <c r="F1173" s="22"/>
      <c r="G1173" s="22"/>
      <c r="H1173" s="21">
        <v>2160501</v>
      </c>
      <c r="I1173" s="21" t="s">
        <v>939</v>
      </c>
      <c r="J1173" s="10"/>
      <c r="K1173" s="10"/>
      <c r="L1173" s="10">
        <v>0</v>
      </c>
      <c r="M1173" s="22"/>
      <c r="N1173" s="10"/>
      <c r="O1173" s="22"/>
      <c r="T1173" s="164" t="s">
        <v>117</v>
      </c>
      <c r="U1173" s="126">
        <v>0</v>
      </c>
    </row>
    <row r="1174" spans="1:21" ht="14.25">
      <c r="A1174" s="24"/>
      <c r="B1174" s="13"/>
      <c r="C1174" s="13"/>
      <c r="D1174" s="10"/>
      <c r="E1174" s="22"/>
      <c r="F1174" s="22"/>
      <c r="G1174" s="22"/>
      <c r="H1174" s="21">
        <v>2160502</v>
      </c>
      <c r="I1174" s="21" t="s">
        <v>940</v>
      </c>
      <c r="J1174" s="10"/>
      <c r="K1174" s="10"/>
      <c r="L1174" s="10">
        <v>0</v>
      </c>
      <c r="M1174" s="22"/>
      <c r="N1174" s="10"/>
      <c r="O1174" s="22"/>
      <c r="T1174" s="165" t="s">
        <v>118</v>
      </c>
      <c r="U1174" s="126">
        <v>0</v>
      </c>
    </row>
    <row r="1175" spans="1:21" ht="14.25">
      <c r="A1175" s="24"/>
      <c r="B1175" s="13"/>
      <c r="C1175" s="13"/>
      <c r="D1175" s="10"/>
      <c r="E1175" s="22"/>
      <c r="F1175" s="22"/>
      <c r="G1175" s="22"/>
      <c r="H1175" s="21">
        <v>2160503</v>
      </c>
      <c r="I1175" s="21" t="s">
        <v>941</v>
      </c>
      <c r="J1175" s="10"/>
      <c r="K1175" s="10"/>
      <c r="L1175" s="10">
        <v>0</v>
      </c>
      <c r="M1175" s="22"/>
      <c r="N1175" s="10"/>
      <c r="O1175" s="22"/>
      <c r="T1175" s="165" t="s">
        <v>119</v>
      </c>
      <c r="U1175" s="126">
        <v>0</v>
      </c>
    </row>
    <row r="1176" spans="1:21" ht="14.25">
      <c r="A1176" s="24"/>
      <c r="B1176" s="13"/>
      <c r="C1176" s="13"/>
      <c r="D1176" s="10"/>
      <c r="E1176" s="22"/>
      <c r="F1176" s="22"/>
      <c r="G1176" s="22"/>
      <c r="H1176" s="21">
        <v>2160504</v>
      </c>
      <c r="I1176" s="21" t="s">
        <v>1842</v>
      </c>
      <c r="J1176" s="10"/>
      <c r="K1176" s="10"/>
      <c r="L1176" s="10">
        <v>0</v>
      </c>
      <c r="M1176" s="22"/>
      <c r="N1176" s="10"/>
      <c r="O1176" s="22"/>
      <c r="T1176" s="165" t="s">
        <v>120</v>
      </c>
      <c r="U1176" s="126">
        <v>0</v>
      </c>
    </row>
    <row r="1177" spans="1:21" ht="14.25">
      <c r="A1177" s="24"/>
      <c r="B1177" s="13"/>
      <c r="C1177" s="13"/>
      <c r="D1177" s="10"/>
      <c r="E1177" s="22"/>
      <c r="F1177" s="22"/>
      <c r="G1177" s="22"/>
      <c r="H1177" s="21">
        <v>2160505</v>
      </c>
      <c r="I1177" s="21" t="s">
        <v>1843</v>
      </c>
      <c r="J1177" s="10"/>
      <c r="K1177" s="10"/>
      <c r="L1177" s="10">
        <v>293</v>
      </c>
      <c r="M1177" s="22"/>
      <c r="N1177" s="10"/>
      <c r="O1177" s="22"/>
      <c r="T1177" s="165" t="s">
        <v>121</v>
      </c>
      <c r="U1177" s="126">
        <v>0</v>
      </c>
    </row>
    <row r="1178" spans="1:21" ht="14.25">
      <c r="A1178" s="24"/>
      <c r="B1178" s="13"/>
      <c r="C1178" s="13"/>
      <c r="D1178" s="10"/>
      <c r="E1178" s="22"/>
      <c r="F1178" s="22"/>
      <c r="G1178" s="22"/>
      <c r="H1178" s="21">
        <v>2160599</v>
      </c>
      <c r="I1178" s="21" t="s">
        <v>1844</v>
      </c>
      <c r="J1178" s="10"/>
      <c r="K1178" s="10"/>
      <c r="L1178" s="10">
        <v>0</v>
      </c>
      <c r="M1178" s="22"/>
      <c r="N1178" s="10"/>
      <c r="O1178" s="22"/>
      <c r="T1178" s="165" t="s">
        <v>122</v>
      </c>
      <c r="U1178" s="126">
        <v>0</v>
      </c>
    </row>
    <row r="1179" spans="1:21" ht="14.25">
      <c r="A1179" s="24"/>
      <c r="B1179" s="13"/>
      <c r="C1179" s="13"/>
      <c r="D1179" s="10"/>
      <c r="E1179" s="22"/>
      <c r="F1179" s="22"/>
      <c r="G1179" s="22"/>
      <c r="H1179" s="21">
        <v>21606</v>
      </c>
      <c r="I1179" s="30" t="s">
        <v>1845</v>
      </c>
      <c r="J1179" s="10">
        <v>108356</v>
      </c>
      <c r="K1179" s="10">
        <v>155745</v>
      </c>
      <c r="L1179" s="10">
        <v>93896</v>
      </c>
      <c r="M1179" s="22">
        <f>+L1179/K1179</f>
        <v>0.6028829175896497</v>
      </c>
      <c r="N1179" s="10">
        <v>106089</v>
      </c>
      <c r="O1179" s="22">
        <f>+L1179/N1179-1</f>
        <v>-0.11493180254314772</v>
      </c>
      <c r="T1179" s="165" t="s">
        <v>123</v>
      </c>
      <c r="U1179" s="126">
        <v>0</v>
      </c>
    </row>
    <row r="1180" spans="1:21" ht="14.25">
      <c r="A1180" s="24"/>
      <c r="B1180" s="13"/>
      <c r="C1180" s="13"/>
      <c r="D1180" s="10"/>
      <c r="E1180" s="22"/>
      <c r="F1180" s="22"/>
      <c r="G1180" s="22"/>
      <c r="H1180" s="21">
        <v>2160601</v>
      </c>
      <c r="I1180" s="21" t="s">
        <v>939</v>
      </c>
      <c r="J1180" s="10"/>
      <c r="K1180" s="10"/>
      <c r="L1180" s="10">
        <v>0</v>
      </c>
      <c r="M1180" s="22"/>
      <c r="N1180" s="10"/>
      <c r="O1180" s="22"/>
      <c r="T1180" s="165" t="s">
        <v>124</v>
      </c>
      <c r="U1180" s="126">
        <v>0</v>
      </c>
    </row>
    <row r="1181" spans="1:21" ht="14.25">
      <c r="A1181" s="24"/>
      <c r="B1181" s="13"/>
      <c r="C1181" s="13"/>
      <c r="D1181" s="10"/>
      <c r="E1181" s="22"/>
      <c r="F1181" s="22"/>
      <c r="G1181" s="22"/>
      <c r="H1181" s="21">
        <v>2160602</v>
      </c>
      <c r="I1181" s="21" t="s">
        <v>940</v>
      </c>
      <c r="J1181" s="10"/>
      <c r="K1181" s="10"/>
      <c r="L1181" s="10">
        <v>0</v>
      </c>
      <c r="M1181" s="22"/>
      <c r="N1181" s="10"/>
      <c r="O1181" s="22"/>
      <c r="T1181" s="165" t="s">
        <v>125</v>
      </c>
      <c r="U1181" s="126">
        <v>0</v>
      </c>
    </row>
    <row r="1182" spans="1:21" ht="14.25">
      <c r="A1182" s="24"/>
      <c r="B1182" s="13"/>
      <c r="C1182" s="13"/>
      <c r="D1182" s="10"/>
      <c r="E1182" s="22"/>
      <c r="F1182" s="22"/>
      <c r="G1182" s="22"/>
      <c r="H1182" s="21">
        <v>2160603</v>
      </c>
      <c r="I1182" s="21" t="s">
        <v>941</v>
      </c>
      <c r="J1182" s="10"/>
      <c r="K1182" s="10"/>
      <c r="L1182" s="10">
        <v>0</v>
      </c>
      <c r="M1182" s="22"/>
      <c r="N1182" s="10"/>
      <c r="O1182" s="22"/>
      <c r="T1182" s="164" t="s">
        <v>1876</v>
      </c>
      <c r="U1182" s="126">
        <v>51715</v>
      </c>
    </row>
    <row r="1183" spans="1:21" ht="14.25">
      <c r="A1183" s="24"/>
      <c r="B1183" s="13"/>
      <c r="C1183" s="13"/>
      <c r="D1183" s="10"/>
      <c r="E1183" s="22"/>
      <c r="F1183" s="22"/>
      <c r="G1183" s="22"/>
      <c r="H1183" s="21">
        <v>2160607</v>
      </c>
      <c r="I1183" s="21" t="s">
        <v>1846</v>
      </c>
      <c r="J1183" s="10"/>
      <c r="K1183" s="10"/>
      <c r="L1183" s="10">
        <v>0</v>
      </c>
      <c r="M1183" s="22"/>
      <c r="N1183" s="10"/>
      <c r="O1183" s="22"/>
      <c r="T1183" s="165" t="s">
        <v>1877</v>
      </c>
      <c r="U1183" s="126">
        <v>0</v>
      </c>
    </row>
    <row r="1184" spans="1:21" ht="14.25">
      <c r="A1184" s="24"/>
      <c r="B1184" s="13"/>
      <c r="C1184" s="13"/>
      <c r="D1184" s="10"/>
      <c r="E1184" s="22"/>
      <c r="F1184" s="22"/>
      <c r="G1184" s="22"/>
      <c r="H1184" s="21">
        <v>2160699</v>
      </c>
      <c r="I1184" s="21" t="s">
        <v>1847</v>
      </c>
      <c r="J1184" s="10"/>
      <c r="K1184" s="10"/>
      <c r="L1184" s="10">
        <v>93896</v>
      </c>
      <c r="M1184" s="22"/>
      <c r="N1184" s="10"/>
      <c r="O1184" s="22"/>
      <c r="T1184" s="165" t="s">
        <v>1878</v>
      </c>
      <c r="U1184" s="126">
        <v>0</v>
      </c>
    </row>
    <row r="1185" spans="1:21" ht="14.25">
      <c r="A1185" s="24"/>
      <c r="B1185" s="13"/>
      <c r="C1185" s="13"/>
      <c r="D1185" s="10"/>
      <c r="E1185" s="22"/>
      <c r="F1185" s="22"/>
      <c r="G1185" s="22"/>
      <c r="H1185" s="21">
        <v>21699</v>
      </c>
      <c r="I1185" s="30" t="s">
        <v>1848</v>
      </c>
      <c r="J1185" s="10">
        <v>92460</v>
      </c>
      <c r="K1185" s="10">
        <v>151921</v>
      </c>
      <c r="L1185" s="10">
        <v>129262</v>
      </c>
      <c r="M1185" s="22">
        <f>+L1185/K1185</f>
        <v>0.8508501128876192</v>
      </c>
      <c r="N1185" s="10">
        <v>64612</v>
      </c>
      <c r="O1185" s="22">
        <f>+L1185/N1185-1</f>
        <v>1.0005881260446974</v>
      </c>
      <c r="T1185" s="165" t="s">
        <v>1879</v>
      </c>
      <c r="U1185" s="126">
        <v>0</v>
      </c>
    </row>
    <row r="1186" spans="1:21" ht="14.25">
      <c r="A1186" s="24"/>
      <c r="B1186" s="13"/>
      <c r="C1186" s="13"/>
      <c r="D1186" s="10"/>
      <c r="E1186" s="22"/>
      <c r="F1186" s="22"/>
      <c r="G1186" s="22"/>
      <c r="H1186" s="21">
        <v>2169901</v>
      </c>
      <c r="I1186" s="21" t="s">
        <v>1849</v>
      </c>
      <c r="J1186" s="10"/>
      <c r="K1186" s="10"/>
      <c r="L1186" s="10">
        <v>0</v>
      </c>
      <c r="M1186" s="22"/>
      <c r="N1186" s="10"/>
      <c r="O1186" s="22"/>
      <c r="T1186" s="165" t="s">
        <v>1880</v>
      </c>
      <c r="U1186" s="126">
        <v>0</v>
      </c>
    </row>
    <row r="1187" spans="1:21" ht="14.25">
      <c r="A1187" s="24"/>
      <c r="B1187" s="13"/>
      <c r="C1187" s="13"/>
      <c r="D1187" s="10"/>
      <c r="E1187" s="22"/>
      <c r="F1187" s="22"/>
      <c r="G1187" s="22"/>
      <c r="H1187" s="21">
        <v>2169999</v>
      </c>
      <c r="I1187" s="21" t="s">
        <v>1850</v>
      </c>
      <c r="J1187" s="10"/>
      <c r="K1187" s="10"/>
      <c r="L1187" s="10">
        <v>129262</v>
      </c>
      <c r="M1187" s="22"/>
      <c r="N1187" s="10"/>
      <c r="O1187" s="22"/>
      <c r="T1187" s="165" t="s">
        <v>1881</v>
      </c>
      <c r="U1187" s="126">
        <v>0</v>
      </c>
    </row>
    <row r="1188" spans="1:21" ht="14.25">
      <c r="A1188" s="24"/>
      <c r="B1188" s="13"/>
      <c r="C1188" s="13"/>
      <c r="D1188" s="10"/>
      <c r="E1188" s="22"/>
      <c r="F1188" s="22"/>
      <c r="G1188" s="22"/>
      <c r="H1188" s="21">
        <v>217</v>
      </c>
      <c r="I1188" s="30" t="s">
        <v>1851</v>
      </c>
      <c r="J1188" s="10">
        <v>54748</v>
      </c>
      <c r="K1188" s="38">
        <v>50600</v>
      </c>
      <c r="L1188" s="10">
        <v>50600</v>
      </c>
      <c r="M1188" s="22">
        <f>+L1188/K1188</f>
        <v>1</v>
      </c>
      <c r="N1188" s="10">
        <v>82841</v>
      </c>
      <c r="O1188" s="22">
        <f>+L1188/N1188-1</f>
        <v>-0.3891913424512017</v>
      </c>
      <c r="T1188" s="165" t="s">
        <v>1611</v>
      </c>
      <c r="U1188" s="126">
        <v>0</v>
      </c>
    </row>
    <row r="1189" spans="1:21" ht="14.25">
      <c r="A1189" s="24"/>
      <c r="B1189" s="13"/>
      <c r="C1189" s="13"/>
      <c r="D1189" s="10"/>
      <c r="E1189" s="22"/>
      <c r="F1189" s="22"/>
      <c r="G1189" s="22"/>
      <c r="H1189" s="21">
        <v>21701</v>
      </c>
      <c r="I1189" s="30" t="s">
        <v>1852</v>
      </c>
      <c r="J1189" s="10">
        <v>748</v>
      </c>
      <c r="K1189" s="10">
        <v>859</v>
      </c>
      <c r="L1189" s="10">
        <v>859</v>
      </c>
      <c r="M1189" s="22">
        <f>+L1189/K1189</f>
        <v>1</v>
      </c>
      <c r="N1189" s="10">
        <v>889</v>
      </c>
      <c r="O1189" s="22">
        <f>+L1189/N1189-1</f>
        <v>-0.03374578177727783</v>
      </c>
      <c r="T1189" s="165" t="s">
        <v>1882</v>
      </c>
      <c r="U1189" s="126">
        <v>0</v>
      </c>
    </row>
    <row r="1190" spans="1:21" ht="14.25">
      <c r="A1190" s="24"/>
      <c r="B1190" s="13"/>
      <c r="C1190" s="13"/>
      <c r="D1190" s="10"/>
      <c r="E1190" s="22"/>
      <c r="F1190" s="22"/>
      <c r="G1190" s="22"/>
      <c r="H1190" s="21">
        <v>2170101</v>
      </c>
      <c r="I1190" s="21" t="s">
        <v>939</v>
      </c>
      <c r="J1190" s="10"/>
      <c r="K1190" s="10"/>
      <c r="L1190" s="10">
        <v>384</v>
      </c>
      <c r="M1190" s="22"/>
      <c r="N1190" s="10"/>
      <c r="O1190" s="22"/>
      <c r="T1190" s="165" t="s">
        <v>1883</v>
      </c>
      <c r="U1190" s="126">
        <v>0</v>
      </c>
    </row>
    <row r="1191" spans="1:21" ht="14.25">
      <c r="A1191" s="24"/>
      <c r="B1191" s="13"/>
      <c r="C1191" s="13"/>
      <c r="D1191" s="10"/>
      <c r="E1191" s="22"/>
      <c r="F1191" s="22"/>
      <c r="G1191" s="22"/>
      <c r="H1191" s="21">
        <v>2170102</v>
      </c>
      <c r="I1191" s="21" t="s">
        <v>940</v>
      </c>
      <c r="J1191" s="10"/>
      <c r="K1191" s="10"/>
      <c r="L1191" s="10">
        <v>475</v>
      </c>
      <c r="M1191" s="22"/>
      <c r="N1191" s="10"/>
      <c r="O1191" s="22"/>
      <c r="T1191" s="165" t="s">
        <v>1884</v>
      </c>
      <c r="U1191" s="126">
        <v>51715</v>
      </c>
    </row>
    <row r="1192" spans="1:20" ht="14.25">
      <c r="A1192" s="24"/>
      <c r="B1192" s="13"/>
      <c r="C1192" s="13"/>
      <c r="D1192" s="10"/>
      <c r="E1192" s="22"/>
      <c r="F1192" s="22"/>
      <c r="G1192" s="22"/>
      <c r="H1192" s="21">
        <v>2170103</v>
      </c>
      <c r="I1192" s="21" t="s">
        <v>941</v>
      </c>
      <c r="J1192" s="10"/>
      <c r="K1192" s="10"/>
      <c r="L1192" s="10">
        <v>0</v>
      </c>
      <c r="M1192" s="22"/>
      <c r="N1192" s="10"/>
      <c r="O1192" s="22"/>
      <c r="T1192" s="165"/>
    </row>
    <row r="1193" spans="1:20" ht="14.25">
      <c r="A1193" s="24"/>
      <c r="B1193" s="13"/>
      <c r="C1193" s="13"/>
      <c r="D1193" s="10"/>
      <c r="E1193" s="22"/>
      <c r="F1193" s="22"/>
      <c r="G1193" s="22"/>
      <c r="H1193" s="21">
        <v>2170104</v>
      </c>
      <c r="I1193" s="21" t="s">
        <v>1853</v>
      </c>
      <c r="J1193" s="10"/>
      <c r="K1193" s="10"/>
      <c r="L1193" s="10">
        <v>0</v>
      </c>
      <c r="M1193" s="22"/>
      <c r="N1193" s="10"/>
      <c r="O1193" s="22"/>
      <c r="T1193" s="165"/>
    </row>
    <row r="1194" spans="1:20" ht="14.25">
      <c r="A1194" s="24"/>
      <c r="B1194" s="13"/>
      <c r="C1194" s="13"/>
      <c r="D1194" s="10"/>
      <c r="E1194" s="22"/>
      <c r="F1194" s="22"/>
      <c r="G1194" s="22"/>
      <c r="H1194" s="21">
        <v>2170150</v>
      </c>
      <c r="I1194" s="21" t="s">
        <v>948</v>
      </c>
      <c r="J1194" s="10"/>
      <c r="K1194" s="10"/>
      <c r="L1194" s="10">
        <v>0</v>
      </c>
      <c r="M1194" s="22"/>
      <c r="N1194" s="10"/>
      <c r="O1194" s="22"/>
      <c r="T1194" s="165"/>
    </row>
    <row r="1195" spans="1:20" ht="14.25">
      <c r="A1195" s="24"/>
      <c r="B1195" s="13"/>
      <c r="C1195" s="13"/>
      <c r="D1195" s="10"/>
      <c r="E1195" s="22"/>
      <c r="F1195" s="22"/>
      <c r="G1195" s="22"/>
      <c r="H1195" s="21">
        <v>2170199</v>
      </c>
      <c r="I1195" s="21" t="s">
        <v>1854</v>
      </c>
      <c r="J1195" s="10"/>
      <c r="K1195" s="10"/>
      <c r="L1195" s="10">
        <v>0</v>
      </c>
      <c r="M1195" s="22"/>
      <c r="N1195" s="10"/>
      <c r="O1195" s="22"/>
      <c r="T1195" s="165"/>
    </row>
    <row r="1196" spans="1:20" ht="14.25">
      <c r="A1196" s="24"/>
      <c r="B1196" s="13"/>
      <c r="C1196" s="13"/>
      <c r="D1196" s="10"/>
      <c r="E1196" s="22"/>
      <c r="F1196" s="22"/>
      <c r="G1196" s="22"/>
      <c r="H1196" s="21">
        <v>21702</v>
      </c>
      <c r="I1196" s="30" t="s">
        <v>1855</v>
      </c>
      <c r="J1196" s="10">
        <v>0</v>
      </c>
      <c r="K1196" s="10">
        <v>1290</v>
      </c>
      <c r="L1196" s="10">
        <v>1290</v>
      </c>
      <c r="M1196" s="22">
        <f>+L1196/K1196</f>
        <v>1</v>
      </c>
      <c r="N1196" s="10">
        <v>38</v>
      </c>
      <c r="O1196" s="22">
        <f>+L1196/N1196-1</f>
        <v>32.94736842105263</v>
      </c>
      <c r="T1196" s="165"/>
    </row>
    <row r="1197" spans="1:20" ht="14.25">
      <c r="A1197" s="24"/>
      <c r="B1197" s="13"/>
      <c r="C1197" s="13"/>
      <c r="D1197" s="10"/>
      <c r="E1197" s="22"/>
      <c r="F1197" s="22"/>
      <c r="G1197" s="22"/>
      <c r="H1197" s="21">
        <v>2170201</v>
      </c>
      <c r="I1197" s="21" t="s">
        <v>1856</v>
      </c>
      <c r="J1197" s="10"/>
      <c r="K1197" s="10"/>
      <c r="L1197" s="10">
        <v>0</v>
      </c>
      <c r="M1197" s="22"/>
      <c r="N1197" s="10"/>
      <c r="O1197" s="22"/>
      <c r="T1197" s="165"/>
    </row>
    <row r="1198" spans="1:20" ht="14.25">
      <c r="A1198" s="24"/>
      <c r="B1198" s="13"/>
      <c r="C1198" s="13"/>
      <c r="D1198" s="10"/>
      <c r="E1198" s="22"/>
      <c r="F1198" s="22"/>
      <c r="G1198" s="22"/>
      <c r="H1198" s="21">
        <v>2170202</v>
      </c>
      <c r="I1198" s="21" t="s">
        <v>1857</v>
      </c>
      <c r="J1198" s="10"/>
      <c r="K1198" s="10"/>
      <c r="L1198" s="10">
        <v>0</v>
      </c>
      <c r="M1198" s="22"/>
      <c r="N1198" s="10"/>
      <c r="O1198" s="22"/>
      <c r="T1198" s="165"/>
    </row>
    <row r="1199" spans="1:20" ht="14.25">
      <c r="A1199" s="24"/>
      <c r="B1199" s="13"/>
      <c r="C1199" s="13"/>
      <c r="D1199" s="10"/>
      <c r="E1199" s="22"/>
      <c r="F1199" s="22"/>
      <c r="G1199" s="22"/>
      <c r="H1199" s="21">
        <v>2170203</v>
      </c>
      <c r="I1199" s="21" t="s">
        <v>1858</v>
      </c>
      <c r="J1199" s="10"/>
      <c r="K1199" s="10"/>
      <c r="L1199" s="10">
        <v>0</v>
      </c>
      <c r="M1199" s="22"/>
      <c r="N1199" s="10"/>
      <c r="O1199" s="22"/>
      <c r="T1199" s="165"/>
    </row>
    <row r="1200" spans="1:20" ht="14.25">
      <c r="A1200" s="24"/>
      <c r="B1200" s="13"/>
      <c r="C1200" s="13"/>
      <c r="D1200" s="10"/>
      <c r="E1200" s="22"/>
      <c r="F1200" s="22"/>
      <c r="G1200" s="22"/>
      <c r="H1200" s="21">
        <v>2170204</v>
      </c>
      <c r="I1200" s="21" t="s">
        <v>1859</v>
      </c>
      <c r="J1200" s="10"/>
      <c r="K1200" s="10"/>
      <c r="L1200" s="10">
        <v>0</v>
      </c>
      <c r="M1200" s="22"/>
      <c r="N1200" s="10"/>
      <c r="O1200" s="22"/>
      <c r="T1200" s="165"/>
    </row>
    <row r="1201" spans="1:20" ht="14.25">
      <c r="A1201" s="24"/>
      <c r="B1201" s="13"/>
      <c r="C1201" s="13"/>
      <c r="D1201" s="10"/>
      <c r="E1201" s="22"/>
      <c r="F1201" s="22"/>
      <c r="G1201" s="22"/>
      <c r="H1201" s="21">
        <v>2170205</v>
      </c>
      <c r="I1201" s="21" t="s">
        <v>1860</v>
      </c>
      <c r="J1201" s="10"/>
      <c r="K1201" s="10"/>
      <c r="L1201" s="10">
        <v>0</v>
      </c>
      <c r="M1201" s="22"/>
      <c r="N1201" s="10"/>
      <c r="O1201" s="22"/>
      <c r="T1201" s="165"/>
    </row>
    <row r="1202" spans="1:20" ht="14.25">
      <c r="A1202" s="24"/>
      <c r="B1202" s="13"/>
      <c r="C1202" s="13"/>
      <c r="D1202" s="10"/>
      <c r="E1202" s="22"/>
      <c r="F1202" s="22"/>
      <c r="G1202" s="22"/>
      <c r="H1202" s="21">
        <v>2170206</v>
      </c>
      <c r="I1202" s="21" t="s">
        <v>1861</v>
      </c>
      <c r="J1202" s="10"/>
      <c r="K1202" s="10"/>
      <c r="L1202" s="10">
        <v>0</v>
      </c>
      <c r="M1202" s="22"/>
      <c r="N1202" s="10"/>
      <c r="O1202" s="22"/>
      <c r="T1202" s="165"/>
    </row>
    <row r="1203" spans="1:20" ht="14.25">
      <c r="A1203" s="24"/>
      <c r="B1203" s="13"/>
      <c r="C1203" s="13"/>
      <c r="D1203" s="10"/>
      <c r="E1203" s="22"/>
      <c r="F1203" s="22"/>
      <c r="G1203" s="22"/>
      <c r="H1203" s="21">
        <v>2170207</v>
      </c>
      <c r="I1203" s="21" t="s">
        <v>1862</v>
      </c>
      <c r="J1203" s="10"/>
      <c r="K1203" s="10"/>
      <c r="L1203" s="10">
        <v>0</v>
      </c>
      <c r="M1203" s="22"/>
      <c r="N1203" s="10"/>
      <c r="O1203" s="22"/>
      <c r="T1203" s="165"/>
    </row>
    <row r="1204" spans="1:20" ht="14.25">
      <c r="A1204" s="24"/>
      <c r="B1204" s="13"/>
      <c r="C1204" s="13"/>
      <c r="D1204" s="10"/>
      <c r="E1204" s="22"/>
      <c r="F1204" s="22"/>
      <c r="G1204" s="22"/>
      <c r="H1204" s="21">
        <v>2170208</v>
      </c>
      <c r="I1204" s="21" t="s">
        <v>1863</v>
      </c>
      <c r="J1204" s="10"/>
      <c r="K1204" s="10"/>
      <c r="L1204" s="10">
        <v>0</v>
      </c>
      <c r="M1204" s="22"/>
      <c r="N1204" s="10"/>
      <c r="O1204" s="22"/>
      <c r="T1204" s="165"/>
    </row>
    <row r="1205" spans="1:20" ht="14.25">
      <c r="A1205" s="24"/>
      <c r="B1205" s="13"/>
      <c r="C1205" s="13"/>
      <c r="D1205" s="10"/>
      <c r="E1205" s="22"/>
      <c r="F1205" s="22"/>
      <c r="G1205" s="22"/>
      <c r="H1205" s="21">
        <v>2170299</v>
      </c>
      <c r="I1205" s="21" t="s">
        <v>1864</v>
      </c>
      <c r="J1205" s="10"/>
      <c r="K1205" s="10"/>
      <c r="L1205" s="10">
        <v>1290</v>
      </c>
      <c r="M1205" s="22"/>
      <c r="N1205" s="10"/>
      <c r="O1205" s="22"/>
      <c r="T1205" s="165"/>
    </row>
    <row r="1206" spans="1:20" ht="14.25">
      <c r="A1206" s="24"/>
      <c r="B1206" s="13"/>
      <c r="C1206" s="13"/>
      <c r="D1206" s="10"/>
      <c r="E1206" s="22"/>
      <c r="F1206" s="22"/>
      <c r="G1206" s="22"/>
      <c r="H1206" s="21">
        <v>21703</v>
      </c>
      <c r="I1206" s="30" t="s">
        <v>1865</v>
      </c>
      <c r="J1206" s="10">
        <v>34000</v>
      </c>
      <c r="K1206" s="10">
        <v>7478</v>
      </c>
      <c r="L1206" s="10">
        <v>7478</v>
      </c>
      <c r="M1206" s="22">
        <f>+L1206/K1206</f>
        <v>1</v>
      </c>
      <c r="N1206" s="10">
        <v>40724</v>
      </c>
      <c r="O1206" s="22">
        <f>+L1206/N1206-1</f>
        <v>-0.8163736371672724</v>
      </c>
      <c r="T1206" s="165"/>
    </row>
    <row r="1207" spans="1:20" ht="14.25">
      <c r="A1207" s="24"/>
      <c r="B1207" s="13"/>
      <c r="C1207" s="13"/>
      <c r="D1207" s="10"/>
      <c r="E1207" s="22"/>
      <c r="F1207" s="22"/>
      <c r="G1207" s="22"/>
      <c r="H1207" s="21">
        <v>2170301</v>
      </c>
      <c r="I1207" s="21" t="s">
        <v>1866</v>
      </c>
      <c r="J1207" s="10"/>
      <c r="K1207" s="10"/>
      <c r="L1207" s="10">
        <v>0</v>
      </c>
      <c r="M1207" s="22"/>
      <c r="N1207" s="10"/>
      <c r="O1207" s="22"/>
      <c r="T1207" s="165"/>
    </row>
    <row r="1208" spans="1:20" ht="14.25">
      <c r="A1208" s="24"/>
      <c r="B1208" s="13"/>
      <c r="C1208" s="13"/>
      <c r="D1208" s="10"/>
      <c r="E1208" s="22"/>
      <c r="F1208" s="22"/>
      <c r="G1208" s="22"/>
      <c r="H1208" s="21">
        <v>2170302</v>
      </c>
      <c r="I1208" s="21" t="s">
        <v>1867</v>
      </c>
      <c r="J1208" s="10"/>
      <c r="K1208" s="10"/>
      <c r="L1208" s="10">
        <v>0</v>
      </c>
      <c r="M1208" s="22"/>
      <c r="N1208" s="10"/>
      <c r="O1208" s="22"/>
      <c r="T1208" s="165"/>
    </row>
    <row r="1209" spans="1:20" ht="14.25">
      <c r="A1209" s="24"/>
      <c r="B1209" s="13"/>
      <c r="C1209" s="13"/>
      <c r="D1209" s="10"/>
      <c r="E1209" s="22"/>
      <c r="F1209" s="22"/>
      <c r="G1209" s="22"/>
      <c r="H1209" s="21">
        <v>2170303</v>
      </c>
      <c r="I1209" s="21" t="s">
        <v>1868</v>
      </c>
      <c r="J1209" s="10"/>
      <c r="K1209" s="10"/>
      <c r="L1209" s="10">
        <v>0</v>
      </c>
      <c r="M1209" s="22"/>
      <c r="N1209" s="10"/>
      <c r="O1209" s="22"/>
      <c r="T1209" s="165"/>
    </row>
    <row r="1210" spans="1:20" ht="14.25">
      <c r="A1210" s="24"/>
      <c r="B1210" s="13"/>
      <c r="C1210" s="13"/>
      <c r="D1210" s="10"/>
      <c r="E1210" s="22"/>
      <c r="F1210" s="22"/>
      <c r="G1210" s="22"/>
      <c r="H1210" s="21">
        <v>2170304</v>
      </c>
      <c r="I1210" s="21" t="s">
        <v>1869</v>
      </c>
      <c r="J1210" s="10"/>
      <c r="K1210" s="10"/>
      <c r="L1210" s="10">
        <v>0</v>
      </c>
      <c r="M1210" s="22"/>
      <c r="N1210" s="10"/>
      <c r="O1210" s="22"/>
      <c r="T1210" s="165"/>
    </row>
    <row r="1211" spans="1:20" ht="14.25">
      <c r="A1211" s="24"/>
      <c r="B1211" s="13"/>
      <c r="C1211" s="13"/>
      <c r="D1211" s="10"/>
      <c r="E1211" s="22"/>
      <c r="F1211" s="22"/>
      <c r="G1211" s="22"/>
      <c r="H1211" s="21">
        <v>2170399</v>
      </c>
      <c r="I1211" s="21" t="s">
        <v>1870</v>
      </c>
      <c r="J1211" s="10"/>
      <c r="K1211" s="10"/>
      <c r="L1211" s="10">
        <v>7478</v>
      </c>
      <c r="M1211" s="22"/>
      <c r="N1211" s="10"/>
      <c r="O1211" s="22"/>
      <c r="T1211" s="165"/>
    </row>
    <row r="1212" spans="1:20" ht="14.25">
      <c r="A1212" s="24"/>
      <c r="B1212" s="13"/>
      <c r="C1212" s="13"/>
      <c r="D1212" s="10"/>
      <c r="E1212" s="22"/>
      <c r="F1212" s="22"/>
      <c r="G1212" s="22"/>
      <c r="H1212" s="21">
        <v>21704</v>
      </c>
      <c r="I1212" s="30" t="s">
        <v>1871</v>
      </c>
      <c r="J1212" s="10"/>
      <c r="K1212" s="10"/>
      <c r="L1212" s="10">
        <v>0</v>
      </c>
      <c r="M1212" s="22"/>
      <c r="N1212" s="10"/>
      <c r="O1212" s="22"/>
      <c r="T1212" s="165"/>
    </row>
    <row r="1213" spans="1:20" ht="14.25">
      <c r="A1213" s="24"/>
      <c r="B1213" s="13"/>
      <c r="C1213" s="13"/>
      <c r="D1213" s="10"/>
      <c r="E1213" s="22"/>
      <c r="F1213" s="22"/>
      <c r="G1213" s="22"/>
      <c r="H1213" s="21">
        <v>2170401</v>
      </c>
      <c r="I1213" s="21" t="s">
        <v>1872</v>
      </c>
      <c r="J1213" s="10"/>
      <c r="K1213" s="10"/>
      <c r="L1213" s="10">
        <v>0</v>
      </c>
      <c r="M1213" s="22"/>
      <c r="N1213" s="10"/>
      <c r="O1213" s="22"/>
      <c r="T1213" s="165"/>
    </row>
    <row r="1214" spans="1:20" ht="14.25">
      <c r="A1214" s="24"/>
      <c r="B1214" s="13"/>
      <c r="C1214" s="13"/>
      <c r="D1214" s="10"/>
      <c r="E1214" s="22"/>
      <c r="F1214" s="22"/>
      <c r="G1214" s="22"/>
      <c r="H1214" s="21">
        <v>2170499</v>
      </c>
      <c r="I1214" s="21" t="s">
        <v>1873</v>
      </c>
      <c r="J1214" s="10"/>
      <c r="K1214" s="10"/>
      <c r="L1214" s="10">
        <v>0</v>
      </c>
      <c r="M1214" s="22"/>
      <c r="N1214" s="10"/>
      <c r="O1214" s="22"/>
      <c r="T1214" s="165"/>
    </row>
    <row r="1215" spans="1:20" ht="14.25">
      <c r="A1215" s="24"/>
      <c r="B1215" s="13"/>
      <c r="C1215" s="13"/>
      <c r="D1215" s="10"/>
      <c r="E1215" s="22"/>
      <c r="F1215" s="22"/>
      <c r="G1215" s="22"/>
      <c r="H1215" s="21">
        <v>21799</v>
      </c>
      <c r="I1215" s="30" t="s">
        <v>1874</v>
      </c>
      <c r="J1215" s="10">
        <v>20000</v>
      </c>
      <c r="K1215" s="10">
        <v>40973</v>
      </c>
      <c r="L1215" s="10">
        <v>40973</v>
      </c>
      <c r="M1215" s="22">
        <f>+L1215/K1215</f>
        <v>1</v>
      </c>
      <c r="N1215" s="10">
        <v>41190</v>
      </c>
      <c r="O1215" s="22">
        <f>+L1215/N1215-1</f>
        <v>-0.005268268997329462</v>
      </c>
      <c r="T1215" s="165"/>
    </row>
    <row r="1216" spans="1:20" ht="14.25">
      <c r="A1216" s="24"/>
      <c r="B1216" s="13"/>
      <c r="C1216" s="13"/>
      <c r="D1216" s="10"/>
      <c r="E1216" s="22"/>
      <c r="F1216" s="22"/>
      <c r="G1216" s="22"/>
      <c r="H1216" s="21">
        <v>2179901</v>
      </c>
      <c r="I1216" s="21" t="s">
        <v>1875</v>
      </c>
      <c r="J1216" s="10"/>
      <c r="K1216" s="10"/>
      <c r="L1216" s="10">
        <v>40973</v>
      </c>
      <c r="M1216" s="22"/>
      <c r="N1216" s="10"/>
      <c r="O1216" s="22"/>
      <c r="T1216" s="165"/>
    </row>
    <row r="1217" spans="1:20" ht="14.25">
      <c r="A1217" s="24"/>
      <c r="B1217" s="13"/>
      <c r="C1217" s="13"/>
      <c r="D1217" s="10"/>
      <c r="E1217" s="22"/>
      <c r="F1217" s="22"/>
      <c r="G1217" s="22"/>
      <c r="H1217" s="21">
        <v>219</v>
      </c>
      <c r="I1217" s="30" t="s">
        <v>1876</v>
      </c>
      <c r="J1217" s="10">
        <v>83000</v>
      </c>
      <c r="K1217" s="38">
        <v>134417</v>
      </c>
      <c r="L1217" s="10">
        <v>134417</v>
      </c>
      <c r="M1217" s="22">
        <f>+L1217/K1217</f>
        <v>1</v>
      </c>
      <c r="N1217" s="10">
        <v>51715</v>
      </c>
      <c r="O1217" s="22">
        <f>+L1217/N1217-1</f>
        <v>1.599187856521319</v>
      </c>
      <c r="T1217" s="165"/>
    </row>
    <row r="1218" spans="1:20" ht="14.25">
      <c r="A1218" s="24"/>
      <c r="B1218" s="13"/>
      <c r="C1218" s="13"/>
      <c r="D1218" s="10"/>
      <c r="E1218" s="22"/>
      <c r="F1218" s="22"/>
      <c r="G1218" s="22"/>
      <c r="H1218" s="21">
        <v>21901</v>
      </c>
      <c r="I1218" s="30" t="s">
        <v>1877</v>
      </c>
      <c r="J1218" s="10">
        <v>0</v>
      </c>
      <c r="K1218" s="10">
        <v>15996</v>
      </c>
      <c r="L1218" s="10">
        <v>15996</v>
      </c>
      <c r="M1218" s="22">
        <f>+L1218/K1218</f>
        <v>1</v>
      </c>
      <c r="N1218" s="10"/>
      <c r="O1218" s="22"/>
      <c r="T1218" s="165"/>
    </row>
    <row r="1219" spans="1:20" ht="14.25">
      <c r="A1219" s="24"/>
      <c r="B1219" s="13"/>
      <c r="C1219" s="13"/>
      <c r="D1219" s="10"/>
      <c r="E1219" s="22"/>
      <c r="F1219" s="22"/>
      <c r="G1219" s="22"/>
      <c r="H1219" s="21">
        <v>21902</v>
      </c>
      <c r="I1219" s="30" t="s">
        <v>1878</v>
      </c>
      <c r="J1219" s="10">
        <v>0</v>
      </c>
      <c r="K1219" s="10">
        <v>49740</v>
      </c>
      <c r="L1219" s="10">
        <v>49740</v>
      </c>
      <c r="M1219" s="22">
        <f>+L1219/K1219</f>
        <v>1</v>
      </c>
      <c r="N1219" s="10"/>
      <c r="O1219" s="22"/>
      <c r="T1219" s="165"/>
    </row>
    <row r="1220" spans="1:20" ht="14.25">
      <c r="A1220" s="24"/>
      <c r="B1220" s="13"/>
      <c r="C1220" s="13"/>
      <c r="D1220" s="10"/>
      <c r="E1220" s="22"/>
      <c r="F1220" s="22"/>
      <c r="G1220" s="22"/>
      <c r="H1220" s="21">
        <v>21903</v>
      </c>
      <c r="I1220" s="30" t="s">
        <v>1879</v>
      </c>
      <c r="J1220" s="10">
        <v>0</v>
      </c>
      <c r="K1220" s="10">
        <v>0</v>
      </c>
      <c r="L1220" s="10">
        <v>0</v>
      </c>
      <c r="M1220" s="22"/>
      <c r="N1220" s="10"/>
      <c r="O1220" s="22"/>
      <c r="T1220" s="165"/>
    </row>
    <row r="1221" spans="1:20" ht="14.25">
      <c r="A1221" s="24"/>
      <c r="B1221" s="13"/>
      <c r="C1221" s="13"/>
      <c r="D1221" s="10"/>
      <c r="E1221" s="22"/>
      <c r="F1221" s="22"/>
      <c r="G1221" s="22"/>
      <c r="H1221" s="21">
        <v>21904</v>
      </c>
      <c r="I1221" s="30" t="s">
        <v>1880</v>
      </c>
      <c r="J1221" s="10">
        <v>0</v>
      </c>
      <c r="K1221" s="10">
        <v>703</v>
      </c>
      <c r="L1221" s="10">
        <v>703</v>
      </c>
      <c r="M1221" s="22">
        <f>+L1221/K1221</f>
        <v>1</v>
      </c>
      <c r="N1221" s="10"/>
      <c r="O1221" s="22"/>
      <c r="T1221" s="165"/>
    </row>
    <row r="1222" spans="1:20" ht="14.25">
      <c r="A1222" s="24"/>
      <c r="B1222" s="13"/>
      <c r="C1222" s="13"/>
      <c r="D1222" s="10"/>
      <c r="E1222" s="22"/>
      <c r="F1222" s="22"/>
      <c r="G1222" s="22"/>
      <c r="H1222" s="21">
        <v>21905</v>
      </c>
      <c r="I1222" s="30" t="s">
        <v>1881</v>
      </c>
      <c r="J1222" s="10">
        <v>0</v>
      </c>
      <c r="K1222" s="10">
        <v>0</v>
      </c>
      <c r="L1222" s="10">
        <v>0</v>
      </c>
      <c r="M1222" s="22"/>
      <c r="N1222" s="10"/>
      <c r="O1222" s="22"/>
      <c r="T1222" s="165"/>
    </row>
    <row r="1223" spans="1:20" ht="14.25">
      <c r="A1223" s="24"/>
      <c r="B1223" s="13"/>
      <c r="C1223" s="13"/>
      <c r="D1223" s="10"/>
      <c r="E1223" s="22"/>
      <c r="F1223" s="22"/>
      <c r="G1223" s="22"/>
      <c r="H1223" s="21">
        <v>21906</v>
      </c>
      <c r="I1223" s="30" t="s">
        <v>1611</v>
      </c>
      <c r="J1223" s="10">
        <v>0</v>
      </c>
      <c r="K1223" s="10">
        <v>3890</v>
      </c>
      <c r="L1223" s="10">
        <v>3890</v>
      </c>
      <c r="M1223" s="22">
        <f aca="true" t="shared" si="2" ref="M1223:M1228">+L1223/K1223</f>
        <v>1</v>
      </c>
      <c r="N1223" s="10"/>
      <c r="O1223" s="22"/>
      <c r="T1223" s="165"/>
    </row>
    <row r="1224" spans="1:20" ht="14.25">
      <c r="A1224" s="24"/>
      <c r="B1224" s="13"/>
      <c r="C1224" s="13"/>
      <c r="D1224" s="10"/>
      <c r="E1224" s="22"/>
      <c r="F1224" s="22"/>
      <c r="G1224" s="22"/>
      <c r="H1224" s="21">
        <v>21907</v>
      </c>
      <c r="I1224" s="30" t="s">
        <v>1882</v>
      </c>
      <c r="J1224" s="10">
        <v>0</v>
      </c>
      <c r="K1224" s="10">
        <v>2812</v>
      </c>
      <c r="L1224" s="10">
        <v>2812</v>
      </c>
      <c r="M1224" s="22">
        <f t="shared" si="2"/>
        <v>1</v>
      </c>
      <c r="N1224" s="10"/>
      <c r="O1224" s="22"/>
      <c r="T1224" s="165"/>
    </row>
    <row r="1225" spans="1:20" ht="14.25">
      <c r="A1225" s="24"/>
      <c r="B1225" s="13"/>
      <c r="C1225" s="13"/>
      <c r="D1225" s="10"/>
      <c r="E1225" s="22"/>
      <c r="F1225" s="22"/>
      <c r="G1225" s="22"/>
      <c r="H1225" s="21">
        <v>21908</v>
      </c>
      <c r="I1225" s="30" t="s">
        <v>1883</v>
      </c>
      <c r="J1225" s="10">
        <v>0</v>
      </c>
      <c r="K1225" s="10">
        <v>3890</v>
      </c>
      <c r="L1225" s="10">
        <v>3890</v>
      </c>
      <c r="M1225" s="22">
        <f t="shared" si="2"/>
        <v>1</v>
      </c>
      <c r="N1225" s="10"/>
      <c r="O1225" s="22"/>
      <c r="T1225" s="165"/>
    </row>
    <row r="1226" spans="1:20" ht="14.25">
      <c r="A1226" s="24"/>
      <c r="B1226" s="13"/>
      <c r="C1226" s="13"/>
      <c r="D1226" s="10"/>
      <c r="E1226" s="22"/>
      <c r="F1226" s="22"/>
      <c r="G1226" s="22"/>
      <c r="H1226" s="21">
        <v>21999</v>
      </c>
      <c r="I1226" s="30" t="s">
        <v>1884</v>
      </c>
      <c r="J1226" s="10">
        <v>83000</v>
      </c>
      <c r="K1226" s="10">
        <v>57386</v>
      </c>
      <c r="L1226" s="10">
        <v>57386</v>
      </c>
      <c r="M1226" s="22">
        <f t="shared" si="2"/>
        <v>1</v>
      </c>
      <c r="N1226" s="10">
        <v>51715</v>
      </c>
      <c r="O1226" s="22">
        <f>+L1226/N1226-1</f>
        <v>0.10965870637145891</v>
      </c>
      <c r="T1226" s="165"/>
    </row>
    <row r="1227" spans="1:20" ht="14.25">
      <c r="A1227" s="24"/>
      <c r="B1227" s="13"/>
      <c r="C1227" s="13"/>
      <c r="D1227" s="10"/>
      <c r="E1227" s="22"/>
      <c r="F1227" s="22"/>
      <c r="G1227" s="22"/>
      <c r="H1227" s="21">
        <v>220</v>
      </c>
      <c r="I1227" s="30" t="s">
        <v>1885</v>
      </c>
      <c r="J1227" s="10">
        <v>54588</v>
      </c>
      <c r="K1227" s="38">
        <v>54307</v>
      </c>
      <c r="L1227" s="10">
        <v>51266</v>
      </c>
      <c r="M1227" s="22">
        <f t="shared" si="2"/>
        <v>0.9440035354558344</v>
      </c>
      <c r="N1227" s="10">
        <v>71256</v>
      </c>
      <c r="O1227" s="22">
        <f>+L1227/N1227-1</f>
        <v>-0.2805377792747278</v>
      </c>
      <c r="P1227" s="152" t="s">
        <v>1876</v>
      </c>
      <c r="Q1227" s="126">
        <v>83000</v>
      </c>
      <c r="R1227" s="126">
        <v>134417</v>
      </c>
      <c r="S1227" s="126">
        <v>134417</v>
      </c>
      <c r="T1227" s="165"/>
    </row>
    <row r="1228" spans="1:21" ht="14.25">
      <c r="A1228" s="24"/>
      <c r="B1228" s="13"/>
      <c r="C1228" s="13"/>
      <c r="D1228" s="10"/>
      <c r="E1228" s="22"/>
      <c r="F1228" s="22"/>
      <c r="G1228" s="22"/>
      <c r="H1228" s="21">
        <v>22001</v>
      </c>
      <c r="I1228" s="30" t="s">
        <v>1886</v>
      </c>
      <c r="J1228" s="10">
        <v>35839</v>
      </c>
      <c r="K1228" s="62">
        <v>37588</v>
      </c>
      <c r="L1228" s="10">
        <v>36858</v>
      </c>
      <c r="M1228" s="22">
        <f t="shared" si="2"/>
        <v>0.9805789081621794</v>
      </c>
      <c r="N1228" s="10">
        <v>46439</v>
      </c>
      <c r="O1228" s="22">
        <f>+L1228/N1228-1</f>
        <v>-0.20631365877818209</v>
      </c>
      <c r="P1228" s="152" t="s">
        <v>1877</v>
      </c>
      <c r="Q1228" s="126">
        <v>0</v>
      </c>
      <c r="R1228" s="126">
        <v>15996</v>
      </c>
      <c r="S1228" s="126">
        <v>15996</v>
      </c>
      <c r="T1228" s="164" t="s">
        <v>126</v>
      </c>
      <c r="U1228" s="126">
        <v>71256</v>
      </c>
    </row>
    <row r="1229" spans="1:21" ht="14.25">
      <c r="A1229" s="24"/>
      <c r="B1229" s="13"/>
      <c r="C1229" s="13"/>
      <c r="D1229" s="10"/>
      <c r="E1229" s="22"/>
      <c r="F1229" s="22"/>
      <c r="G1229" s="22"/>
      <c r="H1229" s="21">
        <v>2200101</v>
      </c>
      <c r="I1229" s="21" t="s">
        <v>939</v>
      </c>
      <c r="J1229" s="10"/>
      <c r="K1229" s="10"/>
      <c r="L1229" s="10">
        <v>22013</v>
      </c>
      <c r="M1229" s="22"/>
      <c r="N1229" s="10"/>
      <c r="O1229" s="22"/>
      <c r="P1229" s="152" t="s">
        <v>1878</v>
      </c>
      <c r="Q1229" s="126">
        <v>0</v>
      </c>
      <c r="R1229" s="126">
        <v>49740</v>
      </c>
      <c r="S1229" s="126">
        <v>49740</v>
      </c>
      <c r="T1229" s="165" t="s">
        <v>1886</v>
      </c>
      <c r="U1229" s="126">
        <v>46439</v>
      </c>
    </row>
    <row r="1230" spans="1:21" ht="14.25">
      <c r="A1230" s="24"/>
      <c r="B1230" s="13"/>
      <c r="C1230" s="13"/>
      <c r="D1230" s="10"/>
      <c r="E1230" s="22"/>
      <c r="F1230" s="22"/>
      <c r="G1230" s="22"/>
      <c r="H1230" s="21">
        <v>2200102</v>
      </c>
      <c r="I1230" s="21" t="s">
        <v>940</v>
      </c>
      <c r="J1230" s="10"/>
      <c r="K1230" s="10"/>
      <c r="L1230" s="10">
        <v>531</v>
      </c>
      <c r="M1230" s="22"/>
      <c r="N1230" s="10"/>
      <c r="O1230" s="22"/>
      <c r="P1230" s="152" t="s">
        <v>1879</v>
      </c>
      <c r="Q1230" s="126">
        <v>0</v>
      </c>
      <c r="R1230" s="126">
        <v>0</v>
      </c>
      <c r="S1230" s="126">
        <v>0</v>
      </c>
      <c r="T1230" s="169" t="s">
        <v>80</v>
      </c>
      <c r="U1230" s="126">
        <v>0</v>
      </c>
    </row>
    <row r="1231" spans="1:21" ht="14.25">
      <c r="A1231" s="24"/>
      <c r="B1231" s="13"/>
      <c r="C1231" s="13"/>
      <c r="D1231" s="10"/>
      <c r="E1231" s="22"/>
      <c r="F1231" s="22"/>
      <c r="G1231" s="22"/>
      <c r="H1231" s="21">
        <v>2200103</v>
      </c>
      <c r="I1231" s="21" t="s">
        <v>941</v>
      </c>
      <c r="J1231" s="10"/>
      <c r="K1231" s="10"/>
      <c r="L1231" s="10">
        <v>0</v>
      </c>
      <c r="M1231" s="22"/>
      <c r="N1231" s="10"/>
      <c r="O1231" s="22"/>
      <c r="P1231" s="152" t="s">
        <v>1880</v>
      </c>
      <c r="Q1231" s="126">
        <v>0</v>
      </c>
      <c r="R1231" s="126">
        <v>703</v>
      </c>
      <c r="S1231" s="126">
        <v>703</v>
      </c>
      <c r="T1231" s="165" t="s">
        <v>1903</v>
      </c>
      <c r="U1231" s="126">
        <v>13609</v>
      </c>
    </row>
    <row r="1232" spans="1:21" ht="14.25">
      <c r="A1232" s="24"/>
      <c r="B1232" s="13"/>
      <c r="C1232" s="13"/>
      <c r="D1232" s="10"/>
      <c r="E1232" s="22"/>
      <c r="F1232" s="22"/>
      <c r="G1232" s="22"/>
      <c r="H1232" s="21">
        <v>2200104</v>
      </c>
      <c r="I1232" s="21" t="s">
        <v>1887</v>
      </c>
      <c r="J1232" s="10"/>
      <c r="K1232" s="10"/>
      <c r="L1232" s="10">
        <v>771</v>
      </c>
      <c r="M1232" s="22"/>
      <c r="N1232" s="10"/>
      <c r="O1232" s="22"/>
      <c r="P1232" s="152" t="s">
        <v>1881</v>
      </c>
      <c r="Q1232" s="126">
        <v>0</v>
      </c>
      <c r="R1232" s="126">
        <v>0</v>
      </c>
      <c r="S1232" s="126">
        <v>0</v>
      </c>
      <c r="T1232" s="165" t="s">
        <v>81</v>
      </c>
      <c r="U1232" s="126">
        <v>9906</v>
      </c>
    </row>
    <row r="1233" spans="1:21" ht="14.25">
      <c r="A1233" s="24"/>
      <c r="B1233" s="13"/>
      <c r="C1233" s="13"/>
      <c r="D1233" s="10"/>
      <c r="E1233" s="22"/>
      <c r="F1233" s="22"/>
      <c r="G1233" s="22"/>
      <c r="H1233" s="21">
        <v>2200105</v>
      </c>
      <c r="I1233" s="21" t="s">
        <v>1888</v>
      </c>
      <c r="J1233" s="10"/>
      <c r="K1233" s="10"/>
      <c r="L1233" s="10">
        <v>1631</v>
      </c>
      <c r="M1233" s="22"/>
      <c r="N1233" s="10"/>
      <c r="O1233" s="22"/>
      <c r="P1233" s="152" t="s">
        <v>1611</v>
      </c>
      <c r="Q1233" s="126">
        <v>0</v>
      </c>
      <c r="R1233" s="126">
        <v>3890</v>
      </c>
      <c r="S1233" s="126">
        <v>3890</v>
      </c>
      <c r="T1233" s="165" t="s">
        <v>1920</v>
      </c>
      <c r="U1233" s="126">
        <v>0</v>
      </c>
    </row>
    <row r="1234" spans="1:21" ht="14.25">
      <c r="A1234" s="24"/>
      <c r="B1234" s="13"/>
      <c r="C1234" s="13"/>
      <c r="D1234" s="10"/>
      <c r="E1234" s="22"/>
      <c r="F1234" s="22"/>
      <c r="G1234" s="22"/>
      <c r="H1234" s="21">
        <v>2200106</v>
      </c>
      <c r="I1234" s="21" t="s">
        <v>1889</v>
      </c>
      <c r="J1234" s="10"/>
      <c r="K1234" s="10"/>
      <c r="L1234" s="10">
        <v>1239</v>
      </c>
      <c r="M1234" s="22"/>
      <c r="N1234" s="10"/>
      <c r="O1234" s="22"/>
      <c r="P1234" s="152" t="s">
        <v>1882</v>
      </c>
      <c r="Q1234" s="126">
        <v>0</v>
      </c>
      <c r="R1234" s="126">
        <v>2812</v>
      </c>
      <c r="S1234" s="126">
        <v>2812</v>
      </c>
      <c r="T1234" s="165" t="s">
        <v>1925</v>
      </c>
      <c r="U1234" s="126">
        <v>115</v>
      </c>
    </row>
    <row r="1235" spans="1:21" ht="14.25">
      <c r="A1235" s="24"/>
      <c r="B1235" s="13"/>
      <c r="C1235" s="13"/>
      <c r="D1235" s="10"/>
      <c r="E1235" s="22"/>
      <c r="F1235" s="22"/>
      <c r="G1235" s="22"/>
      <c r="H1235" s="21">
        <v>2200107</v>
      </c>
      <c r="I1235" s="21" t="s">
        <v>1890</v>
      </c>
      <c r="J1235" s="10"/>
      <c r="K1235" s="10"/>
      <c r="L1235" s="10">
        <v>0</v>
      </c>
      <c r="M1235" s="22"/>
      <c r="N1235" s="10"/>
      <c r="O1235" s="22"/>
      <c r="P1235" s="152" t="s">
        <v>1883</v>
      </c>
      <c r="Q1235" s="126">
        <v>0</v>
      </c>
      <c r="R1235" s="126">
        <v>3890</v>
      </c>
      <c r="S1235" s="126">
        <v>3890</v>
      </c>
      <c r="T1235" s="165" t="s">
        <v>1935</v>
      </c>
      <c r="U1235" s="126">
        <v>10093</v>
      </c>
    </row>
    <row r="1236" spans="1:21" ht="14.25">
      <c r="A1236" s="24"/>
      <c r="B1236" s="13"/>
      <c r="C1236" s="13"/>
      <c r="D1236" s="10"/>
      <c r="E1236" s="22"/>
      <c r="F1236" s="22"/>
      <c r="G1236" s="22"/>
      <c r="H1236" s="21">
        <v>2200108</v>
      </c>
      <c r="I1236" s="21" t="s">
        <v>1891</v>
      </c>
      <c r="J1236" s="10"/>
      <c r="K1236" s="10"/>
      <c r="L1236" s="10">
        <v>80</v>
      </c>
      <c r="M1236" s="22"/>
      <c r="N1236" s="10"/>
      <c r="O1236" s="22"/>
      <c r="P1236" s="152" t="s">
        <v>1884</v>
      </c>
      <c r="Q1236" s="126">
        <v>83000</v>
      </c>
      <c r="R1236" s="126">
        <v>57386</v>
      </c>
      <c r="S1236" s="126">
        <v>57386</v>
      </c>
      <c r="T1236" s="165" t="s">
        <v>127</v>
      </c>
      <c r="U1236" s="126">
        <v>1000</v>
      </c>
    </row>
    <row r="1237" spans="1:21" ht="14.25">
      <c r="A1237" s="24"/>
      <c r="B1237" s="13"/>
      <c r="C1237" s="13"/>
      <c r="D1237" s="10"/>
      <c r="E1237" s="22"/>
      <c r="F1237" s="22"/>
      <c r="G1237" s="22"/>
      <c r="H1237" s="21">
        <v>2200109</v>
      </c>
      <c r="I1237" s="21" t="s">
        <v>1892</v>
      </c>
      <c r="J1237" s="10"/>
      <c r="K1237" s="10"/>
      <c r="L1237" s="10">
        <v>122</v>
      </c>
      <c r="M1237" s="22"/>
      <c r="N1237" s="10"/>
      <c r="O1237" s="22"/>
      <c r="P1237" s="152" t="s">
        <v>1885</v>
      </c>
      <c r="Q1237" s="126">
        <v>54588</v>
      </c>
      <c r="R1237" s="126">
        <v>54307</v>
      </c>
      <c r="S1237" s="126">
        <v>51266</v>
      </c>
      <c r="T1237" s="164" t="s">
        <v>1949</v>
      </c>
      <c r="U1237" s="126">
        <v>210455</v>
      </c>
    </row>
    <row r="1238" spans="1:21" ht="14.25">
      <c r="A1238" s="24"/>
      <c r="B1238" s="13"/>
      <c r="C1238" s="13"/>
      <c r="D1238" s="10"/>
      <c r="E1238" s="22"/>
      <c r="F1238" s="22"/>
      <c r="G1238" s="22"/>
      <c r="H1238" s="21">
        <v>2200110</v>
      </c>
      <c r="I1238" s="21" t="s">
        <v>1893</v>
      </c>
      <c r="J1238" s="10"/>
      <c r="K1238" s="10"/>
      <c r="L1238" s="10">
        <v>0</v>
      </c>
      <c r="M1238" s="22"/>
      <c r="N1238" s="10"/>
      <c r="O1238" s="22"/>
      <c r="P1238" s="152" t="s">
        <v>1886</v>
      </c>
      <c r="Q1238" s="126">
        <v>35839</v>
      </c>
      <c r="R1238" s="126">
        <v>37588</v>
      </c>
      <c r="S1238" s="126">
        <v>36858</v>
      </c>
      <c r="T1238" s="165" t="s">
        <v>1950</v>
      </c>
      <c r="U1238" s="126">
        <v>74875</v>
      </c>
    </row>
    <row r="1239" spans="1:21" ht="14.25">
      <c r="A1239" s="24"/>
      <c r="B1239" s="13"/>
      <c r="C1239" s="13"/>
      <c r="D1239" s="10"/>
      <c r="E1239" s="22"/>
      <c r="F1239" s="22"/>
      <c r="G1239" s="22"/>
      <c r="H1239" s="21">
        <v>2200111</v>
      </c>
      <c r="I1239" s="21" t="s">
        <v>1894</v>
      </c>
      <c r="J1239" s="10"/>
      <c r="K1239" s="10"/>
      <c r="L1239" s="10">
        <v>373</v>
      </c>
      <c r="M1239" s="22"/>
      <c r="N1239" s="10"/>
      <c r="O1239" s="22"/>
      <c r="P1239" s="152" t="s">
        <v>80</v>
      </c>
      <c r="Q1239" s="126">
        <v>0</v>
      </c>
      <c r="R1239" s="126">
        <v>0</v>
      </c>
      <c r="S1239" s="126">
        <v>0</v>
      </c>
      <c r="T1239" s="165" t="s">
        <v>1959</v>
      </c>
      <c r="U1239" s="126">
        <v>129381</v>
      </c>
    </row>
    <row r="1240" spans="1:21" ht="14.25">
      <c r="A1240" s="24"/>
      <c r="B1240" s="13"/>
      <c r="C1240" s="13"/>
      <c r="D1240" s="10"/>
      <c r="E1240" s="22"/>
      <c r="F1240" s="22"/>
      <c r="G1240" s="22"/>
      <c r="H1240" s="21">
        <v>2200112</v>
      </c>
      <c r="I1240" s="21" t="s">
        <v>1895</v>
      </c>
      <c r="J1240" s="10"/>
      <c r="K1240" s="10"/>
      <c r="L1240" s="10">
        <v>713</v>
      </c>
      <c r="M1240" s="22"/>
      <c r="N1240" s="10"/>
      <c r="O1240" s="22"/>
      <c r="P1240" s="152" t="s">
        <v>1903</v>
      </c>
      <c r="Q1240" s="126">
        <v>8859</v>
      </c>
      <c r="R1240" s="126">
        <v>7785</v>
      </c>
      <c r="S1240" s="126">
        <v>5474</v>
      </c>
      <c r="T1240" s="165" t="s">
        <v>1963</v>
      </c>
      <c r="U1240" s="126">
        <v>6199</v>
      </c>
    </row>
    <row r="1241" spans="1:21" ht="14.25">
      <c r="A1241" s="24"/>
      <c r="B1241" s="13"/>
      <c r="C1241" s="13"/>
      <c r="D1241" s="10"/>
      <c r="E1241" s="22"/>
      <c r="F1241" s="22"/>
      <c r="G1241" s="22"/>
      <c r="H1241" s="21">
        <v>2200113</v>
      </c>
      <c r="I1241" s="21" t="s">
        <v>1896</v>
      </c>
      <c r="J1241" s="10"/>
      <c r="K1241" s="10"/>
      <c r="L1241" s="10">
        <v>31</v>
      </c>
      <c r="M1241" s="22"/>
      <c r="N1241" s="10"/>
      <c r="O1241" s="22"/>
      <c r="P1241" s="152" t="s">
        <v>81</v>
      </c>
      <c r="Q1241" s="126">
        <v>5000</v>
      </c>
      <c r="R1241" s="126">
        <v>1488</v>
      </c>
      <c r="S1241" s="126">
        <v>1488</v>
      </c>
      <c r="T1241" s="164" t="s">
        <v>128</v>
      </c>
      <c r="U1241" s="126">
        <v>28597</v>
      </c>
    </row>
    <row r="1242" spans="1:21" ht="14.25">
      <c r="A1242" s="24"/>
      <c r="B1242" s="13"/>
      <c r="C1242" s="13"/>
      <c r="D1242" s="10"/>
      <c r="E1242" s="22"/>
      <c r="F1242" s="22"/>
      <c r="G1242" s="22"/>
      <c r="H1242" s="21">
        <v>2200114</v>
      </c>
      <c r="I1242" s="21" t="s">
        <v>1897</v>
      </c>
      <c r="J1242" s="10"/>
      <c r="K1242" s="10"/>
      <c r="L1242" s="10">
        <v>581</v>
      </c>
      <c r="M1242" s="22"/>
      <c r="N1242" s="10"/>
      <c r="O1242" s="22"/>
      <c r="P1242" s="152" t="s">
        <v>1920</v>
      </c>
      <c r="Q1242" s="126">
        <v>0</v>
      </c>
      <c r="R1242" s="126">
        <v>0</v>
      </c>
      <c r="S1242" s="126">
        <v>0</v>
      </c>
      <c r="T1242" s="165" t="s">
        <v>1967</v>
      </c>
      <c r="U1242" s="126">
        <v>26252</v>
      </c>
    </row>
    <row r="1243" spans="1:21" ht="14.25">
      <c r="A1243" s="24"/>
      <c r="B1243" s="13"/>
      <c r="C1243" s="13"/>
      <c r="D1243" s="10"/>
      <c r="E1243" s="22"/>
      <c r="F1243" s="22"/>
      <c r="G1243" s="22"/>
      <c r="H1243" s="21">
        <v>2200115</v>
      </c>
      <c r="I1243" s="21" t="s">
        <v>1898</v>
      </c>
      <c r="J1243" s="10"/>
      <c r="K1243" s="10"/>
      <c r="L1243" s="10">
        <v>0</v>
      </c>
      <c r="M1243" s="22"/>
      <c r="N1243" s="10"/>
      <c r="O1243" s="22"/>
      <c r="P1243" s="152" t="s">
        <v>1925</v>
      </c>
      <c r="Q1243" s="126">
        <v>502</v>
      </c>
      <c r="R1243" s="126">
        <v>172</v>
      </c>
      <c r="S1243" s="126">
        <v>172</v>
      </c>
      <c r="T1243" s="165" t="s">
        <v>1978</v>
      </c>
      <c r="U1243" s="126">
        <v>2002</v>
      </c>
    </row>
    <row r="1244" spans="1:21" ht="14.25">
      <c r="A1244" s="24"/>
      <c r="B1244" s="13"/>
      <c r="C1244" s="13"/>
      <c r="D1244" s="10"/>
      <c r="E1244" s="22"/>
      <c r="F1244" s="22"/>
      <c r="G1244" s="22"/>
      <c r="H1244" s="21">
        <v>2200116</v>
      </c>
      <c r="I1244" s="21" t="s">
        <v>1899</v>
      </c>
      <c r="J1244" s="10"/>
      <c r="K1244" s="10"/>
      <c r="L1244" s="10">
        <v>0</v>
      </c>
      <c r="M1244" s="22"/>
      <c r="N1244" s="10"/>
      <c r="O1244" s="22"/>
      <c r="P1244" s="152" t="s">
        <v>1935</v>
      </c>
      <c r="Q1244" s="126">
        <v>8388</v>
      </c>
      <c r="R1244" s="126">
        <v>8762</v>
      </c>
      <c r="S1244" s="126">
        <v>8762</v>
      </c>
      <c r="T1244" s="165" t="s">
        <v>1988</v>
      </c>
      <c r="U1244" s="126">
        <v>0</v>
      </c>
    </row>
    <row r="1245" spans="1:21" ht="14.25">
      <c r="A1245" s="24"/>
      <c r="B1245" s="13"/>
      <c r="C1245" s="13"/>
      <c r="D1245" s="10"/>
      <c r="E1245" s="22"/>
      <c r="F1245" s="22"/>
      <c r="G1245" s="22"/>
      <c r="H1245" s="21">
        <v>2200119</v>
      </c>
      <c r="I1245" s="21" t="s">
        <v>1900</v>
      </c>
      <c r="J1245" s="10"/>
      <c r="K1245" s="10"/>
      <c r="L1245" s="10">
        <v>0</v>
      </c>
      <c r="M1245" s="22"/>
      <c r="N1245" s="10"/>
      <c r="O1245" s="22"/>
      <c r="P1245" s="152" t="s">
        <v>1948</v>
      </c>
      <c r="Q1245" s="126">
        <v>1000</v>
      </c>
      <c r="R1245" s="126">
        <v>0</v>
      </c>
      <c r="S1245" s="126">
        <v>0</v>
      </c>
      <c r="T1245" s="165" t="s">
        <v>1994</v>
      </c>
      <c r="U1245" s="126">
        <v>0</v>
      </c>
    </row>
    <row r="1246" spans="1:21" ht="14.25">
      <c r="A1246" s="24"/>
      <c r="B1246" s="13"/>
      <c r="C1246" s="13"/>
      <c r="D1246" s="10"/>
      <c r="E1246" s="22"/>
      <c r="F1246" s="22"/>
      <c r="G1246" s="22"/>
      <c r="H1246" s="21">
        <v>2200120</v>
      </c>
      <c r="I1246" s="21" t="s">
        <v>1901</v>
      </c>
      <c r="J1246" s="10"/>
      <c r="K1246" s="10"/>
      <c r="L1246" s="10">
        <v>0</v>
      </c>
      <c r="M1246" s="22"/>
      <c r="N1246" s="10"/>
      <c r="O1246" s="22"/>
      <c r="P1246" s="152" t="s">
        <v>1949</v>
      </c>
      <c r="Q1246" s="126">
        <v>256112</v>
      </c>
      <c r="R1246" s="126">
        <v>402812</v>
      </c>
      <c r="S1246" s="126">
        <v>402649</v>
      </c>
      <c r="T1246" s="165" t="s">
        <v>2000</v>
      </c>
      <c r="U1246" s="126">
        <v>343</v>
      </c>
    </row>
    <row r="1247" spans="1:21" ht="14.25">
      <c r="A1247" s="24"/>
      <c r="B1247" s="13"/>
      <c r="C1247" s="13"/>
      <c r="D1247" s="10"/>
      <c r="E1247" s="22"/>
      <c r="F1247" s="22"/>
      <c r="G1247" s="22"/>
      <c r="H1247" s="21">
        <v>2200150</v>
      </c>
      <c r="I1247" s="21" t="s">
        <v>948</v>
      </c>
      <c r="J1247" s="10"/>
      <c r="K1247" s="10"/>
      <c r="L1247" s="10">
        <v>0</v>
      </c>
      <c r="M1247" s="22"/>
      <c r="N1247" s="10"/>
      <c r="O1247" s="22"/>
      <c r="P1247" s="152" t="s">
        <v>1950</v>
      </c>
      <c r="Q1247" s="126">
        <v>59339</v>
      </c>
      <c r="R1247" s="126">
        <v>262349</v>
      </c>
      <c r="S1247" s="126">
        <v>262349</v>
      </c>
      <c r="T1247" s="164" t="s">
        <v>82</v>
      </c>
      <c r="U1247" s="126">
        <v>0</v>
      </c>
    </row>
    <row r="1248" spans="1:21" ht="14.25">
      <c r="A1248" s="24"/>
      <c r="B1248" s="13"/>
      <c r="C1248" s="13"/>
      <c r="D1248" s="10"/>
      <c r="E1248" s="22"/>
      <c r="F1248" s="22"/>
      <c r="G1248" s="22"/>
      <c r="H1248" s="21">
        <v>2200199</v>
      </c>
      <c r="I1248" s="21" t="s">
        <v>1902</v>
      </c>
      <c r="J1248" s="10"/>
      <c r="K1248" s="10"/>
      <c r="L1248" s="10">
        <v>8773</v>
      </c>
      <c r="M1248" s="22"/>
      <c r="N1248" s="10"/>
      <c r="O1248" s="22"/>
      <c r="P1248" s="152" t="s">
        <v>1959</v>
      </c>
      <c r="Q1248" s="126">
        <v>190722</v>
      </c>
      <c r="R1248" s="126">
        <v>135054</v>
      </c>
      <c r="S1248" s="126">
        <v>134891</v>
      </c>
      <c r="T1248" s="164" t="s">
        <v>2012</v>
      </c>
      <c r="U1248" s="126">
        <v>430000</v>
      </c>
    </row>
    <row r="1249" spans="1:21" ht="14.25">
      <c r="A1249" s="24"/>
      <c r="B1249" s="13"/>
      <c r="C1249" s="13"/>
      <c r="D1249" s="10"/>
      <c r="E1249" s="22"/>
      <c r="F1249" s="22"/>
      <c r="G1249" s="22"/>
      <c r="H1249" s="21">
        <v>22002</v>
      </c>
      <c r="I1249" s="30" t="s">
        <v>1903</v>
      </c>
      <c r="J1249" s="10">
        <v>8859</v>
      </c>
      <c r="K1249" s="38">
        <v>7785</v>
      </c>
      <c r="L1249" s="10">
        <v>5474</v>
      </c>
      <c r="M1249" s="22">
        <f>+L1249/K1249</f>
        <v>0.7031470777135517</v>
      </c>
      <c r="N1249" s="10">
        <v>13609</v>
      </c>
      <c r="O1249" s="22">
        <f>+L1249/N1249-1</f>
        <v>-0.5977661841428467</v>
      </c>
      <c r="P1249" s="152" t="s">
        <v>1963</v>
      </c>
      <c r="Q1249" s="126">
        <v>6051</v>
      </c>
      <c r="R1249" s="126">
        <v>5409</v>
      </c>
      <c r="S1249" s="126">
        <v>5409</v>
      </c>
      <c r="T1249" s="165" t="s">
        <v>2013</v>
      </c>
      <c r="U1249" s="126">
        <v>1319</v>
      </c>
    </row>
    <row r="1250" spans="1:21" ht="14.25">
      <c r="A1250" s="24"/>
      <c r="B1250" s="13"/>
      <c r="C1250" s="13"/>
      <c r="D1250" s="10"/>
      <c r="E1250" s="22"/>
      <c r="F1250" s="22"/>
      <c r="G1250" s="22"/>
      <c r="H1250" s="21">
        <v>2200201</v>
      </c>
      <c r="I1250" s="21" t="s">
        <v>939</v>
      </c>
      <c r="J1250" s="10"/>
      <c r="K1250" s="10"/>
      <c r="L1250" s="10">
        <v>1329</v>
      </c>
      <c r="M1250" s="22"/>
      <c r="N1250" s="10"/>
      <c r="O1250" s="22"/>
      <c r="P1250" s="152" t="s">
        <v>1966</v>
      </c>
      <c r="Q1250" s="126">
        <v>31000</v>
      </c>
      <c r="R1250" s="126">
        <v>24641</v>
      </c>
      <c r="S1250" s="126">
        <v>24310</v>
      </c>
      <c r="T1250" s="165" t="s">
        <v>2014</v>
      </c>
      <c r="U1250" s="126">
        <v>0</v>
      </c>
    </row>
    <row r="1251" spans="1:21" ht="14.25">
      <c r="A1251" s="24"/>
      <c r="B1251" s="13"/>
      <c r="C1251" s="13"/>
      <c r="D1251" s="10"/>
      <c r="E1251" s="22"/>
      <c r="F1251" s="22"/>
      <c r="G1251" s="22"/>
      <c r="H1251" s="21">
        <v>2200202</v>
      </c>
      <c r="I1251" s="21" t="s">
        <v>940</v>
      </c>
      <c r="J1251" s="10"/>
      <c r="K1251" s="10"/>
      <c r="L1251" s="10">
        <v>0</v>
      </c>
      <c r="M1251" s="22"/>
      <c r="N1251" s="10"/>
      <c r="O1251" s="22"/>
      <c r="P1251" s="152" t="s">
        <v>1967</v>
      </c>
      <c r="Q1251" s="126">
        <v>0</v>
      </c>
      <c r="R1251" s="126">
        <v>22800</v>
      </c>
      <c r="S1251" s="126">
        <v>22800</v>
      </c>
      <c r="T1251" s="165" t="s">
        <v>2021</v>
      </c>
      <c r="U1251" s="126">
        <v>0</v>
      </c>
    </row>
    <row r="1252" spans="1:21" ht="14.25">
      <c r="A1252" s="24"/>
      <c r="B1252" s="13"/>
      <c r="C1252" s="13"/>
      <c r="D1252" s="10"/>
      <c r="E1252" s="22"/>
      <c r="F1252" s="22"/>
      <c r="G1252" s="22"/>
      <c r="H1252" s="21">
        <v>2200203</v>
      </c>
      <c r="I1252" s="21" t="s">
        <v>941</v>
      </c>
      <c r="J1252" s="10"/>
      <c r="K1252" s="10"/>
      <c r="L1252" s="10">
        <v>0</v>
      </c>
      <c r="M1252" s="22"/>
      <c r="N1252" s="10"/>
      <c r="O1252" s="22"/>
      <c r="P1252" s="152" t="s">
        <v>1978</v>
      </c>
      <c r="Q1252" s="126">
        <v>0</v>
      </c>
      <c r="R1252" s="126">
        <v>1510</v>
      </c>
      <c r="S1252" s="126">
        <v>1510</v>
      </c>
      <c r="T1252" s="165" t="s">
        <v>2024</v>
      </c>
      <c r="U1252" s="126">
        <v>407371</v>
      </c>
    </row>
    <row r="1253" spans="1:21" ht="14.25">
      <c r="A1253" s="24"/>
      <c r="B1253" s="13"/>
      <c r="C1253" s="13"/>
      <c r="D1253" s="10"/>
      <c r="E1253" s="22"/>
      <c r="F1253" s="22"/>
      <c r="G1253" s="22"/>
      <c r="H1253" s="21">
        <v>2200204</v>
      </c>
      <c r="I1253" s="21" t="s">
        <v>1904</v>
      </c>
      <c r="J1253" s="10">
        <v>5000</v>
      </c>
      <c r="K1253" s="10"/>
      <c r="L1253" s="10">
        <v>150</v>
      </c>
      <c r="M1253" s="22" t="e">
        <f>+L1253/K1253</f>
        <v>#DIV/0!</v>
      </c>
      <c r="N1253" s="10">
        <v>9906</v>
      </c>
      <c r="O1253" s="22">
        <f>+L1253/N1253-1</f>
        <v>-0.9848576620230164</v>
      </c>
      <c r="P1253" s="152" t="s">
        <v>1988</v>
      </c>
      <c r="Q1253" s="126">
        <v>0</v>
      </c>
      <c r="R1253" s="126">
        <v>0</v>
      </c>
      <c r="S1253" s="126">
        <v>0</v>
      </c>
      <c r="T1253" s="165" t="s">
        <v>2025</v>
      </c>
      <c r="U1253" s="126">
        <v>21310</v>
      </c>
    </row>
    <row r="1254" spans="1:21" ht="14.25">
      <c r="A1254" s="24"/>
      <c r="B1254" s="13"/>
      <c r="C1254" s="13"/>
      <c r="D1254" s="10"/>
      <c r="E1254" s="22"/>
      <c r="F1254" s="22"/>
      <c r="G1254" s="22"/>
      <c r="H1254" s="21">
        <v>2200205</v>
      </c>
      <c r="I1254" s="21" t="s">
        <v>1905</v>
      </c>
      <c r="J1254" s="10"/>
      <c r="K1254" s="10"/>
      <c r="L1254" s="10">
        <v>528</v>
      </c>
      <c r="M1254" s="22"/>
      <c r="N1254" s="10"/>
      <c r="O1254" s="22"/>
      <c r="P1254" s="152" t="s">
        <v>1994</v>
      </c>
      <c r="Q1254" s="126">
        <v>13000</v>
      </c>
      <c r="R1254" s="126">
        <v>0</v>
      </c>
      <c r="S1254" s="126">
        <v>0</v>
      </c>
      <c r="T1254" s="164" t="s">
        <v>2026</v>
      </c>
      <c r="U1254" s="126">
        <v>54102</v>
      </c>
    </row>
    <row r="1255" spans="1:21" ht="14.25">
      <c r="A1255" s="24"/>
      <c r="B1255" s="13"/>
      <c r="C1255" s="13"/>
      <c r="D1255" s="10"/>
      <c r="E1255" s="22"/>
      <c r="F1255" s="22"/>
      <c r="G1255" s="22"/>
      <c r="H1255" s="21">
        <v>2200206</v>
      </c>
      <c r="I1255" s="21" t="s">
        <v>1906</v>
      </c>
      <c r="J1255" s="10"/>
      <c r="K1255" s="10"/>
      <c r="L1255" s="10">
        <v>0</v>
      </c>
      <c r="M1255" s="22"/>
      <c r="N1255" s="10"/>
      <c r="O1255" s="22"/>
      <c r="P1255" s="152" t="s">
        <v>2000</v>
      </c>
      <c r="Q1255" s="126">
        <v>18000</v>
      </c>
      <c r="R1255" s="126">
        <v>331</v>
      </c>
      <c r="S1255" s="126">
        <v>0</v>
      </c>
      <c r="T1255" s="165" t="s">
        <v>83</v>
      </c>
      <c r="U1255" s="126">
        <v>0</v>
      </c>
    </row>
    <row r="1256" spans="1:21" ht="14.25">
      <c r="A1256" s="24"/>
      <c r="B1256" s="13"/>
      <c r="C1256" s="13"/>
      <c r="D1256" s="10"/>
      <c r="E1256" s="22"/>
      <c r="F1256" s="22"/>
      <c r="G1256" s="22"/>
      <c r="H1256" s="21">
        <v>2200207</v>
      </c>
      <c r="I1256" s="21" t="s">
        <v>1907</v>
      </c>
      <c r="J1256" s="10"/>
      <c r="K1256" s="10"/>
      <c r="L1256" s="10">
        <v>0</v>
      </c>
      <c r="M1256" s="22"/>
      <c r="N1256" s="10"/>
      <c r="O1256" s="22"/>
      <c r="P1256" s="152" t="s">
        <v>82</v>
      </c>
      <c r="Q1256" s="126">
        <v>40000</v>
      </c>
      <c r="R1256" s="126">
        <v>0</v>
      </c>
      <c r="S1256" s="126">
        <v>0</v>
      </c>
      <c r="T1256" s="165" t="s">
        <v>129</v>
      </c>
      <c r="U1256" s="126">
        <v>0</v>
      </c>
    </row>
    <row r="1257" spans="1:21" ht="14.25">
      <c r="A1257" s="24"/>
      <c r="B1257" s="13"/>
      <c r="C1257" s="13"/>
      <c r="D1257" s="10"/>
      <c r="E1257" s="22"/>
      <c r="F1257" s="22"/>
      <c r="G1257" s="22"/>
      <c r="H1257" s="21">
        <v>2200208</v>
      </c>
      <c r="I1257" s="21" t="s">
        <v>1908</v>
      </c>
      <c r="J1257" s="10"/>
      <c r="K1257" s="10"/>
      <c r="L1257" s="10">
        <v>928</v>
      </c>
      <c r="M1257" s="22"/>
      <c r="N1257" s="10"/>
      <c r="O1257" s="22"/>
      <c r="P1257" s="152" t="s">
        <v>2012</v>
      </c>
      <c r="Q1257" s="126">
        <v>540000</v>
      </c>
      <c r="R1257" s="126">
        <v>533478</v>
      </c>
      <c r="S1257" s="126">
        <v>533478</v>
      </c>
      <c r="T1257" s="165" t="s">
        <v>2027</v>
      </c>
      <c r="U1257" s="126">
        <v>54102</v>
      </c>
    </row>
    <row r="1258" spans="1:19" ht="14.25">
      <c r="A1258" s="24"/>
      <c r="B1258" s="13"/>
      <c r="C1258" s="13"/>
      <c r="D1258" s="10"/>
      <c r="E1258" s="22"/>
      <c r="F1258" s="22"/>
      <c r="G1258" s="22"/>
      <c r="H1258" s="21">
        <v>2200209</v>
      </c>
      <c r="I1258" s="21" t="s">
        <v>1909</v>
      </c>
      <c r="J1258" s="10"/>
      <c r="K1258" s="10"/>
      <c r="L1258" s="10">
        <v>0</v>
      </c>
      <c r="M1258" s="22"/>
      <c r="N1258" s="10"/>
      <c r="O1258" s="22"/>
      <c r="P1258" s="152" t="s">
        <v>2013</v>
      </c>
      <c r="Q1258" s="126">
        <v>2000</v>
      </c>
      <c r="R1258" s="126">
        <v>801</v>
      </c>
      <c r="S1258" s="126">
        <v>801</v>
      </c>
    </row>
    <row r="1259" spans="1:19" ht="14.25">
      <c r="A1259" s="24"/>
      <c r="B1259" s="13"/>
      <c r="C1259" s="13"/>
      <c r="D1259" s="10"/>
      <c r="E1259" s="22"/>
      <c r="F1259" s="22"/>
      <c r="G1259" s="22"/>
      <c r="H1259" s="21">
        <v>2200210</v>
      </c>
      <c r="I1259" s="21" t="s">
        <v>1910</v>
      </c>
      <c r="J1259" s="10"/>
      <c r="K1259" s="10"/>
      <c r="L1259" s="10">
        <v>0</v>
      </c>
      <c r="M1259" s="22"/>
      <c r="N1259" s="10"/>
      <c r="O1259" s="22"/>
      <c r="P1259" s="152" t="s">
        <v>2014</v>
      </c>
      <c r="Q1259" s="126">
        <v>0</v>
      </c>
      <c r="R1259" s="126">
        <v>0</v>
      </c>
      <c r="S1259" s="126">
        <v>0</v>
      </c>
    </row>
    <row r="1260" spans="1:19" ht="14.25">
      <c r="A1260" s="24"/>
      <c r="B1260" s="13"/>
      <c r="C1260" s="13"/>
      <c r="D1260" s="10"/>
      <c r="E1260" s="22"/>
      <c r="F1260" s="22"/>
      <c r="G1260" s="22"/>
      <c r="H1260" s="21">
        <v>2200211</v>
      </c>
      <c r="I1260" s="21" t="s">
        <v>1911</v>
      </c>
      <c r="J1260" s="10"/>
      <c r="K1260" s="10"/>
      <c r="L1260" s="10">
        <v>0</v>
      </c>
      <c r="M1260" s="22"/>
      <c r="N1260" s="10"/>
      <c r="O1260" s="22"/>
      <c r="P1260" s="152" t="s">
        <v>2021</v>
      </c>
      <c r="Q1260" s="126">
        <v>0</v>
      </c>
      <c r="R1260" s="126">
        <v>0</v>
      </c>
      <c r="S1260" s="126">
        <v>0</v>
      </c>
    </row>
    <row r="1261" spans="1:19" ht="14.25">
      <c r="A1261" s="24"/>
      <c r="B1261" s="13"/>
      <c r="C1261" s="13"/>
      <c r="D1261" s="10"/>
      <c r="E1261" s="22"/>
      <c r="F1261" s="22"/>
      <c r="G1261" s="22"/>
      <c r="H1261" s="21">
        <v>2200212</v>
      </c>
      <c r="I1261" s="21" t="s">
        <v>1912</v>
      </c>
      <c r="J1261" s="10"/>
      <c r="K1261" s="10"/>
      <c r="L1261" s="10">
        <v>0</v>
      </c>
      <c r="M1261" s="22"/>
      <c r="N1261" s="10"/>
      <c r="O1261" s="22"/>
      <c r="P1261" s="152" t="s">
        <v>2024</v>
      </c>
      <c r="Q1261" s="126">
        <v>500000</v>
      </c>
      <c r="R1261" s="126">
        <v>500000</v>
      </c>
      <c r="S1261" s="126">
        <v>500000</v>
      </c>
    </row>
    <row r="1262" spans="1:19" ht="14.25">
      <c r="A1262" s="24"/>
      <c r="B1262" s="13"/>
      <c r="C1262" s="13"/>
      <c r="D1262" s="10"/>
      <c r="E1262" s="22"/>
      <c r="F1262" s="22"/>
      <c r="G1262" s="22"/>
      <c r="H1262" s="21">
        <v>2200213</v>
      </c>
      <c r="I1262" s="21" t="s">
        <v>1914</v>
      </c>
      <c r="J1262" s="10"/>
      <c r="K1262" s="10"/>
      <c r="L1262" s="10">
        <v>0</v>
      </c>
      <c r="M1262" s="22"/>
      <c r="N1262" s="10"/>
      <c r="O1262" s="22"/>
      <c r="P1262" s="152" t="s">
        <v>2025</v>
      </c>
      <c r="Q1262" s="126">
        <v>38000</v>
      </c>
      <c r="R1262" s="126">
        <v>32677</v>
      </c>
      <c r="S1262" s="126">
        <v>32677</v>
      </c>
    </row>
    <row r="1263" spans="1:19" ht="14.25">
      <c r="A1263" s="24"/>
      <c r="B1263" s="13"/>
      <c r="C1263" s="13"/>
      <c r="D1263" s="10"/>
      <c r="E1263" s="22"/>
      <c r="F1263" s="22"/>
      <c r="G1263" s="22"/>
      <c r="H1263" s="21">
        <v>2200214</v>
      </c>
      <c r="I1263" s="21" t="s">
        <v>1915</v>
      </c>
      <c r="J1263" s="10"/>
      <c r="K1263" s="10"/>
      <c r="L1263" s="10">
        <v>1488</v>
      </c>
      <c r="M1263" s="22"/>
      <c r="N1263" s="10"/>
      <c r="O1263" s="22"/>
      <c r="P1263" s="152" t="s">
        <v>2026</v>
      </c>
      <c r="Q1263" s="126">
        <v>953110</v>
      </c>
      <c r="R1263" s="126">
        <v>423638</v>
      </c>
      <c r="S1263" s="126">
        <v>346143</v>
      </c>
    </row>
    <row r="1264" spans="1:19" ht="14.25">
      <c r="A1264" s="24"/>
      <c r="B1264" s="13"/>
      <c r="C1264" s="13"/>
      <c r="D1264" s="10"/>
      <c r="E1264" s="22"/>
      <c r="F1264" s="22"/>
      <c r="G1264" s="22"/>
      <c r="H1264" s="21">
        <v>2200215</v>
      </c>
      <c r="I1264" s="21" t="s">
        <v>1916</v>
      </c>
      <c r="J1264" s="10"/>
      <c r="K1264" s="10"/>
      <c r="L1264" s="10">
        <v>0</v>
      </c>
      <c r="M1264" s="22"/>
      <c r="N1264" s="10"/>
      <c r="O1264" s="22"/>
      <c r="P1264" s="152" t="s">
        <v>83</v>
      </c>
      <c r="Q1264" s="126">
        <v>3707</v>
      </c>
      <c r="R1264" s="126">
        <v>0</v>
      </c>
      <c r="S1264" s="126">
        <v>0</v>
      </c>
    </row>
    <row r="1265" spans="1:19" ht="14.25">
      <c r="A1265" s="24"/>
      <c r="B1265" s="13"/>
      <c r="C1265" s="13"/>
      <c r="D1265" s="10"/>
      <c r="E1265" s="22"/>
      <c r="F1265" s="22"/>
      <c r="G1265" s="22"/>
      <c r="H1265" s="21">
        <v>2200216</v>
      </c>
      <c r="I1265" s="21" t="s">
        <v>1917</v>
      </c>
      <c r="J1265" s="10"/>
      <c r="K1265" s="10"/>
      <c r="L1265" s="10">
        <v>0</v>
      </c>
      <c r="M1265" s="22"/>
      <c r="N1265" s="10"/>
      <c r="O1265" s="22"/>
      <c r="P1265" s="152" t="s">
        <v>2027</v>
      </c>
      <c r="Q1265" s="126">
        <v>949403</v>
      </c>
      <c r="R1265" s="126">
        <v>423638</v>
      </c>
      <c r="S1265" s="126">
        <v>346143</v>
      </c>
    </row>
    <row r="1266" spans="1:15" ht="14.25">
      <c r="A1266" s="24"/>
      <c r="B1266" s="13"/>
      <c r="C1266" s="13"/>
      <c r="D1266" s="10"/>
      <c r="E1266" s="22"/>
      <c r="F1266" s="22"/>
      <c r="G1266" s="22"/>
      <c r="H1266" s="21">
        <v>2200217</v>
      </c>
      <c r="I1266" s="21" t="s">
        <v>1918</v>
      </c>
      <c r="J1266" s="10"/>
      <c r="K1266" s="10"/>
      <c r="L1266" s="10">
        <v>0</v>
      </c>
      <c r="M1266" s="22"/>
      <c r="N1266" s="10"/>
      <c r="O1266" s="22"/>
    </row>
    <row r="1267" spans="1:15" ht="14.25">
      <c r="A1267" s="24"/>
      <c r="B1267" s="13"/>
      <c r="C1267" s="13"/>
      <c r="D1267" s="10"/>
      <c r="E1267" s="22"/>
      <c r="F1267" s="22"/>
      <c r="G1267" s="22"/>
      <c r="H1267" s="21">
        <v>2200250</v>
      </c>
      <c r="I1267" s="21" t="s">
        <v>948</v>
      </c>
      <c r="J1267" s="10"/>
      <c r="K1267" s="10"/>
      <c r="L1267" s="10">
        <v>360</v>
      </c>
      <c r="M1267" s="22"/>
      <c r="N1267" s="10"/>
      <c r="O1267" s="22"/>
    </row>
    <row r="1268" spans="1:15" ht="14.25">
      <c r="A1268" s="24"/>
      <c r="B1268" s="13"/>
      <c r="C1268" s="13"/>
      <c r="D1268" s="10"/>
      <c r="E1268" s="22"/>
      <c r="F1268" s="22"/>
      <c r="G1268" s="22"/>
      <c r="H1268" s="21">
        <v>2200299</v>
      </c>
      <c r="I1268" s="21" t="s">
        <v>1919</v>
      </c>
      <c r="J1268" s="10"/>
      <c r="K1268" s="10"/>
      <c r="L1268" s="10">
        <v>691</v>
      </c>
      <c r="M1268" s="22"/>
      <c r="N1268" s="10"/>
      <c r="O1268" s="22"/>
    </row>
    <row r="1269" spans="1:15" ht="14.25">
      <c r="A1269" s="24"/>
      <c r="B1269" s="13"/>
      <c r="C1269" s="13"/>
      <c r="D1269" s="10"/>
      <c r="E1269" s="22"/>
      <c r="F1269" s="22"/>
      <c r="G1269" s="22"/>
      <c r="H1269" s="21">
        <v>22003</v>
      </c>
      <c r="I1269" s="30" t="s">
        <v>1920</v>
      </c>
      <c r="J1269" s="10"/>
      <c r="K1269" s="10"/>
      <c r="L1269" s="10">
        <v>0</v>
      </c>
      <c r="M1269" s="22"/>
      <c r="N1269" s="10"/>
      <c r="O1269" s="22"/>
    </row>
    <row r="1270" spans="1:15" ht="14.25">
      <c r="A1270" s="24"/>
      <c r="B1270" s="13"/>
      <c r="C1270" s="13"/>
      <c r="D1270" s="10"/>
      <c r="E1270" s="22"/>
      <c r="F1270" s="22"/>
      <c r="G1270" s="22"/>
      <c r="H1270" s="21">
        <v>2200301</v>
      </c>
      <c r="I1270" s="21" t="s">
        <v>939</v>
      </c>
      <c r="J1270" s="10"/>
      <c r="K1270" s="10"/>
      <c r="L1270" s="10">
        <v>0</v>
      </c>
      <c r="M1270" s="22"/>
      <c r="N1270" s="10"/>
      <c r="O1270" s="22"/>
    </row>
    <row r="1271" spans="1:15" ht="14.25">
      <c r="A1271" s="24"/>
      <c r="B1271" s="13"/>
      <c r="C1271" s="13"/>
      <c r="D1271" s="10"/>
      <c r="E1271" s="22"/>
      <c r="F1271" s="22"/>
      <c r="G1271" s="22"/>
      <c r="H1271" s="21">
        <v>2200302</v>
      </c>
      <c r="I1271" s="21" t="s">
        <v>940</v>
      </c>
      <c r="J1271" s="10"/>
      <c r="K1271" s="10"/>
      <c r="L1271" s="10">
        <v>0</v>
      </c>
      <c r="M1271" s="22"/>
      <c r="N1271" s="10"/>
      <c r="O1271" s="22"/>
    </row>
    <row r="1272" spans="1:15" ht="14.25">
      <c r="A1272" s="24"/>
      <c r="B1272" s="13"/>
      <c r="C1272" s="13"/>
      <c r="D1272" s="10"/>
      <c r="E1272" s="22"/>
      <c r="F1272" s="22"/>
      <c r="G1272" s="22"/>
      <c r="H1272" s="21">
        <v>2200303</v>
      </c>
      <c r="I1272" s="21" t="s">
        <v>941</v>
      </c>
      <c r="J1272" s="10"/>
      <c r="K1272" s="10"/>
      <c r="L1272" s="10">
        <v>0</v>
      </c>
      <c r="M1272" s="22"/>
      <c r="N1272" s="10"/>
      <c r="O1272" s="22"/>
    </row>
    <row r="1273" spans="1:15" ht="14.25">
      <c r="A1273" s="24"/>
      <c r="B1273" s="13"/>
      <c r="C1273" s="13"/>
      <c r="D1273" s="10"/>
      <c r="E1273" s="22"/>
      <c r="F1273" s="22"/>
      <c r="G1273" s="22"/>
      <c r="H1273" s="21">
        <v>2200304</v>
      </c>
      <c r="I1273" s="21" t="s">
        <v>1921</v>
      </c>
      <c r="J1273" s="10"/>
      <c r="K1273" s="10"/>
      <c r="L1273" s="10">
        <v>0</v>
      </c>
      <c r="M1273" s="22"/>
      <c r="N1273" s="10"/>
      <c r="O1273" s="22"/>
    </row>
    <row r="1274" spans="1:15" ht="14.25">
      <c r="A1274" s="24"/>
      <c r="B1274" s="13"/>
      <c r="C1274" s="13"/>
      <c r="D1274" s="10"/>
      <c r="E1274" s="22"/>
      <c r="F1274" s="22"/>
      <c r="G1274" s="22"/>
      <c r="H1274" s="21">
        <v>2200305</v>
      </c>
      <c r="I1274" s="21" t="s">
        <v>1922</v>
      </c>
      <c r="J1274" s="10"/>
      <c r="K1274" s="10"/>
      <c r="L1274" s="10">
        <v>0</v>
      </c>
      <c r="M1274" s="22"/>
      <c r="N1274" s="10"/>
      <c r="O1274" s="22"/>
    </row>
    <row r="1275" spans="1:15" ht="14.25">
      <c r="A1275" s="24"/>
      <c r="B1275" s="13"/>
      <c r="C1275" s="13"/>
      <c r="D1275" s="10"/>
      <c r="E1275" s="22"/>
      <c r="F1275" s="22"/>
      <c r="G1275" s="22"/>
      <c r="H1275" s="21">
        <v>2200306</v>
      </c>
      <c r="I1275" s="21" t="s">
        <v>1923</v>
      </c>
      <c r="J1275" s="10"/>
      <c r="K1275" s="10"/>
      <c r="L1275" s="10">
        <v>0</v>
      </c>
      <c r="M1275" s="22"/>
      <c r="N1275" s="10"/>
      <c r="O1275" s="22"/>
    </row>
    <row r="1276" spans="1:15" ht="14.25">
      <c r="A1276" s="24"/>
      <c r="B1276" s="13"/>
      <c r="C1276" s="13"/>
      <c r="D1276" s="10"/>
      <c r="E1276" s="22"/>
      <c r="F1276" s="22"/>
      <c r="G1276" s="22"/>
      <c r="H1276" s="21">
        <v>2200350</v>
      </c>
      <c r="I1276" s="21" t="s">
        <v>948</v>
      </c>
      <c r="J1276" s="10"/>
      <c r="K1276" s="10"/>
      <c r="L1276" s="10">
        <v>0</v>
      </c>
      <c r="M1276" s="22"/>
      <c r="N1276" s="10"/>
      <c r="O1276" s="22"/>
    </row>
    <row r="1277" spans="1:15" ht="14.25">
      <c r="A1277" s="24"/>
      <c r="B1277" s="13"/>
      <c r="C1277" s="13"/>
      <c r="D1277" s="10"/>
      <c r="E1277" s="22"/>
      <c r="F1277" s="22"/>
      <c r="G1277" s="22"/>
      <c r="H1277" s="21">
        <v>2200399</v>
      </c>
      <c r="I1277" s="21" t="s">
        <v>1924</v>
      </c>
      <c r="J1277" s="10"/>
      <c r="K1277" s="10"/>
      <c r="L1277" s="10">
        <v>0</v>
      </c>
      <c r="M1277" s="22"/>
      <c r="N1277" s="10"/>
      <c r="O1277" s="22"/>
    </row>
    <row r="1278" spans="1:15" ht="14.25">
      <c r="A1278" s="24"/>
      <c r="B1278" s="13"/>
      <c r="C1278" s="13"/>
      <c r="D1278" s="10"/>
      <c r="E1278" s="22"/>
      <c r="F1278" s="22"/>
      <c r="G1278" s="22"/>
      <c r="H1278" s="21">
        <v>22004</v>
      </c>
      <c r="I1278" s="30" t="s">
        <v>1925</v>
      </c>
      <c r="J1278" s="10">
        <v>502</v>
      </c>
      <c r="K1278" s="10">
        <v>172</v>
      </c>
      <c r="L1278" s="10">
        <v>172</v>
      </c>
      <c r="M1278" s="22">
        <f>+L1278/K1278</f>
        <v>1</v>
      </c>
      <c r="N1278" s="10">
        <v>115</v>
      </c>
      <c r="O1278" s="22">
        <f>+L1278/N1278-1</f>
        <v>0.4956521739130435</v>
      </c>
    </row>
    <row r="1279" spans="1:15" ht="14.25">
      <c r="A1279" s="24"/>
      <c r="B1279" s="13"/>
      <c r="C1279" s="13"/>
      <c r="D1279" s="10"/>
      <c r="E1279" s="22"/>
      <c r="F1279" s="22"/>
      <c r="G1279" s="22"/>
      <c r="H1279" s="21">
        <v>2200401</v>
      </c>
      <c r="I1279" s="21" t="s">
        <v>939</v>
      </c>
      <c r="J1279" s="10"/>
      <c r="K1279" s="10"/>
      <c r="L1279" s="10">
        <v>0</v>
      </c>
      <c r="M1279" s="22"/>
      <c r="N1279" s="10"/>
      <c r="O1279" s="22"/>
    </row>
    <row r="1280" spans="1:15" ht="14.25">
      <c r="A1280" s="24"/>
      <c r="B1280" s="13"/>
      <c r="C1280" s="13"/>
      <c r="D1280" s="10"/>
      <c r="E1280" s="22"/>
      <c r="F1280" s="22"/>
      <c r="G1280" s="22"/>
      <c r="H1280" s="21">
        <v>2200402</v>
      </c>
      <c r="I1280" s="21" t="s">
        <v>940</v>
      </c>
      <c r="J1280" s="10"/>
      <c r="K1280" s="10"/>
      <c r="L1280" s="10">
        <v>0</v>
      </c>
      <c r="M1280" s="22"/>
      <c r="N1280" s="10"/>
      <c r="O1280" s="22"/>
    </row>
    <row r="1281" spans="1:15" ht="14.25">
      <c r="A1281" s="24"/>
      <c r="B1281" s="13"/>
      <c r="C1281" s="13"/>
      <c r="D1281" s="10"/>
      <c r="E1281" s="22"/>
      <c r="F1281" s="22"/>
      <c r="G1281" s="22"/>
      <c r="H1281" s="21">
        <v>2200403</v>
      </c>
      <c r="I1281" s="21" t="s">
        <v>941</v>
      </c>
      <c r="J1281" s="10"/>
      <c r="K1281" s="10"/>
      <c r="L1281" s="10">
        <v>0</v>
      </c>
      <c r="M1281" s="22"/>
      <c r="N1281" s="10"/>
      <c r="O1281" s="22"/>
    </row>
    <row r="1282" spans="1:15" ht="14.25">
      <c r="A1282" s="24"/>
      <c r="B1282" s="13"/>
      <c r="C1282" s="13"/>
      <c r="D1282" s="10"/>
      <c r="E1282" s="22"/>
      <c r="F1282" s="22"/>
      <c r="G1282" s="22"/>
      <c r="H1282" s="21">
        <v>2200404</v>
      </c>
      <c r="I1282" s="21" t="s">
        <v>1926</v>
      </c>
      <c r="J1282" s="10"/>
      <c r="K1282" s="10"/>
      <c r="L1282" s="10">
        <v>58</v>
      </c>
      <c r="M1282" s="22"/>
      <c r="N1282" s="10"/>
      <c r="O1282" s="22"/>
    </row>
    <row r="1283" spans="1:15" ht="14.25">
      <c r="A1283" s="24"/>
      <c r="B1283" s="13"/>
      <c r="C1283" s="13"/>
      <c r="D1283" s="10"/>
      <c r="E1283" s="22"/>
      <c r="F1283" s="22"/>
      <c r="G1283" s="22"/>
      <c r="H1283" s="21">
        <v>2200405</v>
      </c>
      <c r="I1283" s="21" t="s">
        <v>1927</v>
      </c>
      <c r="J1283" s="10"/>
      <c r="K1283" s="10"/>
      <c r="L1283" s="10">
        <v>0</v>
      </c>
      <c r="M1283" s="22"/>
      <c r="N1283" s="10"/>
      <c r="O1283" s="22"/>
    </row>
    <row r="1284" spans="1:15" ht="14.25">
      <c r="A1284" s="24"/>
      <c r="B1284" s="13"/>
      <c r="C1284" s="13"/>
      <c r="D1284" s="10"/>
      <c r="E1284" s="22"/>
      <c r="F1284" s="22"/>
      <c r="G1284" s="22"/>
      <c r="H1284" s="21">
        <v>2200406</v>
      </c>
      <c r="I1284" s="21" t="s">
        <v>1928</v>
      </c>
      <c r="J1284" s="10"/>
      <c r="K1284" s="10"/>
      <c r="L1284" s="10">
        <v>61</v>
      </c>
      <c r="M1284" s="22"/>
      <c r="N1284" s="10"/>
      <c r="O1284" s="22"/>
    </row>
    <row r="1285" spans="1:15" ht="14.25">
      <c r="A1285" s="24"/>
      <c r="B1285" s="13"/>
      <c r="C1285" s="13"/>
      <c r="D1285" s="10"/>
      <c r="E1285" s="22"/>
      <c r="F1285" s="22"/>
      <c r="G1285" s="22"/>
      <c r="H1285" s="21">
        <v>2200407</v>
      </c>
      <c r="I1285" s="21" t="s">
        <v>1929</v>
      </c>
      <c r="J1285" s="10"/>
      <c r="K1285" s="10"/>
      <c r="L1285" s="10">
        <v>0</v>
      </c>
      <c r="M1285" s="22"/>
      <c r="N1285" s="10"/>
      <c r="O1285" s="22"/>
    </row>
    <row r="1286" spans="1:15" ht="14.25">
      <c r="A1286" s="24"/>
      <c r="B1286" s="13"/>
      <c r="C1286" s="13"/>
      <c r="D1286" s="10"/>
      <c r="E1286" s="22"/>
      <c r="F1286" s="22"/>
      <c r="G1286" s="22"/>
      <c r="H1286" s="21">
        <v>2200408</v>
      </c>
      <c r="I1286" s="21" t="s">
        <v>1930</v>
      </c>
      <c r="J1286" s="10"/>
      <c r="K1286" s="10"/>
      <c r="L1286" s="10">
        <v>0</v>
      </c>
      <c r="M1286" s="22"/>
      <c r="N1286" s="10"/>
      <c r="O1286" s="22"/>
    </row>
    <row r="1287" spans="1:15" ht="14.25">
      <c r="A1287" s="24"/>
      <c r="B1287" s="13"/>
      <c r="C1287" s="13"/>
      <c r="D1287" s="10"/>
      <c r="E1287" s="22"/>
      <c r="F1287" s="22"/>
      <c r="G1287" s="22"/>
      <c r="H1287" s="21">
        <v>2200409</v>
      </c>
      <c r="I1287" s="21" t="s">
        <v>1931</v>
      </c>
      <c r="J1287" s="10"/>
      <c r="K1287" s="10"/>
      <c r="L1287" s="10">
        <v>0</v>
      </c>
      <c r="M1287" s="22"/>
      <c r="N1287" s="10"/>
      <c r="O1287" s="22"/>
    </row>
    <row r="1288" spans="1:15" ht="14.25">
      <c r="A1288" s="24"/>
      <c r="B1288" s="13"/>
      <c r="C1288" s="13"/>
      <c r="D1288" s="10"/>
      <c r="E1288" s="22"/>
      <c r="F1288" s="22"/>
      <c r="G1288" s="22"/>
      <c r="H1288" s="21">
        <v>2200410</v>
      </c>
      <c r="I1288" s="21" t="s">
        <v>1932</v>
      </c>
      <c r="J1288" s="10"/>
      <c r="K1288" s="10"/>
      <c r="L1288" s="10">
        <v>0</v>
      </c>
      <c r="M1288" s="22"/>
      <c r="N1288" s="10"/>
      <c r="O1288" s="22"/>
    </row>
    <row r="1289" spans="1:15" ht="14.25">
      <c r="A1289" s="24"/>
      <c r="B1289" s="13"/>
      <c r="C1289" s="13"/>
      <c r="D1289" s="10"/>
      <c r="E1289" s="22"/>
      <c r="F1289" s="22"/>
      <c r="G1289" s="22"/>
      <c r="H1289" s="21">
        <v>2200450</v>
      </c>
      <c r="I1289" s="21" t="s">
        <v>1933</v>
      </c>
      <c r="J1289" s="10"/>
      <c r="K1289" s="10"/>
      <c r="L1289" s="10">
        <v>0</v>
      </c>
      <c r="M1289" s="22"/>
      <c r="N1289" s="10"/>
      <c r="O1289" s="22"/>
    </row>
    <row r="1290" spans="1:15" ht="14.25">
      <c r="A1290" s="24"/>
      <c r="B1290" s="13"/>
      <c r="C1290" s="13"/>
      <c r="D1290" s="10"/>
      <c r="E1290" s="22"/>
      <c r="F1290" s="22"/>
      <c r="G1290" s="22"/>
      <c r="H1290" s="21">
        <v>2200499</v>
      </c>
      <c r="I1290" s="21" t="s">
        <v>1934</v>
      </c>
      <c r="J1290" s="10"/>
      <c r="K1290" s="10"/>
      <c r="L1290" s="10">
        <v>53</v>
      </c>
      <c r="M1290" s="22"/>
      <c r="N1290" s="10"/>
      <c r="O1290" s="22"/>
    </row>
    <row r="1291" spans="1:15" ht="14.25">
      <c r="A1291" s="24"/>
      <c r="B1291" s="13"/>
      <c r="C1291" s="13"/>
      <c r="D1291" s="10"/>
      <c r="E1291" s="22"/>
      <c r="F1291" s="22"/>
      <c r="G1291" s="22"/>
      <c r="H1291" s="21">
        <v>22005</v>
      </c>
      <c r="I1291" s="30" t="s">
        <v>1935</v>
      </c>
      <c r="J1291" s="10">
        <v>8388</v>
      </c>
      <c r="K1291" s="10">
        <v>8762</v>
      </c>
      <c r="L1291" s="10">
        <v>8762</v>
      </c>
      <c r="M1291" s="22">
        <f>+L1291/K1291</f>
        <v>1</v>
      </c>
      <c r="N1291" s="10">
        <v>10093</v>
      </c>
      <c r="O1291" s="22">
        <f>+L1291/N1291-1</f>
        <v>-0.13187357574556624</v>
      </c>
    </row>
    <row r="1292" spans="1:15" ht="14.25">
      <c r="A1292" s="24"/>
      <c r="B1292" s="13"/>
      <c r="C1292" s="13"/>
      <c r="D1292" s="10"/>
      <c r="E1292" s="22"/>
      <c r="F1292" s="22"/>
      <c r="G1292" s="22"/>
      <c r="H1292" s="21">
        <v>2200501</v>
      </c>
      <c r="I1292" s="21" t="s">
        <v>939</v>
      </c>
      <c r="J1292" s="10"/>
      <c r="K1292" s="10"/>
      <c r="L1292" s="10">
        <v>1932</v>
      </c>
      <c r="M1292" s="22"/>
      <c r="N1292" s="10"/>
      <c r="O1292" s="22"/>
    </row>
    <row r="1293" spans="1:15" ht="14.25">
      <c r="A1293" s="24"/>
      <c r="B1293" s="13"/>
      <c r="C1293" s="13"/>
      <c r="D1293" s="10"/>
      <c r="E1293" s="22"/>
      <c r="F1293" s="22"/>
      <c r="G1293" s="22"/>
      <c r="H1293" s="21">
        <v>2200502</v>
      </c>
      <c r="I1293" s="21" t="s">
        <v>940</v>
      </c>
      <c r="J1293" s="10"/>
      <c r="K1293" s="10"/>
      <c r="L1293" s="10">
        <v>0</v>
      </c>
      <c r="M1293" s="22"/>
      <c r="N1293" s="10"/>
      <c r="O1293" s="22"/>
    </row>
    <row r="1294" spans="1:15" ht="14.25">
      <c r="A1294" s="24"/>
      <c r="B1294" s="13"/>
      <c r="C1294" s="13"/>
      <c r="D1294" s="10"/>
      <c r="E1294" s="22"/>
      <c r="F1294" s="22"/>
      <c r="G1294" s="22"/>
      <c r="H1294" s="21">
        <v>2200503</v>
      </c>
      <c r="I1294" s="21" t="s">
        <v>941</v>
      </c>
      <c r="J1294" s="10"/>
      <c r="K1294" s="10"/>
      <c r="L1294" s="10">
        <v>0</v>
      </c>
      <c r="M1294" s="22"/>
      <c r="N1294" s="10"/>
      <c r="O1294" s="22"/>
    </row>
    <row r="1295" spans="1:15" ht="14.25">
      <c r="A1295" s="24"/>
      <c r="B1295" s="13"/>
      <c r="C1295" s="13"/>
      <c r="D1295" s="10"/>
      <c r="E1295" s="22"/>
      <c r="F1295" s="22"/>
      <c r="G1295" s="22"/>
      <c r="H1295" s="21">
        <v>2200504</v>
      </c>
      <c r="I1295" s="21" t="s">
        <v>1936</v>
      </c>
      <c r="J1295" s="10"/>
      <c r="K1295" s="10"/>
      <c r="L1295" s="10">
        <v>366</v>
      </c>
      <c r="M1295" s="22"/>
      <c r="N1295" s="10"/>
      <c r="O1295" s="22"/>
    </row>
    <row r="1296" spans="1:15" ht="14.25">
      <c r="A1296" s="24"/>
      <c r="B1296" s="13"/>
      <c r="C1296" s="13"/>
      <c r="D1296" s="10"/>
      <c r="E1296" s="22"/>
      <c r="F1296" s="22"/>
      <c r="G1296" s="22"/>
      <c r="H1296" s="21">
        <v>2200505</v>
      </c>
      <c r="I1296" s="21" t="s">
        <v>1937</v>
      </c>
      <c r="J1296" s="10"/>
      <c r="K1296" s="10"/>
      <c r="L1296" s="10">
        <v>136</v>
      </c>
      <c r="M1296" s="22"/>
      <c r="N1296" s="10"/>
      <c r="O1296" s="22"/>
    </row>
    <row r="1297" spans="1:15" ht="14.25">
      <c r="A1297" s="24"/>
      <c r="B1297" s="13"/>
      <c r="C1297" s="13"/>
      <c r="D1297" s="10"/>
      <c r="E1297" s="22"/>
      <c r="F1297" s="22"/>
      <c r="G1297" s="22"/>
      <c r="H1297" s="21">
        <v>2200506</v>
      </c>
      <c r="I1297" s="21" t="s">
        <v>1938</v>
      </c>
      <c r="J1297" s="10"/>
      <c r="K1297" s="10"/>
      <c r="L1297" s="10">
        <v>247</v>
      </c>
      <c r="M1297" s="22"/>
      <c r="N1297" s="10"/>
      <c r="O1297" s="22"/>
    </row>
    <row r="1298" spans="1:15" ht="14.25">
      <c r="A1298" s="24"/>
      <c r="B1298" s="13"/>
      <c r="C1298" s="13"/>
      <c r="D1298" s="10"/>
      <c r="E1298" s="22"/>
      <c r="F1298" s="22"/>
      <c r="G1298" s="22"/>
      <c r="H1298" s="21">
        <v>2200507</v>
      </c>
      <c r="I1298" s="21" t="s">
        <v>1939</v>
      </c>
      <c r="J1298" s="10"/>
      <c r="K1298" s="10"/>
      <c r="L1298" s="10">
        <v>712</v>
      </c>
      <c r="M1298" s="22"/>
      <c r="N1298" s="10"/>
      <c r="O1298" s="22"/>
    </row>
    <row r="1299" spans="1:15" ht="14.25">
      <c r="A1299" s="24"/>
      <c r="B1299" s="13"/>
      <c r="C1299" s="13"/>
      <c r="D1299" s="10"/>
      <c r="E1299" s="22"/>
      <c r="F1299" s="22"/>
      <c r="G1299" s="22"/>
      <c r="H1299" s="21">
        <v>2200508</v>
      </c>
      <c r="I1299" s="21" t="s">
        <v>1940</v>
      </c>
      <c r="J1299" s="10"/>
      <c r="K1299" s="10"/>
      <c r="L1299" s="10">
        <v>435</v>
      </c>
      <c r="M1299" s="22"/>
      <c r="N1299" s="10"/>
      <c r="O1299" s="22"/>
    </row>
    <row r="1300" spans="1:15" ht="14.25">
      <c r="A1300" s="24"/>
      <c r="B1300" s="13"/>
      <c r="C1300" s="13"/>
      <c r="D1300" s="10"/>
      <c r="E1300" s="22"/>
      <c r="F1300" s="22"/>
      <c r="G1300" s="22"/>
      <c r="H1300" s="21">
        <v>2200509</v>
      </c>
      <c r="I1300" s="21" t="s">
        <v>1941</v>
      </c>
      <c r="J1300" s="10"/>
      <c r="K1300" s="10"/>
      <c r="L1300" s="10">
        <v>2772</v>
      </c>
      <c r="M1300" s="22"/>
      <c r="N1300" s="10"/>
      <c r="O1300" s="22"/>
    </row>
    <row r="1301" spans="1:15" ht="14.25">
      <c r="A1301" s="24"/>
      <c r="B1301" s="13"/>
      <c r="C1301" s="13"/>
      <c r="D1301" s="10"/>
      <c r="E1301" s="22"/>
      <c r="F1301" s="22"/>
      <c r="G1301" s="22"/>
      <c r="H1301" s="21">
        <v>2200510</v>
      </c>
      <c r="I1301" s="21" t="s">
        <v>1942</v>
      </c>
      <c r="J1301" s="10"/>
      <c r="K1301" s="10"/>
      <c r="L1301" s="10">
        <v>953</v>
      </c>
      <c r="M1301" s="22"/>
      <c r="N1301" s="10"/>
      <c r="O1301" s="22"/>
    </row>
    <row r="1302" spans="1:15" ht="14.25">
      <c r="A1302" s="24"/>
      <c r="B1302" s="13"/>
      <c r="C1302" s="13"/>
      <c r="D1302" s="10"/>
      <c r="E1302" s="22"/>
      <c r="F1302" s="22"/>
      <c r="G1302" s="22"/>
      <c r="H1302" s="21">
        <v>2200511</v>
      </c>
      <c r="I1302" s="21" t="s">
        <v>1943</v>
      </c>
      <c r="J1302" s="10"/>
      <c r="K1302" s="10"/>
      <c r="L1302" s="10">
        <v>517</v>
      </c>
      <c r="M1302" s="22"/>
      <c r="N1302" s="10"/>
      <c r="O1302" s="22"/>
    </row>
    <row r="1303" spans="1:15" ht="14.25">
      <c r="A1303" s="24"/>
      <c r="B1303" s="13"/>
      <c r="C1303" s="13"/>
      <c r="D1303" s="10"/>
      <c r="E1303" s="22"/>
      <c r="F1303" s="22"/>
      <c r="G1303" s="22"/>
      <c r="H1303" s="21">
        <v>2200512</v>
      </c>
      <c r="I1303" s="21" t="s">
        <v>1944</v>
      </c>
      <c r="J1303" s="10"/>
      <c r="K1303" s="10"/>
      <c r="L1303" s="10">
        <v>0</v>
      </c>
      <c r="M1303" s="22"/>
      <c r="N1303" s="10"/>
      <c r="O1303" s="22"/>
    </row>
    <row r="1304" spans="1:15" ht="14.25">
      <c r="A1304" s="24"/>
      <c r="B1304" s="13"/>
      <c r="C1304" s="13"/>
      <c r="D1304" s="10"/>
      <c r="E1304" s="22"/>
      <c r="F1304" s="22"/>
      <c r="G1304" s="22"/>
      <c r="H1304" s="21">
        <v>2200513</v>
      </c>
      <c r="I1304" s="21" t="s">
        <v>1945</v>
      </c>
      <c r="J1304" s="10"/>
      <c r="K1304" s="10"/>
      <c r="L1304" s="10">
        <v>324</v>
      </c>
      <c r="M1304" s="22"/>
      <c r="N1304" s="10"/>
      <c r="O1304" s="22"/>
    </row>
    <row r="1305" spans="1:15" ht="14.25">
      <c r="A1305" s="24"/>
      <c r="B1305" s="13"/>
      <c r="C1305" s="13"/>
      <c r="D1305" s="10"/>
      <c r="E1305" s="22"/>
      <c r="F1305" s="22"/>
      <c r="G1305" s="22"/>
      <c r="H1305" s="21">
        <v>2200514</v>
      </c>
      <c r="I1305" s="21" t="s">
        <v>1946</v>
      </c>
      <c r="J1305" s="10"/>
      <c r="K1305" s="10"/>
      <c r="L1305" s="10">
        <v>0</v>
      </c>
      <c r="M1305" s="22"/>
      <c r="N1305" s="10"/>
      <c r="O1305" s="22"/>
    </row>
    <row r="1306" spans="1:15" ht="14.25">
      <c r="A1306" s="24"/>
      <c r="B1306" s="13"/>
      <c r="C1306" s="13"/>
      <c r="D1306" s="10"/>
      <c r="E1306" s="22"/>
      <c r="F1306" s="22"/>
      <c r="G1306" s="22"/>
      <c r="H1306" s="21">
        <v>2200599</v>
      </c>
      <c r="I1306" s="21" t="s">
        <v>1947</v>
      </c>
      <c r="J1306" s="10"/>
      <c r="K1306" s="10"/>
      <c r="L1306" s="10">
        <v>368</v>
      </c>
      <c r="M1306" s="22"/>
      <c r="N1306" s="10"/>
      <c r="O1306" s="22"/>
    </row>
    <row r="1307" spans="1:15" ht="14.25">
      <c r="A1307" s="24"/>
      <c r="B1307" s="13"/>
      <c r="C1307" s="13"/>
      <c r="D1307" s="10"/>
      <c r="E1307" s="22"/>
      <c r="F1307" s="22"/>
      <c r="G1307" s="22"/>
      <c r="H1307" s="21">
        <v>22099</v>
      </c>
      <c r="I1307" s="30" t="s">
        <v>1948</v>
      </c>
      <c r="J1307" s="10">
        <v>1000</v>
      </c>
      <c r="K1307" s="10">
        <v>0</v>
      </c>
      <c r="L1307" s="10">
        <v>0</v>
      </c>
      <c r="M1307" s="22"/>
      <c r="N1307" s="10">
        <v>1000</v>
      </c>
      <c r="O1307" s="22"/>
    </row>
    <row r="1308" spans="1:15" ht="14.25">
      <c r="A1308" s="24"/>
      <c r="B1308" s="13"/>
      <c r="C1308" s="13"/>
      <c r="D1308" s="10"/>
      <c r="E1308" s="22"/>
      <c r="F1308" s="22"/>
      <c r="G1308" s="22"/>
      <c r="H1308" s="21">
        <v>221</v>
      </c>
      <c r="I1308" s="30" t="s">
        <v>1949</v>
      </c>
      <c r="J1308" s="10">
        <v>256112</v>
      </c>
      <c r="K1308" s="38">
        <v>402812</v>
      </c>
      <c r="L1308" s="10">
        <v>402649</v>
      </c>
      <c r="M1308" s="22">
        <f>+L1308/K1308</f>
        <v>0.9995953447265722</v>
      </c>
      <c r="N1308" s="10">
        <v>210455</v>
      </c>
      <c r="O1308" s="22">
        <f>+L1308/N1308-1</f>
        <v>0.9132308569527927</v>
      </c>
    </row>
    <row r="1309" spans="1:15" ht="14.25">
      <c r="A1309" s="24"/>
      <c r="B1309" s="13"/>
      <c r="C1309" s="13"/>
      <c r="D1309" s="10"/>
      <c r="E1309" s="22"/>
      <c r="F1309" s="22"/>
      <c r="G1309" s="22"/>
      <c r="H1309" s="21">
        <v>22101</v>
      </c>
      <c r="I1309" s="30" t="s">
        <v>1950</v>
      </c>
      <c r="J1309" s="10">
        <v>59339</v>
      </c>
      <c r="K1309" s="10">
        <v>262349</v>
      </c>
      <c r="L1309" s="10">
        <v>262349</v>
      </c>
      <c r="M1309" s="22">
        <f>+L1309/K1309</f>
        <v>1</v>
      </c>
      <c r="N1309" s="10">
        <v>74875</v>
      </c>
      <c r="O1309" s="22">
        <f>+L1309/N1309-1</f>
        <v>2.5038263772954923</v>
      </c>
    </row>
    <row r="1310" spans="1:15" ht="14.25">
      <c r="A1310" s="24"/>
      <c r="B1310" s="13"/>
      <c r="C1310" s="13"/>
      <c r="D1310" s="10"/>
      <c r="E1310" s="22"/>
      <c r="F1310" s="22"/>
      <c r="G1310" s="22"/>
      <c r="H1310" s="21">
        <v>2210101</v>
      </c>
      <c r="I1310" s="21" t="s">
        <v>1951</v>
      </c>
      <c r="J1310" s="10"/>
      <c r="K1310" s="10"/>
      <c r="L1310" s="10">
        <v>0</v>
      </c>
      <c r="M1310" s="22"/>
      <c r="N1310" s="10"/>
      <c r="O1310" s="22"/>
    </row>
    <row r="1311" spans="1:15" ht="14.25">
      <c r="A1311" s="24"/>
      <c r="B1311" s="13"/>
      <c r="C1311" s="13"/>
      <c r="D1311" s="10"/>
      <c r="E1311" s="22"/>
      <c r="F1311" s="22"/>
      <c r="G1311" s="22"/>
      <c r="H1311" s="21">
        <v>2210102</v>
      </c>
      <c r="I1311" s="21" t="s">
        <v>1952</v>
      </c>
      <c r="J1311" s="10"/>
      <c r="K1311" s="10"/>
      <c r="L1311" s="10">
        <v>0</v>
      </c>
      <c r="M1311" s="22"/>
      <c r="N1311" s="10"/>
      <c r="O1311" s="22"/>
    </row>
    <row r="1312" spans="1:15" ht="14.25">
      <c r="A1312" s="24"/>
      <c r="B1312" s="13"/>
      <c r="C1312" s="13"/>
      <c r="D1312" s="10"/>
      <c r="E1312" s="22"/>
      <c r="F1312" s="22"/>
      <c r="G1312" s="22"/>
      <c r="H1312" s="21">
        <v>2210103</v>
      </c>
      <c r="I1312" s="21" t="s">
        <v>1953</v>
      </c>
      <c r="J1312" s="10"/>
      <c r="K1312" s="10"/>
      <c r="L1312" s="10">
        <v>0</v>
      </c>
      <c r="M1312" s="22"/>
      <c r="N1312" s="10"/>
      <c r="O1312" s="22"/>
    </row>
    <row r="1313" spans="1:15" ht="14.25">
      <c r="A1313" s="24"/>
      <c r="B1313" s="13"/>
      <c r="C1313" s="13"/>
      <c r="D1313" s="10"/>
      <c r="E1313" s="22"/>
      <c r="F1313" s="22"/>
      <c r="G1313" s="22"/>
      <c r="H1313" s="21">
        <v>2210104</v>
      </c>
      <c r="I1313" s="21" t="s">
        <v>1954</v>
      </c>
      <c r="J1313" s="10"/>
      <c r="K1313" s="10"/>
      <c r="L1313" s="10">
        <v>0</v>
      </c>
      <c r="M1313" s="22"/>
      <c r="N1313" s="10"/>
      <c r="O1313" s="22"/>
    </row>
    <row r="1314" spans="1:15" ht="14.25">
      <c r="A1314" s="24"/>
      <c r="B1314" s="13"/>
      <c r="C1314" s="13"/>
      <c r="D1314" s="10"/>
      <c r="E1314" s="22"/>
      <c r="F1314" s="22"/>
      <c r="G1314" s="22"/>
      <c r="H1314" s="21">
        <v>2210105</v>
      </c>
      <c r="I1314" s="21" t="s">
        <v>1955</v>
      </c>
      <c r="J1314" s="10"/>
      <c r="K1314" s="10"/>
      <c r="L1314" s="10">
        <v>0</v>
      </c>
      <c r="M1314" s="22"/>
      <c r="N1314" s="10"/>
      <c r="O1314" s="22"/>
    </row>
    <row r="1315" spans="1:15" ht="14.25">
      <c r="A1315" s="24"/>
      <c r="B1315" s="13"/>
      <c r="C1315" s="13"/>
      <c r="D1315" s="10"/>
      <c r="E1315" s="22"/>
      <c r="F1315" s="22"/>
      <c r="G1315" s="22"/>
      <c r="H1315" s="21">
        <v>2210106</v>
      </c>
      <c r="I1315" s="21" t="s">
        <v>1956</v>
      </c>
      <c r="J1315" s="10"/>
      <c r="K1315" s="10"/>
      <c r="L1315" s="10">
        <v>0</v>
      </c>
      <c r="M1315" s="22"/>
      <c r="N1315" s="10"/>
      <c r="O1315" s="22"/>
    </row>
    <row r="1316" spans="1:15" ht="14.25">
      <c r="A1316" s="24"/>
      <c r="B1316" s="13"/>
      <c r="C1316" s="13"/>
      <c r="D1316" s="10"/>
      <c r="E1316" s="22"/>
      <c r="F1316" s="22"/>
      <c r="G1316" s="22"/>
      <c r="H1316" s="21">
        <v>2210107</v>
      </c>
      <c r="I1316" s="21" t="s">
        <v>1957</v>
      </c>
      <c r="J1316" s="10"/>
      <c r="K1316" s="10"/>
      <c r="L1316" s="10">
        <v>0</v>
      </c>
      <c r="M1316" s="22"/>
      <c r="N1316" s="10"/>
      <c r="O1316" s="22"/>
    </row>
    <row r="1317" spans="1:15" ht="14.25">
      <c r="A1317" s="24"/>
      <c r="B1317" s="13"/>
      <c r="C1317" s="13"/>
      <c r="D1317" s="10"/>
      <c r="E1317" s="22"/>
      <c r="F1317" s="22"/>
      <c r="G1317" s="22"/>
      <c r="H1317" s="21">
        <v>2210199</v>
      </c>
      <c r="I1317" s="21" t="s">
        <v>1958</v>
      </c>
      <c r="J1317" s="10"/>
      <c r="K1317" s="10"/>
      <c r="L1317" s="10">
        <v>262349</v>
      </c>
      <c r="M1317" s="22"/>
      <c r="N1317" s="10"/>
      <c r="O1317" s="22"/>
    </row>
    <row r="1318" spans="1:15" ht="14.25">
      <c r="A1318" s="24"/>
      <c r="B1318" s="13"/>
      <c r="C1318" s="13"/>
      <c r="D1318" s="10"/>
      <c r="E1318" s="22"/>
      <c r="F1318" s="22"/>
      <c r="G1318" s="22"/>
      <c r="H1318" s="21">
        <v>22102</v>
      </c>
      <c r="I1318" s="30" t="s">
        <v>1959</v>
      </c>
      <c r="J1318" s="10">
        <v>190722</v>
      </c>
      <c r="K1318" s="10">
        <v>135054</v>
      </c>
      <c r="L1318" s="10">
        <v>134891</v>
      </c>
      <c r="M1318" s="22">
        <f>+L1318/K1318</f>
        <v>0.9987930753624477</v>
      </c>
      <c r="N1318" s="10">
        <v>129381</v>
      </c>
      <c r="O1318" s="22">
        <f>+L1318/N1318-1</f>
        <v>0.042587396912993514</v>
      </c>
    </row>
    <row r="1319" spans="1:16" ht="14.25">
      <c r="A1319" s="24"/>
      <c r="B1319" s="13"/>
      <c r="C1319" s="13"/>
      <c r="D1319" s="10"/>
      <c r="E1319" s="22"/>
      <c r="F1319" s="22"/>
      <c r="G1319" s="22"/>
      <c r="H1319" s="21">
        <v>2210201</v>
      </c>
      <c r="I1319" s="21" t="s">
        <v>1960</v>
      </c>
      <c r="J1319" s="10"/>
      <c r="K1319" s="10"/>
      <c r="L1319" s="10">
        <v>43347</v>
      </c>
      <c r="M1319" s="22"/>
      <c r="N1319" s="10"/>
      <c r="O1319" s="22"/>
      <c r="P1319" s="170"/>
    </row>
    <row r="1320" spans="1:16" ht="14.25">
      <c r="A1320" s="24"/>
      <c r="B1320" s="13"/>
      <c r="C1320" s="13"/>
      <c r="D1320" s="10"/>
      <c r="E1320" s="22"/>
      <c r="F1320" s="22"/>
      <c r="G1320" s="22"/>
      <c r="H1320" s="21">
        <v>2210202</v>
      </c>
      <c r="I1320" s="21" t="s">
        <v>1961</v>
      </c>
      <c r="J1320" s="10"/>
      <c r="K1320" s="10"/>
      <c r="L1320" s="10">
        <v>0</v>
      </c>
      <c r="M1320" s="22"/>
      <c r="N1320" s="10"/>
      <c r="O1320" s="22"/>
      <c r="P1320" s="170"/>
    </row>
    <row r="1321" spans="1:16" ht="14.25">
      <c r="A1321" s="24"/>
      <c r="B1321" s="13"/>
      <c r="C1321" s="13"/>
      <c r="D1321" s="10"/>
      <c r="E1321" s="22"/>
      <c r="F1321" s="22"/>
      <c r="G1321" s="22"/>
      <c r="H1321" s="21">
        <v>2210203</v>
      </c>
      <c r="I1321" s="21" t="s">
        <v>1962</v>
      </c>
      <c r="J1321" s="10"/>
      <c r="K1321" s="10"/>
      <c r="L1321" s="10">
        <v>91544</v>
      </c>
      <c r="M1321" s="22"/>
      <c r="N1321" s="10"/>
      <c r="O1321" s="22"/>
      <c r="P1321" s="170"/>
    </row>
    <row r="1322" spans="1:16" ht="14.25">
      <c r="A1322" s="24"/>
      <c r="B1322" s="13"/>
      <c r="C1322" s="13"/>
      <c r="D1322" s="10"/>
      <c r="E1322" s="22"/>
      <c r="F1322" s="22"/>
      <c r="G1322" s="22"/>
      <c r="H1322" s="21">
        <v>22103</v>
      </c>
      <c r="I1322" s="30" t="s">
        <v>1963</v>
      </c>
      <c r="J1322" s="10">
        <v>6051</v>
      </c>
      <c r="K1322" s="10">
        <v>5409</v>
      </c>
      <c r="L1322" s="10">
        <v>5409</v>
      </c>
      <c r="M1322" s="22">
        <f>+L1322/K1322</f>
        <v>1</v>
      </c>
      <c r="N1322" s="10">
        <v>6199</v>
      </c>
      <c r="O1322" s="22">
        <f>+L1322/N1322-1</f>
        <v>-0.1274399096628488</v>
      </c>
      <c r="P1322" s="170"/>
    </row>
    <row r="1323" spans="1:16" ht="14.25">
      <c r="A1323" s="24"/>
      <c r="B1323" s="13"/>
      <c r="C1323" s="13"/>
      <c r="D1323" s="10"/>
      <c r="E1323" s="22"/>
      <c r="F1323" s="22"/>
      <c r="G1323" s="22"/>
      <c r="H1323" s="21">
        <v>2210301</v>
      </c>
      <c r="I1323" s="21" t="s">
        <v>1964</v>
      </c>
      <c r="J1323" s="10"/>
      <c r="K1323" s="10"/>
      <c r="L1323" s="10">
        <v>0</v>
      </c>
      <c r="M1323" s="22"/>
      <c r="N1323" s="10"/>
      <c r="O1323" s="22"/>
      <c r="P1323" s="170"/>
    </row>
    <row r="1324" spans="1:16" ht="14.25">
      <c r="A1324" s="24"/>
      <c r="B1324" s="13"/>
      <c r="C1324" s="13"/>
      <c r="D1324" s="10"/>
      <c r="E1324" s="22"/>
      <c r="F1324" s="22"/>
      <c r="G1324" s="22"/>
      <c r="H1324" s="21">
        <v>2210399</v>
      </c>
      <c r="I1324" s="21" t="s">
        <v>1965</v>
      </c>
      <c r="J1324" s="10"/>
      <c r="K1324" s="10"/>
      <c r="L1324" s="10">
        <v>5409</v>
      </c>
      <c r="M1324" s="22"/>
      <c r="N1324" s="10"/>
      <c r="O1324" s="22"/>
      <c r="P1324" s="170"/>
    </row>
    <row r="1325" spans="1:15" ht="14.25">
      <c r="A1325" s="24"/>
      <c r="B1325" s="13"/>
      <c r="C1325" s="13"/>
      <c r="D1325" s="10"/>
      <c r="E1325" s="22"/>
      <c r="F1325" s="22"/>
      <c r="G1325" s="22"/>
      <c r="H1325" s="21">
        <v>222</v>
      </c>
      <c r="I1325" s="30" t="s">
        <v>1966</v>
      </c>
      <c r="J1325" s="10">
        <v>31000</v>
      </c>
      <c r="K1325" s="38">
        <v>24641</v>
      </c>
      <c r="L1325" s="10">
        <v>24310</v>
      </c>
      <c r="M1325" s="22">
        <f>+L1325/K1325</f>
        <v>0.9865671036078081</v>
      </c>
      <c r="N1325" s="10">
        <v>28597</v>
      </c>
      <c r="O1325" s="22">
        <f>+L1325/N1325-1</f>
        <v>-0.1499108298073224</v>
      </c>
    </row>
    <row r="1326" spans="1:15" ht="14.25">
      <c r="A1326" s="24"/>
      <c r="B1326" s="13"/>
      <c r="C1326" s="13"/>
      <c r="D1326" s="10"/>
      <c r="E1326" s="22"/>
      <c r="F1326" s="22"/>
      <c r="G1326" s="22"/>
      <c r="H1326" s="21">
        <v>22201</v>
      </c>
      <c r="I1326" s="30" t="s">
        <v>1967</v>
      </c>
      <c r="J1326" s="10">
        <v>0</v>
      </c>
      <c r="K1326" s="10">
        <v>22800</v>
      </c>
      <c r="L1326" s="10">
        <v>22800</v>
      </c>
      <c r="M1326" s="22">
        <f>+L1326/K1326</f>
        <v>1</v>
      </c>
      <c r="N1326" s="10">
        <v>26252</v>
      </c>
      <c r="O1326" s="22">
        <f>+L1326/N1326-1</f>
        <v>-0.13149474325765653</v>
      </c>
    </row>
    <row r="1327" spans="1:15" ht="14.25">
      <c r="A1327" s="24"/>
      <c r="B1327" s="13"/>
      <c r="C1327" s="13"/>
      <c r="D1327" s="10"/>
      <c r="E1327" s="22"/>
      <c r="F1327" s="22"/>
      <c r="G1327" s="22"/>
      <c r="H1327" s="21">
        <v>2220101</v>
      </c>
      <c r="I1327" s="21" t="s">
        <v>939</v>
      </c>
      <c r="J1327" s="10"/>
      <c r="K1327" s="10"/>
      <c r="L1327" s="10">
        <v>0</v>
      </c>
      <c r="M1327" s="22"/>
      <c r="N1327" s="10"/>
      <c r="O1327" s="22"/>
    </row>
    <row r="1328" spans="1:15" ht="14.25">
      <c r="A1328" s="24"/>
      <c r="B1328" s="13"/>
      <c r="C1328" s="13"/>
      <c r="D1328" s="10"/>
      <c r="E1328" s="22"/>
      <c r="F1328" s="22"/>
      <c r="G1328" s="22"/>
      <c r="H1328" s="21">
        <v>2220102</v>
      </c>
      <c r="I1328" s="21" t="s">
        <v>940</v>
      </c>
      <c r="J1328" s="10"/>
      <c r="K1328" s="10"/>
      <c r="L1328" s="10">
        <v>0</v>
      </c>
      <c r="M1328" s="22"/>
      <c r="N1328" s="10"/>
      <c r="O1328" s="22"/>
    </row>
    <row r="1329" spans="1:15" ht="14.25">
      <c r="A1329" s="24"/>
      <c r="B1329" s="13"/>
      <c r="C1329" s="13"/>
      <c r="D1329" s="10"/>
      <c r="E1329" s="22"/>
      <c r="F1329" s="22"/>
      <c r="G1329" s="22"/>
      <c r="H1329" s="21">
        <v>2220103</v>
      </c>
      <c r="I1329" s="21" t="s">
        <v>941</v>
      </c>
      <c r="J1329" s="10"/>
      <c r="K1329" s="10"/>
      <c r="L1329" s="10">
        <v>0</v>
      </c>
      <c r="M1329" s="22"/>
      <c r="N1329" s="10"/>
      <c r="O1329" s="22"/>
    </row>
    <row r="1330" spans="1:15" ht="14.25">
      <c r="A1330" s="24"/>
      <c r="B1330" s="13"/>
      <c r="C1330" s="13"/>
      <c r="D1330" s="10"/>
      <c r="E1330" s="22"/>
      <c r="F1330" s="22"/>
      <c r="G1330" s="22"/>
      <c r="H1330" s="21">
        <v>2220104</v>
      </c>
      <c r="I1330" s="21" t="s">
        <v>1968</v>
      </c>
      <c r="J1330" s="10"/>
      <c r="K1330" s="10"/>
      <c r="L1330" s="10">
        <v>0</v>
      </c>
      <c r="M1330" s="22"/>
      <c r="N1330" s="10"/>
      <c r="O1330" s="22"/>
    </row>
    <row r="1331" spans="1:15" ht="14.25">
      <c r="A1331" s="24"/>
      <c r="B1331" s="13"/>
      <c r="C1331" s="13"/>
      <c r="D1331" s="10"/>
      <c r="E1331" s="22"/>
      <c r="F1331" s="22"/>
      <c r="G1331" s="22"/>
      <c r="H1331" s="21">
        <v>2220105</v>
      </c>
      <c r="I1331" s="21" t="s">
        <v>1969</v>
      </c>
      <c r="J1331" s="10"/>
      <c r="K1331" s="10"/>
      <c r="L1331" s="10">
        <v>0</v>
      </c>
      <c r="M1331" s="22"/>
      <c r="N1331" s="10"/>
      <c r="O1331" s="22"/>
    </row>
    <row r="1332" spans="1:15" ht="14.25">
      <c r="A1332" s="24"/>
      <c r="B1332" s="13"/>
      <c r="C1332" s="13"/>
      <c r="D1332" s="10"/>
      <c r="E1332" s="22"/>
      <c r="F1332" s="22"/>
      <c r="G1332" s="22"/>
      <c r="H1332" s="21">
        <v>2220106</v>
      </c>
      <c r="I1332" s="21" t="s">
        <v>1970</v>
      </c>
      <c r="J1332" s="10"/>
      <c r="K1332" s="10"/>
      <c r="L1332" s="10">
        <v>0</v>
      </c>
      <c r="M1332" s="22"/>
      <c r="N1332" s="10"/>
      <c r="O1332" s="22"/>
    </row>
    <row r="1333" spans="1:15" ht="14.25">
      <c r="A1333" s="24"/>
      <c r="B1333" s="13"/>
      <c r="C1333" s="13"/>
      <c r="D1333" s="10"/>
      <c r="E1333" s="22"/>
      <c r="F1333" s="22"/>
      <c r="G1333" s="22"/>
      <c r="H1333" s="21">
        <v>2220107</v>
      </c>
      <c r="I1333" s="21" t="s">
        <v>1971</v>
      </c>
      <c r="J1333" s="10"/>
      <c r="K1333" s="10"/>
      <c r="L1333" s="10">
        <v>0</v>
      </c>
      <c r="M1333" s="22"/>
      <c r="N1333" s="10"/>
      <c r="O1333" s="22"/>
    </row>
    <row r="1334" spans="1:15" ht="14.25">
      <c r="A1334" s="24"/>
      <c r="B1334" s="13"/>
      <c r="C1334" s="13"/>
      <c r="D1334" s="10"/>
      <c r="E1334" s="22"/>
      <c r="F1334" s="22"/>
      <c r="G1334" s="22"/>
      <c r="H1334" s="21">
        <v>2220112</v>
      </c>
      <c r="I1334" s="21" t="s">
        <v>1972</v>
      </c>
      <c r="J1334" s="10"/>
      <c r="K1334" s="10"/>
      <c r="L1334" s="10">
        <v>0</v>
      </c>
      <c r="M1334" s="22"/>
      <c r="N1334" s="10"/>
      <c r="O1334" s="22"/>
    </row>
    <row r="1335" spans="1:15" ht="14.25">
      <c r="A1335" s="24"/>
      <c r="B1335" s="13"/>
      <c r="C1335" s="13"/>
      <c r="D1335" s="10"/>
      <c r="E1335" s="22"/>
      <c r="F1335" s="22"/>
      <c r="G1335" s="22"/>
      <c r="H1335" s="21">
        <v>2220113</v>
      </c>
      <c r="I1335" s="21" t="s">
        <v>1973</v>
      </c>
      <c r="J1335" s="10"/>
      <c r="K1335" s="10"/>
      <c r="L1335" s="10">
        <v>0</v>
      </c>
      <c r="M1335" s="22"/>
      <c r="N1335" s="10"/>
      <c r="O1335" s="22"/>
    </row>
    <row r="1336" spans="1:15" ht="14.25">
      <c r="A1336" s="24"/>
      <c r="B1336" s="13"/>
      <c r="C1336" s="13"/>
      <c r="D1336" s="10"/>
      <c r="E1336" s="22"/>
      <c r="F1336" s="22"/>
      <c r="G1336" s="22"/>
      <c r="H1336" s="21">
        <v>2220114</v>
      </c>
      <c r="I1336" s="21" t="s">
        <v>1974</v>
      </c>
      <c r="J1336" s="10"/>
      <c r="K1336" s="10"/>
      <c r="L1336" s="10">
        <v>0</v>
      </c>
      <c r="M1336" s="22"/>
      <c r="N1336" s="10"/>
      <c r="O1336" s="22"/>
    </row>
    <row r="1337" spans="1:15" ht="14.25">
      <c r="A1337" s="24"/>
      <c r="B1337" s="13"/>
      <c r="C1337" s="13"/>
      <c r="D1337" s="10"/>
      <c r="E1337" s="22"/>
      <c r="F1337" s="22"/>
      <c r="G1337" s="22"/>
      <c r="H1337" s="21">
        <v>2220115</v>
      </c>
      <c r="I1337" s="21" t="s">
        <v>1975</v>
      </c>
      <c r="J1337" s="10"/>
      <c r="K1337" s="10"/>
      <c r="L1337" s="10">
        <v>0</v>
      </c>
      <c r="M1337" s="22"/>
      <c r="N1337" s="10"/>
      <c r="O1337" s="22"/>
    </row>
    <row r="1338" spans="1:15" ht="14.25">
      <c r="A1338" s="24"/>
      <c r="B1338" s="13"/>
      <c r="C1338" s="13"/>
      <c r="D1338" s="10"/>
      <c r="E1338" s="22"/>
      <c r="F1338" s="22"/>
      <c r="G1338" s="22"/>
      <c r="H1338" s="21">
        <v>2220118</v>
      </c>
      <c r="I1338" s="21" t="s">
        <v>1976</v>
      </c>
      <c r="J1338" s="10"/>
      <c r="K1338" s="10"/>
      <c r="L1338" s="10">
        <v>0</v>
      </c>
      <c r="M1338" s="22"/>
      <c r="N1338" s="10"/>
      <c r="O1338" s="22"/>
    </row>
    <row r="1339" spans="1:15" ht="14.25">
      <c r="A1339" s="24"/>
      <c r="B1339" s="13"/>
      <c r="C1339" s="13"/>
      <c r="D1339" s="10"/>
      <c r="E1339" s="22"/>
      <c r="F1339" s="22"/>
      <c r="G1339" s="22"/>
      <c r="H1339" s="21">
        <v>2220150</v>
      </c>
      <c r="I1339" s="21" t="s">
        <v>948</v>
      </c>
      <c r="J1339" s="10"/>
      <c r="K1339" s="10"/>
      <c r="L1339" s="10">
        <v>0</v>
      </c>
      <c r="M1339" s="22"/>
      <c r="N1339" s="10"/>
      <c r="O1339" s="22"/>
    </row>
    <row r="1340" spans="1:15" ht="14.25">
      <c r="A1340" s="24"/>
      <c r="B1340" s="13"/>
      <c r="C1340" s="13"/>
      <c r="D1340" s="10"/>
      <c r="E1340" s="22"/>
      <c r="F1340" s="22"/>
      <c r="G1340" s="22"/>
      <c r="H1340" s="21">
        <v>2220199</v>
      </c>
      <c r="I1340" s="21" t="s">
        <v>1977</v>
      </c>
      <c r="J1340" s="10"/>
      <c r="K1340" s="10"/>
      <c r="L1340" s="10">
        <v>22800</v>
      </c>
      <c r="M1340" s="22"/>
      <c r="N1340" s="10"/>
      <c r="O1340" s="22"/>
    </row>
    <row r="1341" spans="1:15" ht="14.25">
      <c r="A1341" s="24"/>
      <c r="B1341" s="13"/>
      <c r="C1341" s="13"/>
      <c r="D1341" s="10"/>
      <c r="E1341" s="22"/>
      <c r="F1341" s="22"/>
      <c r="G1341" s="22"/>
      <c r="H1341" s="21">
        <v>22202</v>
      </c>
      <c r="I1341" s="30" t="s">
        <v>1978</v>
      </c>
      <c r="J1341" s="10">
        <v>0</v>
      </c>
      <c r="K1341" s="10">
        <v>1510</v>
      </c>
      <c r="L1341" s="10">
        <v>1510</v>
      </c>
      <c r="M1341" s="22">
        <f>+L1341/K1341</f>
        <v>1</v>
      </c>
      <c r="N1341" s="10">
        <v>2002</v>
      </c>
      <c r="O1341" s="22">
        <f>+L1341/N1341-1</f>
        <v>-0.24575424575424576</v>
      </c>
    </row>
    <row r="1342" spans="1:15" ht="14.25">
      <c r="A1342" s="24"/>
      <c r="B1342" s="13"/>
      <c r="C1342" s="13"/>
      <c r="D1342" s="10"/>
      <c r="E1342" s="22"/>
      <c r="F1342" s="22"/>
      <c r="G1342" s="22"/>
      <c r="H1342" s="21">
        <v>2220201</v>
      </c>
      <c r="I1342" s="21" t="s">
        <v>939</v>
      </c>
      <c r="J1342" s="10"/>
      <c r="K1342" s="10"/>
      <c r="L1342" s="10">
        <v>0</v>
      </c>
      <c r="M1342" s="22"/>
      <c r="N1342" s="10"/>
      <c r="O1342" s="22"/>
    </row>
    <row r="1343" spans="1:15" ht="14.25">
      <c r="A1343" s="24"/>
      <c r="B1343" s="13"/>
      <c r="C1343" s="13"/>
      <c r="D1343" s="10"/>
      <c r="E1343" s="22"/>
      <c r="F1343" s="22"/>
      <c r="G1343" s="22"/>
      <c r="H1343" s="21">
        <v>2220202</v>
      </c>
      <c r="I1343" s="21" t="s">
        <v>940</v>
      </c>
      <c r="J1343" s="10"/>
      <c r="K1343" s="10"/>
      <c r="L1343" s="10">
        <v>0</v>
      </c>
      <c r="M1343" s="22"/>
      <c r="N1343" s="10"/>
      <c r="O1343" s="22"/>
    </row>
    <row r="1344" spans="1:15" ht="14.25">
      <c r="A1344" s="24"/>
      <c r="B1344" s="13"/>
      <c r="C1344" s="13"/>
      <c r="D1344" s="10"/>
      <c r="E1344" s="22"/>
      <c r="F1344" s="22"/>
      <c r="G1344" s="22"/>
      <c r="H1344" s="21">
        <v>2220203</v>
      </c>
      <c r="I1344" s="21" t="s">
        <v>941</v>
      </c>
      <c r="J1344" s="10"/>
      <c r="K1344" s="10"/>
      <c r="L1344" s="10">
        <v>0</v>
      </c>
      <c r="M1344" s="22"/>
      <c r="N1344" s="10"/>
      <c r="O1344" s="22"/>
    </row>
    <row r="1345" spans="1:15" ht="14.25">
      <c r="A1345" s="24"/>
      <c r="B1345" s="13"/>
      <c r="C1345" s="13"/>
      <c r="D1345" s="10"/>
      <c r="E1345" s="22"/>
      <c r="F1345" s="22"/>
      <c r="G1345" s="22"/>
      <c r="H1345" s="21">
        <v>2220204</v>
      </c>
      <c r="I1345" s="21" t="s">
        <v>1979</v>
      </c>
      <c r="J1345" s="10"/>
      <c r="K1345" s="10"/>
      <c r="L1345" s="10">
        <v>0</v>
      </c>
      <c r="M1345" s="22"/>
      <c r="N1345" s="10"/>
      <c r="O1345" s="22"/>
    </row>
    <row r="1346" spans="1:15" ht="14.25">
      <c r="A1346" s="24"/>
      <c r="B1346" s="13"/>
      <c r="C1346" s="13"/>
      <c r="D1346" s="10"/>
      <c r="E1346" s="22"/>
      <c r="F1346" s="22"/>
      <c r="G1346" s="22"/>
      <c r="H1346" s="21">
        <v>2220205</v>
      </c>
      <c r="I1346" s="21" t="s">
        <v>1980</v>
      </c>
      <c r="J1346" s="10"/>
      <c r="K1346" s="10"/>
      <c r="L1346" s="10">
        <v>0</v>
      </c>
      <c r="M1346" s="22"/>
      <c r="N1346" s="10"/>
      <c r="O1346" s="22"/>
    </row>
    <row r="1347" spans="1:15" ht="14.25">
      <c r="A1347" s="24"/>
      <c r="B1347" s="13"/>
      <c r="C1347" s="13"/>
      <c r="D1347" s="10"/>
      <c r="E1347" s="22"/>
      <c r="F1347" s="22"/>
      <c r="G1347" s="22"/>
      <c r="H1347" s="21">
        <v>2220206</v>
      </c>
      <c r="I1347" s="21" t="s">
        <v>1981</v>
      </c>
      <c r="J1347" s="10"/>
      <c r="K1347" s="10"/>
      <c r="L1347" s="10">
        <v>0</v>
      </c>
      <c r="M1347" s="22"/>
      <c r="N1347" s="10"/>
      <c r="O1347" s="22"/>
    </row>
    <row r="1348" spans="1:15" ht="14.25">
      <c r="A1348" s="24"/>
      <c r="B1348" s="13"/>
      <c r="C1348" s="13"/>
      <c r="D1348" s="10"/>
      <c r="E1348" s="22"/>
      <c r="F1348" s="22"/>
      <c r="G1348" s="22"/>
      <c r="H1348" s="21">
        <v>2220207</v>
      </c>
      <c r="I1348" s="21" t="s">
        <v>1982</v>
      </c>
      <c r="J1348" s="10"/>
      <c r="K1348" s="10"/>
      <c r="L1348" s="10">
        <v>0</v>
      </c>
      <c r="M1348" s="22"/>
      <c r="N1348" s="10"/>
      <c r="O1348" s="22"/>
    </row>
    <row r="1349" spans="1:15" ht="14.25">
      <c r="A1349" s="24"/>
      <c r="B1349" s="13"/>
      <c r="C1349" s="13"/>
      <c r="D1349" s="10"/>
      <c r="E1349" s="22"/>
      <c r="F1349" s="22"/>
      <c r="G1349" s="22"/>
      <c r="H1349" s="21">
        <v>2220209</v>
      </c>
      <c r="I1349" s="21" t="s">
        <v>1983</v>
      </c>
      <c r="J1349" s="10"/>
      <c r="K1349" s="10"/>
      <c r="L1349" s="10">
        <v>0</v>
      </c>
      <c r="M1349" s="22"/>
      <c r="N1349" s="10"/>
      <c r="O1349" s="22"/>
    </row>
    <row r="1350" spans="1:15" ht="14.25">
      <c r="A1350" s="24"/>
      <c r="B1350" s="13"/>
      <c r="C1350" s="13"/>
      <c r="D1350" s="10"/>
      <c r="E1350" s="22"/>
      <c r="F1350" s="22"/>
      <c r="G1350" s="22"/>
      <c r="H1350" s="21">
        <v>2220210</v>
      </c>
      <c r="I1350" s="21" t="s">
        <v>1984</v>
      </c>
      <c r="J1350" s="10"/>
      <c r="K1350" s="10"/>
      <c r="L1350" s="10">
        <v>0</v>
      </c>
      <c r="M1350" s="22"/>
      <c r="N1350" s="10"/>
      <c r="O1350" s="22"/>
    </row>
    <row r="1351" spans="1:15" ht="14.25">
      <c r="A1351" s="24"/>
      <c r="B1351" s="13"/>
      <c r="C1351" s="13"/>
      <c r="D1351" s="10"/>
      <c r="E1351" s="22"/>
      <c r="F1351" s="22"/>
      <c r="G1351" s="22"/>
      <c r="H1351" s="21">
        <v>2220211</v>
      </c>
      <c r="I1351" s="21" t="s">
        <v>1985</v>
      </c>
      <c r="J1351" s="10"/>
      <c r="K1351" s="10"/>
      <c r="L1351" s="10">
        <v>0</v>
      </c>
      <c r="M1351" s="22"/>
      <c r="N1351" s="10"/>
      <c r="O1351" s="22"/>
    </row>
    <row r="1352" spans="1:15" ht="14.25">
      <c r="A1352" s="24"/>
      <c r="B1352" s="13"/>
      <c r="C1352" s="13"/>
      <c r="D1352" s="10"/>
      <c r="E1352" s="22"/>
      <c r="F1352" s="22"/>
      <c r="G1352" s="22"/>
      <c r="H1352" s="21">
        <v>2220212</v>
      </c>
      <c r="I1352" s="21" t="s">
        <v>1986</v>
      </c>
      <c r="J1352" s="10"/>
      <c r="K1352" s="10"/>
      <c r="L1352" s="10">
        <v>0</v>
      </c>
      <c r="M1352" s="22"/>
      <c r="N1352" s="10"/>
      <c r="O1352" s="22"/>
    </row>
    <row r="1353" spans="1:15" ht="14.25">
      <c r="A1353" s="24"/>
      <c r="B1353" s="13"/>
      <c r="C1353" s="13"/>
      <c r="D1353" s="10"/>
      <c r="E1353" s="22"/>
      <c r="F1353" s="22"/>
      <c r="G1353" s="22"/>
      <c r="H1353" s="21">
        <v>2220250</v>
      </c>
      <c r="I1353" s="21" t="s">
        <v>948</v>
      </c>
      <c r="J1353" s="10"/>
      <c r="K1353" s="10"/>
      <c r="L1353" s="10">
        <v>0</v>
      </c>
      <c r="M1353" s="22"/>
      <c r="N1353" s="10"/>
      <c r="O1353" s="22"/>
    </row>
    <row r="1354" spans="1:15" ht="14.25">
      <c r="A1354" s="24"/>
      <c r="B1354" s="13"/>
      <c r="C1354" s="13"/>
      <c r="D1354" s="10"/>
      <c r="E1354" s="22"/>
      <c r="F1354" s="22"/>
      <c r="G1354" s="22"/>
      <c r="H1354" s="21">
        <v>2220299</v>
      </c>
      <c r="I1354" s="21" t="s">
        <v>1987</v>
      </c>
      <c r="J1354" s="10"/>
      <c r="K1354" s="10"/>
      <c r="L1354" s="10">
        <v>1510</v>
      </c>
      <c r="M1354" s="22"/>
      <c r="N1354" s="10"/>
      <c r="O1354" s="22"/>
    </row>
    <row r="1355" spans="1:15" ht="14.25">
      <c r="A1355" s="24"/>
      <c r="B1355" s="13"/>
      <c r="C1355" s="13"/>
      <c r="D1355" s="10"/>
      <c r="E1355" s="22"/>
      <c r="F1355" s="22"/>
      <c r="G1355" s="22"/>
      <c r="H1355" s="21">
        <v>22203</v>
      </c>
      <c r="I1355" s="30" t="s">
        <v>1988</v>
      </c>
      <c r="J1355" s="10">
        <v>13000</v>
      </c>
      <c r="K1355" s="10">
        <v>0</v>
      </c>
      <c r="L1355" s="10">
        <v>0</v>
      </c>
      <c r="M1355" s="22"/>
      <c r="N1355" s="10"/>
      <c r="O1355" s="22"/>
    </row>
    <row r="1356" spans="1:15" ht="14.25">
      <c r="A1356" s="24"/>
      <c r="B1356" s="13"/>
      <c r="C1356" s="13"/>
      <c r="D1356" s="10"/>
      <c r="E1356" s="22"/>
      <c r="F1356" s="22"/>
      <c r="G1356" s="22"/>
      <c r="H1356" s="21">
        <v>2220301</v>
      </c>
      <c r="I1356" s="21" t="s">
        <v>1989</v>
      </c>
      <c r="J1356" s="10"/>
      <c r="K1356" s="10"/>
      <c r="L1356" s="10">
        <v>0</v>
      </c>
      <c r="M1356" s="22"/>
      <c r="N1356" s="10"/>
      <c r="O1356" s="22"/>
    </row>
    <row r="1357" spans="1:15" ht="14.25">
      <c r="A1357" s="24"/>
      <c r="B1357" s="13"/>
      <c r="C1357" s="13"/>
      <c r="D1357" s="10"/>
      <c r="E1357" s="22"/>
      <c r="F1357" s="22"/>
      <c r="G1357" s="22"/>
      <c r="H1357" s="21">
        <v>2220302</v>
      </c>
      <c r="I1357" s="21" t="s">
        <v>1990</v>
      </c>
      <c r="J1357" s="10"/>
      <c r="K1357" s="10"/>
      <c r="L1357" s="10">
        <v>0</v>
      </c>
      <c r="M1357" s="22"/>
      <c r="N1357" s="10"/>
      <c r="O1357" s="22"/>
    </row>
    <row r="1358" spans="1:15" ht="14.25">
      <c r="A1358" s="24"/>
      <c r="B1358" s="13"/>
      <c r="C1358" s="13"/>
      <c r="D1358" s="10"/>
      <c r="E1358" s="22"/>
      <c r="F1358" s="22"/>
      <c r="G1358" s="22"/>
      <c r="H1358" s="21">
        <v>2220303</v>
      </c>
      <c r="I1358" s="21" t="s">
        <v>1991</v>
      </c>
      <c r="J1358" s="10"/>
      <c r="K1358" s="10"/>
      <c r="L1358" s="10">
        <v>0</v>
      </c>
      <c r="M1358" s="22"/>
      <c r="N1358" s="10"/>
      <c r="O1358" s="22"/>
    </row>
    <row r="1359" spans="1:15" ht="14.25">
      <c r="A1359" s="24"/>
      <c r="B1359" s="13"/>
      <c r="C1359" s="13"/>
      <c r="D1359" s="10"/>
      <c r="E1359" s="22"/>
      <c r="F1359" s="22"/>
      <c r="G1359" s="22"/>
      <c r="H1359" s="21">
        <v>2220304</v>
      </c>
      <c r="I1359" s="21" t="s">
        <v>1992</v>
      </c>
      <c r="J1359" s="10"/>
      <c r="K1359" s="10"/>
      <c r="L1359" s="10">
        <v>0</v>
      </c>
      <c r="M1359" s="22"/>
      <c r="N1359" s="10"/>
      <c r="O1359" s="22"/>
    </row>
    <row r="1360" spans="1:15" ht="14.25">
      <c r="A1360" s="24"/>
      <c r="B1360" s="13"/>
      <c r="C1360" s="13"/>
      <c r="D1360" s="10"/>
      <c r="E1360" s="22"/>
      <c r="F1360" s="22"/>
      <c r="G1360" s="22"/>
      <c r="H1360" s="21">
        <v>2220399</v>
      </c>
      <c r="I1360" s="21" t="s">
        <v>1993</v>
      </c>
      <c r="J1360" s="10"/>
      <c r="K1360" s="10"/>
      <c r="L1360" s="10">
        <v>0</v>
      </c>
      <c r="M1360" s="22"/>
      <c r="N1360" s="10"/>
      <c r="O1360" s="22"/>
    </row>
    <row r="1361" spans="1:15" ht="14.25">
      <c r="A1361" s="24"/>
      <c r="B1361" s="13"/>
      <c r="C1361" s="13"/>
      <c r="D1361" s="10"/>
      <c r="E1361" s="22"/>
      <c r="F1361" s="22"/>
      <c r="G1361" s="22"/>
      <c r="H1361" s="21">
        <v>22204</v>
      </c>
      <c r="I1361" s="30" t="s">
        <v>1994</v>
      </c>
      <c r="J1361" s="10"/>
      <c r="K1361" s="10"/>
      <c r="L1361" s="10">
        <v>0</v>
      </c>
      <c r="M1361" s="22"/>
      <c r="N1361" s="10"/>
      <c r="O1361" s="22"/>
    </row>
    <row r="1362" spans="1:15" ht="14.25">
      <c r="A1362" s="24"/>
      <c r="B1362" s="13"/>
      <c r="C1362" s="13"/>
      <c r="D1362" s="10"/>
      <c r="E1362" s="22"/>
      <c r="F1362" s="22"/>
      <c r="G1362" s="22"/>
      <c r="H1362" s="21">
        <v>2220401</v>
      </c>
      <c r="I1362" s="21" t="s">
        <v>1995</v>
      </c>
      <c r="J1362" s="10"/>
      <c r="K1362" s="10"/>
      <c r="L1362" s="10">
        <v>0</v>
      </c>
      <c r="M1362" s="22"/>
      <c r="N1362" s="10"/>
      <c r="O1362" s="22"/>
    </row>
    <row r="1363" spans="1:15" ht="14.25">
      <c r="A1363" s="24"/>
      <c r="B1363" s="13"/>
      <c r="C1363" s="13"/>
      <c r="D1363" s="10"/>
      <c r="E1363" s="22"/>
      <c r="F1363" s="22"/>
      <c r="G1363" s="22"/>
      <c r="H1363" s="21">
        <v>2220402</v>
      </c>
      <c r="I1363" s="21" t="s">
        <v>1996</v>
      </c>
      <c r="J1363" s="10"/>
      <c r="K1363" s="10"/>
      <c r="L1363" s="10">
        <v>0</v>
      </c>
      <c r="M1363" s="22"/>
      <c r="N1363" s="10"/>
      <c r="O1363" s="22"/>
    </row>
    <row r="1364" spans="1:15" ht="14.25">
      <c r="A1364" s="24"/>
      <c r="B1364" s="13"/>
      <c r="C1364" s="13"/>
      <c r="D1364" s="10"/>
      <c r="E1364" s="22"/>
      <c r="F1364" s="22"/>
      <c r="G1364" s="22"/>
      <c r="H1364" s="21">
        <v>2220403</v>
      </c>
      <c r="I1364" s="21" t="s">
        <v>1997</v>
      </c>
      <c r="J1364" s="10"/>
      <c r="K1364" s="10"/>
      <c r="L1364" s="10">
        <v>0</v>
      </c>
      <c r="M1364" s="22"/>
      <c r="N1364" s="10"/>
      <c r="O1364" s="22"/>
    </row>
    <row r="1365" spans="1:15" ht="14.25">
      <c r="A1365" s="24"/>
      <c r="B1365" s="13"/>
      <c r="C1365" s="13"/>
      <c r="D1365" s="10"/>
      <c r="E1365" s="22"/>
      <c r="F1365" s="22"/>
      <c r="G1365" s="22"/>
      <c r="H1365" s="21">
        <v>2220404</v>
      </c>
      <c r="I1365" s="21" t="s">
        <v>1998</v>
      </c>
      <c r="J1365" s="10"/>
      <c r="K1365" s="10"/>
      <c r="L1365" s="10">
        <v>0</v>
      </c>
      <c r="M1365" s="22"/>
      <c r="N1365" s="10"/>
      <c r="O1365" s="22"/>
    </row>
    <row r="1366" spans="1:15" ht="14.25">
      <c r="A1366" s="24"/>
      <c r="B1366" s="13"/>
      <c r="C1366" s="13"/>
      <c r="D1366" s="10"/>
      <c r="E1366" s="22"/>
      <c r="F1366" s="22"/>
      <c r="G1366" s="22"/>
      <c r="H1366" s="21">
        <v>2220499</v>
      </c>
      <c r="I1366" s="21" t="s">
        <v>1999</v>
      </c>
      <c r="J1366" s="10"/>
      <c r="K1366" s="10"/>
      <c r="L1366" s="10">
        <v>0</v>
      </c>
      <c r="M1366" s="22"/>
      <c r="N1366" s="10"/>
      <c r="O1366" s="22"/>
    </row>
    <row r="1367" spans="1:15" ht="14.25">
      <c r="A1367" s="24"/>
      <c r="B1367" s="13"/>
      <c r="C1367" s="13"/>
      <c r="D1367" s="10"/>
      <c r="E1367" s="22"/>
      <c r="F1367" s="22"/>
      <c r="G1367" s="22"/>
      <c r="H1367" s="21">
        <v>22205</v>
      </c>
      <c r="I1367" s="30" t="s">
        <v>2000</v>
      </c>
      <c r="J1367" s="10">
        <v>18000</v>
      </c>
      <c r="K1367" s="10">
        <v>331</v>
      </c>
      <c r="L1367" s="10">
        <v>0</v>
      </c>
      <c r="M1367" s="22"/>
      <c r="N1367" s="10">
        <v>343</v>
      </c>
      <c r="O1367" s="22"/>
    </row>
    <row r="1368" spans="1:15" ht="14.25">
      <c r="A1368" s="24"/>
      <c r="B1368" s="13"/>
      <c r="C1368" s="13"/>
      <c r="D1368" s="10"/>
      <c r="E1368" s="22"/>
      <c r="F1368" s="22"/>
      <c r="G1368" s="22"/>
      <c r="H1368" s="21">
        <v>2220501</v>
      </c>
      <c r="I1368" s="21" t="s">
        <v>2001</v>
      </c>
      <c r="J1368" s="10"/>
      <c r="K1368" s="10"/>
      <c r="L1368" s="10">
        <v>0</v>
      </c>
      <c r="M1368" s="22"/>
      <c r="N1368" s="10"/>
      <c r="O1368" s="22"/>
    </row>
    <row r="1369" spans="1:15" ht="14.25">
      <c r="A1369" s="24"/>
      <c r="B1369" s="13"/>
      <c r="C1369" s="13"/>
      <c r="D1369" s="10"/>
      <c r="E1369" s="22"/>
      <c r="F1369" s="22"/>
      <c r="G1369" s="22"/>
      <c r="H1369" s="21">
        <v>2220502</v>
      </c>
      <c r="I1369" s="21" t="s">
        <v>2002</v>
      </c>
      <c r="J1369" s="10"/>
      <c r="K1369" s="10"/>
      <c r="L1369" s="10">
        <v>0</v>
      </c>
      <c r="M1369" s="22"/>
      <c r="N1369" s="10"/>
      <c r="O1369" s="22"/>
    </row>
    <row r="1370" spans="1:15" ht="14.25">
      <c r="A1370" s="24"/>
      <c r="B1370" s="13"/>
      <c r="C1370" s="13"/>
      <c r="D1370" s="10"/>
      <c r="E1370" s="22"/>
      <c r="F1370" s="22"/>
      <c r="G1370" s="22"/>
      <c r="H1370" s="21">
        <v>2220503</v>
      </c>
      <c r="I1370" s="21" t="s">
        <v>2003</v>
      </c>
      <c r="J1370" s="10"/>
      <c r="K1370" s="10"/>
      <c r="L1370" s="10">
        <v>0</v>
      </c>
      <c r="M1370" s="22"/>
      <c r="N1370" s="10"/>
      <c r="O1370" s="22"/>
    </row>
    <row r="1371" spans="1:15" ht="14.25">
      <c r="A1371" s="24"/>
      <c r="B1371" s="13"/>
      <c r="C1371" s="13"/>
      <c r="D1371" s="10"/>
      <c r="E1371" s="22"/>
      <c r="F1371" s="22"/>
      <c r="G1371" s="22"/>
      <c r="H1371" s="21">
        <v>2220504</v>
      </c>
      <c r="I1371" s="21" t="s">
        <v>2004</v>
      </c>
      <c r="J1371" s="10"/>
      <c r="K1371" s="10"/>
      <c r="L1371" s="10">
        <v>0</v>
      </c>
      <c r="M1371" s="22"/>
      <c r="N1371" s="10"/>
      <c r="O1371" s="22"/>
    </row>
    <row r="1372" spans="1:15" ht="14.25">
      <c r="A1372" s="24"/>
      <c r="B1372" s="13"/>
      <c r="C1372" s="13"/>
      <c r="D1372" s="10"/>
      <c r="E1372" s="22"/>
      <c r="F1372" s="22"/>
      <c r="G1372" s="22"/>
      <c r="H1372" s="21">
        <v>2220505</v>
      </c>
      <c r="I1372" s="21" t="s">
        <v>2005</v>
      </c>
      <c r="J1372" s="10"/>
      <c r="K1372" s="10"/>
      <c r="L1372" s="10">
        <v>0</v>
      </c>
      <c r="M1372" s="22"/>
      <c r="N1372" s="10"/>
      <c r="O1372" s="22"/>
    </row>
    <row r="1373" spans="1:15" ht="14.25">
      <c r="A1373" s="24"/>
      <c r="B1373" s="13"/>
      <c r="C1373" s="13"/>
      <c r="D1373" s="10"/>
      <c r="E1373" s="22"/>
      <c r="F1373" s="22"/>
      <c r="G1373" s="22"/>
      <c r="H1373" s="21">
        <v>2220506</v>
      </c>
      <c r="I1373" s="21" t="s">
        <v>2006</v>
      </c>
      <c r="J1373" s="10"/>
      <c r="K1373" s="10"/>
      <c r="L1373" s="10">
        <v>0</v>
      </c>
      <c r="M1373" s="22"/>
      <c r="N1373" s="10"/>
      <c r="O1373" s="22"/>
    </row>
    <row r="1374" spans="1:15" ht="14.25">
      <c r="A1374" s="24"/>
      <c r="B1374" s="13"/>
      <c r="C1374" s="13"/>
      <c r="D1374" s="10"/>
      <c r="E1374" s="22"/>
      <c r="F1374" s="22"/>
      <c r="G1374" s="22"/>
      <c r="H1374" s="21">
        <v>2220507</v>
      </c>
      <c r="I1374" s="21" t="s">
        <v>2007</v>
      </c>
      <c r="J1374" s="10"/>
      <c r="K1374" s="10"/>
      <c r="L1374" s="10">
        <v>0</v>
      </c>
      <c r="M1374" s="22"/>
      <c r="N1374" s="10"/>
      <c r="O1374" s="22"/>
    </row>
    <row r="1375" spans="1:15" ht="14.25">
      <c r="A1375" s="24"/>
      <c r="B1375" s="13"/>
      <c r="C1375" s="13"/>
      <c r="D1375" s="10"/>
      <c r="E1375" s="22"/>
      <c r="F1375" s="22"/>
      <c r="G1375" s="22"/>
      <c r="H1375" s="21">
        <v>2220508</v>
      </c>
      <c r="I1375" s="21" t="s">
        <v>2008</v>
      </c>
      <c r="J1375" s="10"/>
      <c r="K1375" s="10"/>
      <c r="L1375" s="10">
        <v>0</v>
      </c>
      <c r="M1375" s="22"/>
      <c r="N1375" s="10"/>
      <c r="O1375" s="22"/>
    </row>
    <row r="1376" spans="1:15" ht="14.25">
      <c r="A1376" s="24"/>
      <c r="B1376" s="13"/>
      <c r="C1376" s="13"/>
      <c r="D1376" s="10"/>
      <c r="E1376" s="22"/>
      <c r="F1376" s="22"/>
      <c r="G1376" s="22"/>
      <c r="H1376" s="21">
        <v>2220509</v>
      </c>
      <c r="I1376" s="21" t="s">
        <v>2009</v>
      </c>
      <c r="J1376" s="10"/>
      <c r="K1376" s="10"/>
      <c r="L1376" s="10">
        <v>0</v>
      </c>
      <c r="M1376" s="22"/>
      <c r="N1376" s="10"/>
      <c r="O1376" s="22"/>
    </row>
    <row r="1377" spans="1:15" ht="14.25">
      <c r="A1377" s="24"/>
      <c r="B1377" s="13"/>
      <c r="C1377" s="13"/>
      <c r="D1377" s="10"/>
      <c r="E1377" s="22"/>
      <c r="F1377" s="22"/>
      <c r="G1377" s="22"/>
      <c r="H1377" s="21">
        <v>2220510</v>
      </c>
      <c r="I1377" s="21" t="s">
        <v>2010</v>
      </c>
      <c r="J1377" s="10"/>
      <c r="K1377" s="10"/>
      <c r="L1377" s="10">
        <v>0</v>
      </c>
      <c r="M1377" s="22"/>
      <c r="N1377" s="10"/>
      <c r="O1377" s="22"/>
    </row>
    <row r="1378" spans="1:15" ht="14.25">
      <c r="A1378" s="24"/>
      <c r="B1378" s="13"/>
      <c r="C1378" s="13"/>
      <c r="D1378" s="10"/>
      <c r="E1378" s="22"/>
      <c r="F1378" s="22"/>
      <c r="G1378" s="22"/>
      <c r="H1378" s="21">
        <v>2220599</v>
      </c>
      <c r="I1378" s="21" t="s">
        <v>2011</v>
      </c>
      <c r="J1378" s="10"/>
      <c r="K1378" s="10"/>
      <c r="L1378" s="10">
        <v>0</v>
      </c>
      <c r="M1378" s="22"/>
      <c r="N1378" s="10"/>
      <c r="O1378" s="22"/>
    </row>
    <row r="1379" spans="1:15" ht="14.25">
      <c r="A1379" s="24"/>
      <c r="B1379" s="13"/>
      <c r="C1379" s="13"/>
      <c r="D1379" s="10"/>
      <c r="E1379" s="22"/>
      <c r="F1379" s="22"/>
      <c r="G1379" s="22"/>
      <c r="H1379" s="21">
        <v>228</v>
      </c>
      <c r="I1379" s="30" t="s">
        <v>2012</v>
      </c>
      <c r="J1379" s="10">
        <v>540000</v>
      </c>
      <c r="K1379" s="38">
        <v>533478</v>
      </c>
      <c r="L1379" s="10">
        <v>533478</v>
      </c>
      <c r="M1379" s="22">
        <f>+L1379/K1379</f>
        <v>1</v>
      </c>
      <c r="N1379" s="10">
        <v>430000</v>
      </c>
      <c r="O1379" s="22">
        <f>+L1379/N1379-1</f>
        <v>0.24064651162790707</v>
      </c>
    </row>
    <row r="1380" spans="1:15" ht="14.25">
      <c r="A1380" s="24"/>
      <c r="B1380" s="13"/>
      <c r="C1380" s="13"/>
      <c r="D1380" s="10"/>
      <c r="E1380" s="22"/>
      <c r="F1380" s="22"/>
      <c r="G1380" s="22"/>
      <c r="H1380" s="21">
        <v>22808</v>
      </c>
      <c r="I1380" s="30" t="s">
        <v>2013</v>
      </c>
      <c r="J1380" s="10">
        <v>2000</v>
      </c>
      <c r="K1380" s="38">
        <v>801</v>
      </c>
      <c r="L1380" s="10">
        <v>801</v>
      </c>
      <c r="M1380" s="22">
        <f>+L1380/K1380</f>
        <v>1</v>
      </c>
      <c r="N1380" s="10">
        <v>1319</v>
      </c>
      <c r="O1380" s="22">
        <f>+L1380/N1380-1</f>
        <v>-0.3927217589082639</v>
      </c>
    </row>
    <row r="1381" spans="1:15" ht="14.25">
      <c r="A1381" s="24"/>
      <c r="B1381" s="13"/>
      <c r="C1381" s="13"/>
      <c r="D1381" s="10"/>
      <c r="E1381" s="22"/>
      <c r="F1381" s="22"/>
      <c r="G1381" s="22"/>
      <c r="H1381" s="21">
        <v>22809</v>
      </c>
      <c r="I1381" s="30" t="s">
        <v>2014</v>
      </c>
      <c r="J1381" s="10"/>
      <c r="K1381" s="10"/>
      <c r="L1381" s="10">
        <v>0</v>
      </c>
      <c r="M1381" s="22"/>
      <c r="N1381" s="10"/>
      <c r="O1381" s="22"/>
    </row>
    <row r="1382" spans="1:15" ht="14.25">
      <c r="A1382" s="24"/>
      <c r="B1382" s="13"/>
      <c r="C1382" s="13"/>
      <c r="D1382" s="10"/>
      <c r="E1382" s="22"/>
      <c r="F1382" s="22"/>
      <c r="G1382" s="22"/>
      <c r="H1382" s="21">
        <v>2280901</v>
      </c>
      <c r="I1382" s="21" t="s">
        <v>2015</v>
      </c>
      <c r="J1382" s="10"/>
      <c r="K1382" s="10"/>
      <c r="L1382" s="10">
        <v>0</v>
      </c>
      <c r="M1382" s="22"/>
      <c r="N1382" s="10"/>
      <c r="O1382" s="22"/>
    </row>
    <row r="1383" spans="1:15" ht="14.25">
      <c r="A1383" s="24"/>
      <c r="B1383" s="13"/>
      <c r="C1383" s="13"/>
      <c r="D1383" s="10"/>
      <c r="E1383" s="22"/>
      <c r="F1383" s="22"/>
      <c r="G1383" s="22"/>
      <c r="H1383" s="21">
        <v>2280902</v>
      </c>
      <c r="I1383" s="21" t="s">
        <v>2016</v>
      </c>
      <c r="J1383" s="10"/>
      <c r="K1383" s="10"/>
      <c r="L1383" s="10">
        <v>0</v>
      </c>
      <c r="M1383" s="22"/>
      <c r="N1383" s="10"/>
      <c r="O1383" s="22"/>
    </row>
    <row r="1384" spans="1:15" ht="14.25">
      <c r="A1384" s="24"/>
      <c r="B1384" s="13"/>
      <c r="C1384" s="13"/>
      <c r="D1384" s="10"/>
      <c r="E1384" s="22"/>
      <c r="F1384" s="22"/>
      <c r="G1384" s="22"/>
      <c r="H1384" s="21">
        <v>2280903</v>
      </c>
      <c r="I1384" s="21" t="s">
        <v>2017</v>
      </c>
      <c r="J1384" s="10"/>
      <c r="K1384" s="10"/>
      <c r="L1384" s="10">
        <v>0</v>
      </c>
      <c r="M1384" s="22"/>
      <c r="N1384" s="10"/>
      <c r="O1384" s="22"/>
    </row>
    <row r="1385" spans="1:15" ht="14.25">
      <c r="A1385" s="24"/>
      <c r="B1385" s="13"/>
      <c r="C1385" s="13"/>
      <c r="D1385" s="10"/>
      <c r="E1385" s="22"/>
      <c r="F1385" s="22"/>
      <c r="G1385" s="22"/>
      <c r="H1385" s="21">
        <v>2280904</v>
      </c>
      <c r="I1385" s="21" t="s">
        <v>2018</v>
      </c>
      <c r="J1385" s="10"/>
      <c r="K1385" s="10"/>
      <c r="L1385" s="10">
        <v>0</v>
      </c>
      <c r="M1385" s="22"/>
      <c r="N1385" s="10"/>
      <c r="O1385" s="22"/>
    </row>
    <row r="1386" spans="1:15" ht="14.25">
      <c r="A1386" s="24"/>
      <c r="B1386" s="13"/>
      <c r="C1386" s="13"/>
      <c r="D1386" s="10"/>
      <c r="E1386" s="22"/>
      <c r="F1386" s="22"/>
      <c r="G1386" s="22"/>
      <c r="H1386" s="21">
        <v>2280905</v>
      </c>
      <c r="I1386" s="21" t="s">
        <v>2019</v>
      </c>
      <c r="J1386" s="10"/>
      <c r="K1386" s="10"/>
      <c r="L1386" s="10">
        <v>0</v>
      </c>
      <c r="M1386" s="22"/>
      <c r="N1386" s="10"/>
      <c r="O1386" s="22"/>
    </row>
    <row r="1387" spans="1:15" ht="14.25">
      <c r="A1387" s="24"/>
      <c r="B1387" s="13"/>
      <c r="C1387" s="13"/>
      <c r="D1387" s="10"/>
      <c r="E1387" s="22"/>
      <c r="F1387" s="22"/>
      <c r="G1387" s="22"/>
      <c r="H1387" s="21">
        <v>2280906</v>
      </c>
      <c r="I1387" s="21" t="s">
        <v>2020</v>
      </c>
      <c r="J1387" s="10"/>
      <c r="K1387" s="10"/>
      <c r="L1387" s="10">
        <v>0</v>
      </c>
      <c r="M1387" s="22"/>
      <c r="N1387" s="10"/>
      <c r="O1387" s="22"/>
    </row>
    <row r="1388" spans="1:15" ht="14.25">
      <c r="A1388" s="24"/>
      <c r="B1388" s="13"/>
      <c r="C1388" s="13"/>
      <c r="D1388" s="10"/>
      <c r="E1388" s="22"/>
      <c r="F1388" s="22"/>
      <c r="G1388" s="22"/>
      <c r="H1388" s="21">
        <v>22810</v>
      </c>
      <c r="I1388" s="30" t="s">
        <v>2021</v>
      </c>
      <c r="J1388" s="10"/>
      <c r="K1388" s="10"/>
      <c r="L1388" s="10">
        <v>0</v>
      </c>
      <c r="M1388" s="22"/>
      <c r="N1388" s="10"/>
      <c r="O1388" s="22"/>
    </row>
    <row r="1389" spans="1:15" ht="14.25">
      <c r="A1389" s="24"/>
      <c r="B1389" s="13"/>
      <c r="C1389" s="13"/>
      <c r="D1389" s="10"/>
      <c r="E1389" s="22"/>
      <c r="F1389" s="22"/>
      <c r="G1389" s="22"/>
      <c r="H1389" s="21">
        <v>2281001</v>
      </c>
      <c r="I1389" s="21" t="s">
        <v>2022</v>
      </c>
      <c r="J1389" s="10"/>
      <c r="K1389" s="10"/>
      <c r="L1389" s="10">
        <v>0</v>
      </c>
      <c r="M1389" s="22"/>
      <c r="N1389" s="10"/>
      <c r="O1389" s="22"/>
    </row>
    <row r="1390" spans="1:15" ht="14.25">
      <c r="A1390" s="14"/>
      <c r="B1390" s="7"/>
      <c r="C1390" s="7"/>
      <c r="D1390" s="7"/>
      <c r="E1390" s="20"/>
      <c r="F1390" s="20"/>
      <c r="G1390" s="20"/>
      <c r="H1390" s="21">
        <v>2281002</v>
      </c>
      <c r="I1390" s="21" t="s">
        <v>2023</v>
      </c>
      <c r="J1390" s="10"/>
      <c r="K1390" s="10"/>
      <c r="L1390" s="10">
        <v>0</v>
      </c>
      <c r="M1390" s="22"/>
      <c r="N1390" s="10"/>
      <c r="O1390" s="22"/>
    </row>
    <row r="1391" spans="1:19" ht="14.25">
      <c r="A1391" s="25"/>
      <c r="B1391" s="7"/>
      <c r="C1391" s="7"/>
      <c r="D1391" s="7"/>
      <c r="E1391" s="26"/>
      <c r="F1391" s="26"/>
      <c r="G1391" s="26"/>
      <c r="H1391" s="21">
        <v>22811</v>
      </c>
      <c r="I1391" s="30" t="s">
        <v>2024</v>
      </c>
      <c r="J1391" s="10">
        <v>500000</v>
      </c>
      <c r="K1391" s="10">
        <v>500000</v>
      </c>
      <c r="L1391" s="10">
        <v>500000</v>
      </c>
      <c r="M1391" s="22">
        <f>+L1391/K1391</f>
        <v>1</v>
      </c>
      <c r="N1391" s="10">
        <v>407371</v>
      </c>
      <c r="O1391" s="22">
        <f>+L1391/N1391-1</f>
        <v>0.22738241062814968</v>
      </c>
      <c r="P1391" s="152" t="s">
        <v>2026</v>
      </c>
      <c r="Q1391" s="126">
        <v>953110</v>
      </c>
      <c r="R1391" s="126">
        <v>423638</v>
      </c>
      <c r="S1391" s="126">
        <v>346143</v>
      </c>
    </row>
    <row r="1392" spans="1:19" ht="14.25">
      <c r="A1392" s="27"/>
      <c r="B1392" s="7"/>
      <c r="C1392" s="7"/>
      <c r="D1392" s="7"/>
      <c r="E1392" s="26"/>
      <c r="F1392" s="26"/>
      <c r="G1392" s="26"/>
      <c r="H1392" s="21">
        <v>22813</v>
      </c>
      <c r="I1392" s="30" t="s">
        <v>2025</v>
      </c>
      <c r="J1392" s="10">
        <v>38000</v>
      </c>
      <c r="K1392" s="38">
        <v>32677</v>
      </c>
      <c r="L1392" s="10">
        <v>32677</v>
      </c>
      <c r="M1392" s="22">
        <f>+L1392/K1392</f>
        <v>1</v>
      </c>
      <c r="N1392" s="10">
        <v>21310</v>
      </c>
      <c r="O1392" s="22">
        <f>+L1392/N1392-1</f>
        <v>0.5334115438761144</v>
      </c>
      <c r="P1392" s="152" t="s">
        <v>83</v>
      </c>
      <c r="Q1392" s="126">
        <v>3707</v>
      </c>
      <c r="R1392" s="126">
        <v>0</v>
      </c>
      <c r="S1392" s="126">
        <v>0</v>
      </c>
    </row>
    <row r="1393" spans="1:19" ht="14.25">
      <c r="A1393" s="27"/>
      <c r="B1393" s="7"/>
      <c r="C1393" s="7"/>
      <c r="D1393" s="7"/>
      <c r="E1393" s="26"/>
      <c r="F1393" s="26"/>
      <c r="G1393" s="26"/>
      <c r="H1393" s="21">
        <v>229</v>
      </c>
      <c r="I1393" s="30" t="s">
        <v>2026</v>
      </c>
      <c r="J1393" s="10">
        <f>+J1395</f>
        <v>991510</v>
      </c>
      <c r="K1393" s="38">
        <v>423638</v>
      </c>
      <c r="L1393" s="10">
        <v>346143</v>
      </c>
      <c r="M1393" s="22">
        <f>+L1393/K1393</f>
        <v>0.8170725949985601</v>
      </c>
      <c r="N1393" s="10">
        <v>54102</v>
      </c>
      <c r="O1393" s="22">
        <f>+L1393/N1393-1</f>
        <v>5.397970500166353</v>
      </c>
      <c r="P1393" s="152" t="s">
        <v>2027</v>
      </c>
      <c r="Q1393" s="126">
        <v>949403</v>
      </c>
      <c r="R1393" s="126">
        <v>423638</v>
      </c>
      <c r="S1393" s="126">
        <v>346143</v>
      </c>
    </row>
    <row r="1394" spans="1:15" ht="14.25">
      <c r="A1394" s="27"/>
      <c r="B1394" s="7"/>
      <c r="C1394" s="7"/>
      <c r="D1394" s="7"/>
      <c r="E1394" s="26"/>
      <c r="F1394" s="26"/>
      <c r="G1394" s="26"/>
      <c r="H1394" s="21">
        <v>22999</v>
      </c>
      <c r="I1394" s="30" t="s">
        <v>2027</v>
      </c>
      <c r="J1394" s="10">
        <f>+J1395</f>
        <v>991510</v>
      </c>
      <c r="K1394" s="38">
        <v>423638</v>
      </c>
      <c r="L1394" s="10">
        <v>346143</v>
      </c>
      <c r="M1394" s="22"/>
      <c r="N1394" s="10">
        <v>54102</v>
      </c>
      <c r="O1394" s="22">
        <f>+L1394/N1394-1</f>
        <v>5.397970500166353</v>
      </c>
    </row>
    <row r="1395" spans="1:15" ht="14.25">
      <c r="A1395" s="25"/>
      <c r="B1395" s="7"/>
      <c r="C1395" s="7"/>
      <c r="D1395" s="7"/>
      <c r="E1395" s="26"/>
      <c r="F1395" s="26"/>
      <c r="G1395" s="26"/>
      <c r="H1395" s="21">
        <v>2299901</v>
      </c>
      <c r="I1395" s="32" t="s">
        <v>2028</v>
      </c>
      <c r="J1395" s="119">
        <f>40000+953110-1600</f>
        <v>991510</v>
      </c>
      <c r="K1395" s="38">
        <v>423638</v>
      </c>
      <c r="L1395" s="10">
        <v>346143</v>
      </c>
      <c r="M1395" s="22">
        <f>+L1395/K1395</f>
        <v>0.8170725949985601</v>
      </c>
      <c r="N1395" s="10"/>
      <c r="O1395" s="22"/>
    </row>
    <row r="1396" spans="1:15" ht="14.25">
      <c r="A1396" s="28"/>
      <c r="B1396" s="7"/>
      <c r="C1396" s="7"/>
      <c r="D1396" s="7"/>
      <c r="E1396" s="29"/>
      <c r="F1396" s="29"/>
      <c r="G1396" s="29"/>
      <c r="H1396" s="22"/>
      <c r="I1396" s="24"/>
      <c r="J1396" s="10"/>
      <c r="K1396" s="10"/>
      <c r="L1396" s="10"/>
      <c r="M1396" s="22"/>
      <c r="N1396" s="22"/>
      <c r="O1396" s="22"/>
    </row>
    <row r="1397" spans="1:15" ht="14.25">
      <c r="A1397" s="14" t="s">
        <v>40</v>
      </c>
      <c r="B1397" s="78">
        <f>+B4+B16</f>
        <v>11660000</v>
      </c>
      <c r="C1397" s="78">
        <f>+C4+C16</f>
        <v>12300000</v>
      </c>
      <c r="D1397" s="78">
        <f>+D4+D16</f>
        <v>12760545</v>
      </c>
      <c r="E1397" s="76">
        <f>+D1397/C1397</f>
        <v>1.0374426829268293</v>
      </c>
      <c r="F1397" s="78">
        <f>+F4+F16</f>
        <v>10483258</v>
      </c>
      <c r="G1397" s="76">
        <f>+D1397/F1397-1</f>
        <v>0.21723084560162498</v>
      </c>
      <c r="H1397" s="22"/>
      <c r="I1397" s="14" t="s">
        <v>2033</v>
      </c>
      <c r="J1397" s="117">
        <f>+J294+J4+J312+J422+J477+J532+J588+J704+J781+J861+J885+J1013+J1084+J1161+J1188+J1217+J1227+J1308+J1325+J1379+J1393</f>
        <v>11280000</v>
      </c>
      <c r="K1397" s="117">
        <f>+K294+K4+K312+K422+K477+K532+K588+K704+K781+K861+K885+K1013+K1084+K1161+K1188+K1217+K1227+K1308+K1325+K1379+K1393</f>
        <v>13143257</v>
      </c>
      <c r="L1397" s="117">
        <f>+L294+L4+L312+L422+L477+L532+L588+L704+L781+L861+L885+L1013+L1084+L1161+L1188+L1217+L1227+L1308+L1325+L1379+L1393</f>
        <v>12666435</v>
      </c>
      <c r="M1397" s="82">
        <f>+L1397/K1397</f>
        <v>0.9637211689613921</v>
      </c>
      <c r="N1397" s="81">
        <v>9393365</v>
      </c>
      <c r="O1397" s="120">
        <f>+L1397/N1397-1</f>
        <v>0.3484448863639389</v>
      </c>
    </row>
    <row r="1398" spans="1:15" ht="14.25">
      <c r="A1398" s="14"/>
      <c r="B1398" s="7"/>
      <c r="C1398" s="7"/>
      <c r="D1398" s="7"/>
      <c r="E1398" s="20"/>
      <c r="F1398" s="20"/>
      <c r="G1398" s="20"/>
      <c r="H1398" s="22"/>
      <c r="I1398" s="24"/>
      <c r="K1398" s="10"/>
      <c r="L1398" s="10"/>
      <c r="M1398" s="26"/>
      <c r="N1398" s="26"/>
      <c r="O1398" s="22"/>
    </row>
    <row r="1399" spans="1:15" ht="14.25">
      <c r="A1399" s="25" t="s">
        <v>914</v>
      </c>
      <c r="B1399" s="79">
        <f>SUM(B1400:B1406)</f>
        <v>2790000</v>
      </c>
      <c r="C1399" s="79">
        <f>SUM(C1400:C1406)</f>
        <v>5237000</v>
      </c>
      <c r="D1399" s="79">
        <f>SUM(D1400:D1406)</f>
        <v>5970349</v>
      </c>
      <c r="E1399" s="76">
        <f aca="true" t="shared" si="3" ref="E1399:E1406">+D1399/C1399</f>
        <v>1.1400322703838075</v>
      </c>
      <c r="F1399" s="79">
        <f>SUM(F1400:F1406)</f>
        <v>3736108</v>
      </c>
      <c r="G1399" s="76">
        <f aca="true" t="shared" si="4" ref="G1399:G1406">+D1399/F1399-1</f>
        <v>0.598012958940159</v>
      </c>
      <c r="H1399" s="22"/>
      <c r="I1399" s="148" t="s">
        <v>915</v>
      </c>
      <c r="J1399" s="79">
        <f>SUM(J1400:J1406)</f>
        <v>3170000</v>
      </c>
      <c r="K1399" s="79">
        <f>SUM(K1400:K1406)</f>
        <v>4393743</v>
      </c>
      <c r="L1399" s="79">
        <f>SUM(L1400:L1406)</f>
        <v>6064459</v>
      </c>
      <c r="M1399" s="76">
        <f aca="true" t="shared" si="5" ref="M1399:M1405">+L1399/K1399</f>
        <v>1.3802489130565898</v>
      </c>
      <c r="N1399" s="79">
        <f>SUM(N1400:N1406)</f>
        <v>4826001</v>
      </c>
      <c r="O1399" s="82">
        <f aca="true" t="shared" si="6" ref="O1399:O1407">+L1399/N1399-1</f>
        <v>0.2566219940692096</v>
      </c>
    </row>
    <row r="1400" spans="1:15" ht="14.25">
      <c r="A1400" s="27" t="s">
        <v>35</v>
      </c>
      <c r="B1400" s="7">
        <v>1459000</v>
      </c>
      <c r="C1400" s="7">
        <v>1459000</v>
      </c>
      <c r="D1400" s="7">
        <v>1746216</v>
      </c>
      <c r="E1400" s="118">
        <f t="shared" si="3"/>
        <v>1.1968581220013708</v>
      </c>
      <c r="F1400" s="80">
        <v>2107859</v>
      </c>
      <c r="G1400" s="85">
        <f t="shared" si="4"/>
        <v>-0.17156887628631712</v>
      </c>
      <c r="H1400" s="22"/>
      <c r="I1400" s="149" t="s">
        <v>136</v>
      </c>
      <c r="J1400" s="7">
        <v>1560000</v>
      </c>
      <c r="K1400" s="7">
        <v>1560000</v>
      </c>
      <c r="L1400" s="80">
        <v>1411857</v>
      </c>
      <c r="M1400" s="118">
        <f t="shared" si="5"/>
        <v>0.9050365384615384</v>
      </c>
      <c r="N1400" s="80">
        <v>1276020</v>
      </c>
      <c r="O1400" s="22">
        <f t="shared" si="6"/>
        <v>0.10645366060093098</v>
      </c>
    </row>
    <row r="1401" spans="1:15" ht="14.25">
      <c r="A1401" s="27" t="s">
        <v>133</v>
      </c>
      <c r="B1401" s="7"/>
      <c r="C1401" s="7"/>
      <c r="D1401" s="7">
        <v>162788</v>
      </c>
      <c r="E1401" s="118"/>
      <c r="F1401" s="80">
        <v>96486</v>
      </c>
      <c r="G1401" s="85">
        <f t="shared" si="4"/>
        <v>0.6871670501419895</v>
      </c>
      <c r="H1401" s="22"/>
      <c r="I1401" s="149" t="s">
        <v>137</v>
      </c>
      <c r="J1401" s="7"/>
      <c r="K1401" s="7"/>
      <c r="L1401" s="80">
        <v>660239</v>
      </c>
      <c r="M1401" s="118"/>
      <c r="N1401" s="80">
        <v>661973</v>
      </c>
      <c r="O1401" s="22">
        <f t="shared" si="6"/>
        <v>-0.0026194421826871706</v>
      </c>
    </row>
    <row r="1402" spans="1:15" ht="14.25">
      <c r="A1402" s="27" t="s">
        <v>134</v>
      </c>
      <c r="B1402" s="7">
        <v>650000</v>
      </c>
      <c r="C1402" s="7">
        <f>650000-51080</f>
        <v>598920</v>
      </c>
      <c r="D1402" s="7">
        <v>618144</v>
      </c>
      <c r="E1402" s="118">
        <f t="shared" si="3"/>
        <v>1.0320977759967942</v>
      </c>
      <c r="F1402" s="83">
        <v>398901</v>
      </c>
      <c r="G1402" s="85">
        <f t="shared" si="4"/>
        <v>0.5496175742853491</v>
      </c>
      <c r="H1402" s="22"/>
      <c r="I1402" s="15" t="s">
        <v>138</v>
      </c>
      <c r="J1402" s="7">
        <v>1440000</v>
      </c>
      <c r="K1402" s="7">
        <v>1440000</v>
      </c>
      <c r="L1402" s="80">
        <v>677910</v>
      </c>
      <c r="M1402" s="118">
        <f t="shared" si="5"/>
        <v>0.47077083333333336</v>
      </c>
      <c r="N1402" s="80">
        <v>656828</v>
      </c>
      <c r="O1402" s="22">
        <f t="shared" si="6"/>
        <v>0.03209668284543299</v>
      </c>
    </row>
    <row r="1403" spans="1:15" ht="14.25">
      <c r="A1403" s="27" t="s">
        <v>135</v>
      </c>
      <c r="B1403" s="7">
        <v>0</v>
      </c>
      <c r="C1403" s="7">
        <v>420000</v>
      </c>
      <c r="D1403" s="7">
        <v>420000</v>
      </c>
      <c r="E1403" s="118">
        <f t="shared" si="3"/>
        <v>1</v>
      </c>
      <c r="F1403" s="80">
        <v>360000</v>
      </c>
      <c r="G1403" s="85">
        <f t="shared" si="4"/>
        <v>0.16666666666666674</v>
      </c>
      <c r="H1403" s="22"/>
      <c r="I1403" s="15" t="s">
        <v>139</v>
      </c>
      <c r="J1403" s="116">
        <v>110000</v>
      </c>
      <c r="K1403" s="116">
        <v>110000</v>
      </c>
      <c r="L1403" s="80">
        <v>110000</v>
      </c>
      <c r="M1403" s="118">
        <f t="shared" si="5"/>
        <v>1</v>
      </c>
      <c r="N1403" s="80">
        <v>150000</v>
      </c>
      <c r="O1403" s="22">
        <f t="shared" si="6"/>
        <v>-0.2666666666666667</v>
      </c>
    </row>
    <row r="1404" spans="1:15" ht="14.25">
      <c r="A1404" s="27" t="s">
        <v>37</v>
      </c>
      <c r="B1404" s="7"/>
      <c r="C1404" s="7">
        <f>417000+(D1404-417000)</f>
        <v>1244800</v>
      </c>
      <c r="D1404" s="7">
        <v>1244800</v>
      </c>
      <c r="E1404" s="118">
        <f t="shared" si="3"/>
        <v>1</v>
      </c>
      <c r="F1404" s="84">
        <v>0</v>
      </c>
      <c r="G1404" s="85"/>
      <c r="H1404" s="22"/>
      <c r="I1404" s="171" t="s">
        <v>140</v>
      </c>
      <c r="J1404" s="7"/>
      <c r="K1404" s="7">
        <v>80000</v>
      </c>
      <c r="L1404" s="80">
        <v>80000</v>
      </c>
      <c r="M1404" s="118">
        <f t="shared" si="5"/>
        <v>1</v>
      </c>
      <c r="N1404" s="84">
        <v>0</v>
      </c>
      <c r="O1404" s="22"/>
    </row>
    <row r="1405" spans="1:15" ht="14.25">
      <c r="A1405" s="27" t="s">
        <v>38</v>
      </c>
      <c r="B1405" s="115">
        <v>431000</v>
      </c>
      <c r="C1405" s="115">
        <v>1264280</v>
      </c>
      <c r="D1405" s="7">
        <v>1264280</v>
      </c>
      <c r="E1405" s="118">
        <f t="shared" si="3"/>
        <v>1</v>
      </c>
      <c r="F1405" s="80">
        <v>260704</v>
      </c>
      <c r="G1405" s="85">
        <f t="shared" si="4"/>
        <v>3.849484472812078</v>
      </c>
      <c r="H1405" s="22"/>
      <c r="I1405" s="171" t="s">
        <v>141</v>
      </c>
      <c r="J1405" s="7">
        <v>60000</v>
      </c>
      <c r="K1405" s="7">
        <f>224000+60000+919743</f>
        <v>1203743</v>
      </c>
      <c r="L1405" s="80">
        <v>2415037</v>
      </c>
      <c r="M1405" s="118">
        <f t="shared" si="5"/>
        <v>2.0062729336743805</v>
      </c>
      <c r="N1405" s="80">
        <v>1567059</v>
      </c>
      <c r="O1405" s="22">
        <f t="shared" si="6"/>
        <v>0.5411270411643723</v>
      </c>
    </row>
    <row r="1406" spans="1:15" ht="14.25">
      <c r="A1406" s="27" t="s">
        <v>39</v>
      </c>
      <c r="B1406" s="115">
        <v>250000</v>
      </c>
      <c r="C1406" s="115">
        <v>250000</v>
      </c>
      <c r="D1406" s="7">
        <v>514121</v>
      </c>
      <c r="E1406" s="118">
        <f t="shared" si="3"/>
        <v>2.056484</v>
      </c>
      <c r="F1406" s="80">
        <v>512158</v>
      </c>
      <c r="G1406" s="85">
        <f t="shared" si="4"/>
        <v>0.0038328015963824402</v>
      </c>
      <c r="H1406" s="22"/>
      <c r="I1406" s="150" t="s">
        <v>36</v>
      </c>
      <c r="J1406" s="7"/>
      <c r="K1406" s="7"/>
      <c r="L1406" s="80">
        <v>709416</v>
      </c>
      <c r="M1406" s="118"/>
      <c r="N1406" s="80">
        <v>514121</v>
      </c>
      <c r="O1406" s="22">
        <f t="shared" si="6"/>
        <v>0.37986193911550004</v>
      </c>
    </row>
    <row r="1407" spans="1:15" ht="14.25">
      <c r="A1407" s="25"/>
      <c r="B1407" s="7"/>
      <c r="C1407" s="7"/>
      <c r="D1407" s="7"/>
      <c r="E1407" s="26"/>
      <c r="F1407" s="26"/>
      <c r="G1407" s="26"/>
      <c r="H1407" s="22"/>
      <c r="I1407" s="150" t="s">
        <v>142</v>
      </c>
      <c r="J1407" s="7"/>
      <c r="K1407" s="7"/>
      <c r="L1407" s="80">
        <v>309416</v>
      </c>
      <c r="M1407" s="26"/>
      <c r="N1407" s="80">
        <v>264121</v>
      </c>
      <c r="O1407" s="22">
        <f t="shared" si="6"/>
        <v>0.17149336856970865</v>
      </c>
    </row>
    <row r="1408" spans="1:15" ht="14.25">
      <c r="A1408" s="24"/>
      <c r="B1408" s="13"/>
      <c r="C1408" s="13"/>
      <c r="D1408" s="10"/>
      <c r="E1408" s="22"/>
      <c r="F1408" s="22"/>
      <c r="G1408" s="22"/>
      <c r="H1408" s="22"/>
      <c r="I1408" s="154"/>
      <c r="J1408" s="7"/>
      <c r="K1408" s="7"/>
      <c r="L1408" s="26"/>
      <c r="M1408" s="22"/>
      <c r="N1408" s="22"/>
      <c r="O1408" s="22"/>
    </row>
    <row r="1409" spans="1:15" ht="14.25">
      <c r="A1409" s="28" t="s">
        <v>916</v>
      </c>
      <c r="B1409" s="79">
        <f>B1397+B1399</f>
        <v>14450000</v>
      </c>
      <c r="C1409" s="79">
        <f>C1397+C1399</f>
        <v>17537000</v>
      </c>
      <c r="D1409" s="79">
        <f>D1397+D1399</f>
        <v>18730894</v>
      </c>
      <c r="E1409" s="76">
        <f>+D1409/C1409</f>
        <v>1.0680785767234988</v>
      </c>
      <c r="F1409" s="79">
        <f>F1397+F1399</f>
        <v>14219366</v>
      </c>
      <c r="G1409" s="76">
        <f>+D1409/F1409-1</f>
        <v>0.31728053135421086</v>
      </c>
      <c r="H1409" s="22"/>
      <c r="I1409" s="154" t="s">
        <v>917</v>
      </c>
      <c r="J1409" s="79">
        <f>J1399+J1397</f>
        <v>14450000</v>
      </c>
      <c r="K1409" s="79">
        <f>K1399+K1397</f>
        <v>17537000</v>
      </c>
      <c r="L1409" s="79">
        <f>L1399+L1397</f>
        <v>18730894</v>
      </c>
      <c r="M1409" s="76">
        <f>+L1409/K1409</f>
        <v>1.0680785767234988</v>
      </c>
      <c r="N1409" s="79">
        <f>N1399+N1397</f>
        <v>14219366</v>
      </c>
      <c r="O1409" s="76">
        <f>+L1409/N1409-1</f>
        <v>0.31728053135421086</v>
      </c>
    </row>
    <row r="1411" spans="5:14" ht="14.25">
      <c r="E1411" s="155"/>
      <c r="J1411" s="3">
        <f>+J1409-B1409</f>
        <v>0</v>
      </c>
      <c r="K1411" s="3">
        <f>+K1409-C1409</f>
        <v>0</v>
      </c>
      <c r="L1411" s="3">
        <f>+L1409-D1409</f>
        <v>0</v>
      </c>
      <c r="N1411" s="3">
        <f>+N1409-F1409</f>
        <v>0</v>
      </c>
    </row>
    <row r="1412" spans="3:5" ht="14.25">
      <c r="C1412" s="152"/>
      <c r="E1412" s="155"/>
    </row>
    <row r="1413" ht="14.25">
      <c r="E1413" s="155"/>
    </row>
  </sheetData>
  <sheetProtection password="F69C" sheet="1" objects="1" scenarios="1"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headerFooter alignWithMargins="0">
    <oddFooter>&amp;C第 &amp;P 页，共 &amp;N 页</oddFooter>
  </headerFooter>
  <ignoredErrors>
    <ignoredError sqref="E4 E16 E1397 E1399 E1409 M1409" formula="1"/>
    <ignoredError sqref="L1399 N1399 J1399" formulaRange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5" width="8.00390625" style="406" customWidth="1"/>
    <col min="6" max="6" width="10.75390625" style="406" bestFit="1" customWidth="1"/>
    <col min="7" max="16384" width="8.00390625" style="406" customWidth="1"/>
  </cols>
  <sheetData>
    <row r="1" spans="1:4" ht="36.75" customHeight="1">
      <c r="A1" s="736" t="s">
        <v>698</v>
      </c>
      <c r="B1" s="736"/>
      <c r="C1" s="736"/>
      <c r="D1" s="736"/>
    </row>
    <row r="2" spans="1:4" ht="18.75" customHeight="1">
      <c r="A2" s="407"/>
      <c r="B2" s="407"/>
      <c r="C2" s="407"/>
      <c r="D2" s="409" t="s">
        <v>699</v>
      </c>
    </row>
    <row r="3" spans="1:4" ht="18.75" customHeight="1" thickBot="1">
      <c r="A3" s="410" t="s">
        <v>633</v>
      </c>
      <c r="B3" s="407"/>
      <c r="C3" s="408"/>
      <c r="D3" s="409" t="s">
        <v>432</v>
      </c>
    </row>
    <row r="4" spans="1:4" ht="27" customHeight="1" thickBot="1">
      <c r="A4" s="457" t="s">
        <v>475</v>
      </c>
      <c r="B4" s="450" t="s">
        <v>476</v>
      </c>
      <c r="C4" s="458" t="s">
        <v>653</v>
      </c>
      <c r="D4" s="450" t="s">
        <v>654</v>
      </c>
    </row>
    <row r="5" spans="1:4" ht="24" customHeight="1">
      <c r="A5" s="413" t="s">
        <v>477</v>
      </c>
      <c r="B5" s="311">
        <v>1250015465.16</v>
      </c>
      <c r="C5" s="351" t="s">
        <v>478</v>
      </c>
      <c r="D5" s="311">
        <v>927986052.44</v>
      </c>
    </row>
    <row r="6" spans="1:4" ht="24" customHeight="1">
      <c r="A6" s="339" t="s">
        <v>410</v>
      </c>
      <c r="B6" s="312">
        <v>80848134.2</v>
      </c>
      <c r="C6" s="345" t="s">
        <v>700</v>
      </c>
      <c r="D6" s="312">
        <v>307883779.74</v>
      </c>
    </row>
    <row r="7" spans="1:6" ht="24" customHeight="1">
      <c r="A7" s="339" t="s">
        <v>460</v>
      </c>
      <c r="B7" s="312"/>
      <c r="C7" s="345" t="s">
        <v>479</v>
      </c>
      <c r="D7" s="312">
        <v>9455824.93</v>
      </c>
      <c r="F7" s="459"/>
    </row>
    <row r="8" spans="1:4" ht="24" customHeight="1">
      <c r="A8" s="339" t="s">
        <v>480</v>
      </c>
      <c r="B8" s="312">
        <v>502881.48</v>
      </c>
      <c r="C8" s="345" t="s">
        <v>481</v>
      </c>
      <c r="D8" s="312">
        <v>9817766.52</v>
      </c>
    </row>
    <row r="9" spans="1:4" ht="24" customHeight="1">
      <c r="A9" s="339" t="s">
        <v>482</v>
      </c>
      <c r="B9" s="312">
        <v>378363.57</v>
      </c>
      <c r="C9" s="345" t="s">
        <v>417</v>
      </c>
      <c r="D9" s="312"/>
    </row>
    <row r="10" spans="1:4" ht="24" customHeight="1">
      <c r="A10" s="339" t="s">
        <v>420</v>
      </c>
      <c r="B10" s="312"/>
      <c r="C10" s="345" t="s">
        <v>421</v>
      </c>
      <c r="D10" s="312">
        <v>0</v>
      </c>
    </row>
    <row r="11" spans="1:4" ht="24" customHeight="1">
      <c r="A11" s="339" t="s">
        <v>422</v>
      </c>
      <c r="B11" s="415">
        <f>SUM(B5:B8)+B10</f>
        <v>1331366480.8400002</v>
      </c>
      <c r="C11" s="345" t="s">
        <v>423</v>
      </c>
      <c r="D11" s="415">
        <f>D5+D7+D8+D9+D10</f>
        <v>947259643.89</v>
      </c>
    </row>
    <row r="12" spans="1:4" ht="24" customHeight="1">
      <c r="A12" s="339" t="s">
        <v>464</v>
      </c>
      <c r="B12" s="312">
        <v>4000000</v>
      </c>
      <c r="C12" s="345" t="s">
        <v>424</v>
      </c>
      <c r="D12" s="312"/>
    </row>
    <row r="13" spans="1:4" ht="24" customHeight="1">
      <c r="A13" s="339" t="s">
        <v>425</v>
      </c>
      <c r="B13" s="312"/>
      <c r="C13" s="345" t="s">
        <v>483</v>
      </c>
      <c r="D13" s="312">
        <v>58998300</v>
      </c>
    </row>
    <row r="14" spans="1:4" ht="24" customHeight="1">
      <c r="A14" s="339" t="s">
        <v>427</v>
      </c>
      <c r="B14" s="415">
        <f>SUM(B11:B13)</f>
        <v>1335366480.8400002</v>
      </c>
      <c r="C14" s="345" t="s">
        <v>428</v>
      </c>
      <c r="D14" s="415">
        <f>SUM(D11:D13)</f>
        <v>1006257943.89</v>
      </c>
    </row>
    <row r="15" spans="1:4" ht="24" customHeight="1">
      <c r="A15" s="416" t="s">
        <v>419</v>
      </c>
      <c r="B15" s="346" t="s">
        <v>419</v>
      </c>
      <c r="C15" s="345" t="s">
        <v>429</v>
      </c>
      <c r="D15" s="415">
        <f>B14-D14</f>
        <v>329108536.95000017</v>
      </c>
    </row>
    <row r="16" spans="1:4" ht="24" customHeight="1">
      <c r="A16" s="339" t="s">
        <v>430</v>
      </c>
      <c r="B16" s="312">
        <v>4286428284.48</v>
      </c>
      <c r="C16" s="345" t="s">
        <v>431</v>
      </c>
      <c r="D16" s="415">
        <f>B16+D15</f>
        <v>4615536821.43</v>
      </c>
    </row>
    <row r="17" spans="1:4" ht="24" customHeight="1" thickBot="1">
      <c r="A17" s="342" t="s">
        <v>484</v>
      </c>
      <c r="B17" s="347">
        <v>888940347.42</v>
      </c>
      <c r="C17" s="348" t="s">
        <v>485</v>
      </c>
      <c r="D17" s="349">
        <v>1017444367.42</v>
      </c>
    </row>
    <row r="18" spans="1:4" ht="27" customHeight="1" thickBot="1">
      <c r="A18" s="334" t="s">
        <v>657</v>
      </c>
      <c r="B18" s="420">
        <f>B14+B16</f>
        <v>5621794765.32</v>
      </c>
      <c r="C18" s="350" t="s">
        <v>657</v>
      </c>
      <c r="D18" s="420">
        <f>D14+D16</f>
        <v>5621794765.320001</v>
      </c>
    </row>
  </sheetData>
  <sheetProtection password="F69C" sheet="1" objects="1" scenarios="1"/>
  <mergeCells count="1">
    <mergeCell ref="A1:D1"/>
  </mergeCells>
  <printOptions horizontalCentered="1" verticalCentered="1"/>
  <pageMargins left="0.36" right="0.32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701</v>
      </c>
      <c r="B1" s="736"/>
      <c r="C1" s="736"/>
      <c r="D1" s="736"/>
    </row>
    <row r="2" spans="1:4" ht="18.75" customHeight="1">
      <c r="A2" s="407"/>
      <c r="B2" s="407"/>
      <c r="C2" s="407"/>
      <c r="D2" s="409" t="s">
        <v>702</v>
      </c>
    </row>
    <row r="3" spans="1:4" ht="18.75" customHeight="1" thickBot="1">
      <c r="A3" s="410" t="s">
        <v>633</v>
      </c>
      <c r="B3" s="407"/>
      <c r="C3" s="408"/>
      <c r="D3" s="409" t="s">
        <v>432</v>
      </c>
    </row>
    <row r="4" spans="1:4" ht="24" customHeight="1" thickBot="1">
      <c r="A4" s="457" t="s">
        <v>475</v>
      </c>
      <c r="B4" s="450" t="s">
        <v>476</v>
      </c>
      <c r="C4" s="458" t="s">
        <v>653</v>
      </c>
      <c r="D4" s="450" t="s">
        <v>654</v>
      </c>
    </row>
    <row r="5" spans="1:4" ht="19.5" customHeight="1">
      <c r="A5" s="413" t="s">
        <v>486</v>
      </c>
      <c r="B5" s="311">
        <v>5341060106.73</v>
      </c>
      <c r="C5" s="351" t="s">
        <v>487</v>
      </c>
      <c r="D5" s="311">
        <v>131523076.8</v>
      </c>
    </row>
    <row r="6" spans="1:4" ht="19.5" customHeight="1">
      <c r="A6" s="339" t="s">
        <v>410</v>
      </c>
      <c r="B6" s="312">
        <v>85487923.41</v>
      </c>
      <c r="C6" s="345" t="s">
        <v>413</v>
      </c>
      <c r="D6" s="312">
        <v>4636413.51</v>
      </c>
    </row>
    <row r="7" spans="1:4" ht="19.5" customHeight="1">
      <c r="A7" s="339" t="s">
        <v>460</v>
      </c>
      <c r="B7" s="312"/>
      <c r="C7" s="345" t="s">
        <v>415</v>
      </c>
      <c r="D7" s="312"/>
    </row>
    <row r="8" spans="1:4" ht="19.5" customHeight="1">
      <c r="A8" s="339" t="s">
        <v>480</v>
      </c>
      <c r="B8" s="312">
        <v>2262609.73</v>
      </c>
      <c r="C8" s="345" t="s">
        <v>488</v>
      </c>
      <c r="D8" s="352">
        <v>-772295</v>
      </c>
    </row>
    <row r="9" spans="1:4" ht="19.5" customHeight="1">
      <c r="A9" s="339" t="s">
        <v>482</v>
      </c>
      <c r="B9" s="312">
        <v>2262609.73</v>
      </c>
      <c r="C9" s="345" t="s">
        <v>489</v>
      </c>
      <c r="D9" s="312">
        <v>1519400</v>
      </c>
    </row>
    <row r="10" spans="1:4" ht="19.5" customHeight="1">
      <c r="A10" s="416" t="s">
        <v>419</v>
      </c>
      <c r="B10" s="353" t="s">
        <v>419</v>
      </c>
      <c r="C10" s="345" t="s">
        <v>490</v>
      </c>
      <c r="D10" s="415">
        <f>SUM(D11:D12)</f>
        <v>198958717.36</v>
      </c>
    </row>
    <row r="11" spans="1:4" ht="19.5" customHeight="1">
      <c r="A11" s="416" t="s">
        <v>419</v>
      </c>
      <c r="B11" s="353" t="s">
        <v>419</v>
      </c>
      <c r="C11" s="345" t="s">
        <v>491</v>
      </c>
      <c r="D11" s="312"/>
    </row>
    <row r="12" spans="1:4" ht="19.5" customHeight="1">
      <c r="A12" s="416" t="s">
        <v>419</v>
      </c>
      <c r="B12" s="353" t="s">
        <v>419</v>
      </c>
      <c r="C12" s="345" t="s">
        <v>492</v>
      </c>
      <c r="D12" s="312">
        <v>198958717.36</v>
      </c>
    </row>
    <row r="13" spans="1:4" ht="19.5" customHeight="1">
      <c r="A13" s="416" t="s">
        <v>419</v>
      </c>
      <c r="B13" s="353" t="s">
        <v>419</v>
      </c>
      <c r="C13" s="345" t="s">
        <v>493</v>
      </c>
      <c r="D13" s="312"/>
    </row>
    <row r="14" spans="1:4" ht="19.5" customHeight="1">
      <c r="A14" s="339" t="s">
        <v>420</v>
      </c>
      <c r="B14" s="312"/>
      <c r="C14" s="345" t="s">
        <v>494</v>
      </c>
      <c r="D14" s="312"/>
    </row>
    <row r="15" spans="1:4" ht="19.5" customHeight="1">
      <c r="A15" s="339" t="s">
        <v>422</v>
      </c>
      <c r="B15" s="415">
        <f>SUM(B5:B8)+B14</f>
        <v>5428810639.869999</v>
      </c>
      <c r="C15" s="345" t="s">
        <v>495</v>
      </c>
      <c r="D15" s="415">
        <f>SUM(D5:D10)+D13+D14</f>
        <v>335865312.67</v>
      </c>
    </row>
    <row r="16" spans="1:4" ht="19.5" customHeight="1">
      <c r="A16" s="339" t="s">
        <v>464</v>
      </c>
      <c r="B16" s="312">
        <v>2000000</v>
      </c>
      <c r="C16" s="345" t="s">
        <v>496</v>
      </c>
      <c r="D16" s="312"/>
    </row>
    <row r="17" spans="1:4" ht="19.5" customHeight="1">
      <c r="A17" s="339" t="s">
        <v>425</v>
      </c>
      <c r="B17" s="312"/>
      <c r="C17" s="345" t="s">
        <v>497</v>
      </c>
      <c r="D17" s="312">
        <v>91087200</v>
      </c>
    </row>
    <row r="18" spans="1:4" ht="19.5" customHeight="1">
      <c r="A18" s="339" t="s">
        <v>427</v>
      </c>
      <c r="B18" s="415">
        <f>SUM(B15:B17)</f>
        <v>5430810639.869999</v>
      </c>
      <c r="C18" s="345" t="s">
        <v>498</v>
      </c>
      <c r="D18" s="415">
        <f>SUM(D15:D17)</f>
        <v>426952512.67</v>
      </c>
    </row>
    <row r="19" spans="1:4" ht="19.5" customHeight="1">
      <c r="A19" s="416" t="s">
        <v>419</v>
      </c>
      <c r="B19" s="353" t="s">
        <v>419</v>
      </c>
      <c r="C19" s="345" t="s">
        <v>499</v>
      </c>
      <c r="D19" s="415">
        <f>B18-D18</f>
        <v>5003858127.199999</v>
      </c>
    </row>
    <row r="20" spans="1:4" ht="19.5" customHeight="1">
      <c r="A20" s="416" t="s">
        <v>419</v>
      </c>
      <c r="B20" s="353" t="s">
        <v>419</v>
      </c>
      <c r="C20" s="345" t="s">
        <v>500</v>
      </c>
      <c r="D20" s="312"/>
    </row>
    <row r="21" spans="1:4" ht="19.5" customHeight="1" thickBot="1">
      <c r="A21" s="342" t="s">
        <v>703</v>
      </c>
      <c r="B21" s="312">
        <v>6840609871.1</v>
      </c>
      <c r="C21" s="348" t="s">
        <v>501</v>
      </c>
      <c r="D21" s="460">
        <f>B21+D19</f>
        <v>11844467998.3</v>
      </c>
    </row>
    <row r="22" spans="1:4" ht="24" customHeight="1" thickBot="1">
      <c r="A22" s="334" t="s">
        <v>657</v>
      </c>
      <c r="B22" s="420">
        <f>B18+B21</f>
        <v>12271420510.97</v>
      </c>
      <c r="C22" s="350" t="s">
        <v>657</v>
      </c>
      <c r="D22" s="420">
        <f>D18+D21</f>
        <v>12271420510.97</v>
      </c>
    </row>
  </sheetData>
  <sheetProtection password="F69C" sheet="1" objects="1" scenarios="1"/>
  <mergeCells count="1">
    <mergeCell ref="A1:D1"/>
  </mergeCells>
  <printOptions horizontalCentered="1" verticalCentered="1"/>
  <pageMargins left="0.44" right="0.5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704</v>
      </c>
      <c r="B1" s="736"/>
      <c r="C1" s="736"/>
      <c r="D1" s="736"/>
    </row>
    <row r="2" spans="1:4" s="462" customFormat="1" ht="18.75" customHeight="1">
      <c r="A2" s="461"/>
      <c r="B2" s="744"/>
      <c r="C2" s="744"/>
      <c r="D2" s="409" t="s">
        <v>705</v>
      </c>
    </row>
    <row r="3" spans="1:4" s="462" customFormat="1" ht="18.75" customHeight="1" thickBot="1">
      <c r="A3" s="410" t="s">
        <v>633</v>
      </c>
      <c r="B3" s="407"/>
      <c r="C3" s="407"/>
      <c r="D3" s="409" t="s">
        <v>432</v>
      </c>
    </row>
    <row r="4" spans="1:4" ht="30" customHeight="1" thickBot="1">
      <c r="A4" s="334" t="s">
        <v>653</v>
      </c>
      <c r="B4" s="412" t="s">
        <v>654</v>
      </c>
      <c r="C4" s="350" t="s">
        <v>653</v>
      </c>
      <c r="D4" s="412" t="s">
        <v>654</v>
      </c>
    </row>
    <row r="5" spans="1:4" ht="27" customHeight="1">
      <c r="A5" s="413" t="s">
        <v>502</v>
      </c>
      <c r="B5" s="311">
        <f>1093405441.48+42864611.68</f>
        <v>1136270053.16</v>
      </c>
      <c r="C5" s="351" t="s">
        <v>706</v>
      </c>
      <c r="D5" s="311">
        <f>568472955.69+16494975.65</f>
        <v>584967931.34</v>
      </c>
    </row>
    <row r="6" spans="1:4" ht="27" customHeight="1">
      <c r="A6" s="339" t="s">
        <v>410</v>
      </c>
      <c r="B6" s="312">
        <f>23235655.68+3023026.19</f>
        <v>26258681.87</v>
      </c>
      <c r="C6" s="345" t="s">
        <v>503</v>
      </c>
      <c r="D6" s="312"/>
    </row>
    <row r="7" spans="1:4" ht="27" customHeight="1">
      <c r="A7" s="339" t="s">
        <v>460</v>
      </c>
      <c r="B7" s="312"/>
      <c r="C7" s="414" t="s">
        <v>419</v>
      </c>
      <c r="D7" s="346" t="s">
        <v>419</v>
      </c>
    </row>
    <row r="8" spans="1:4" ht="27" customHeight="1">
      <c r="A8" s="339" t="s">
        <v>414</v>
      </c>
      <c r="B8" s="312">
        <v>350717.23</v>
      </c>
      <c r="C8" s="345" t="s">
        <v>439</v>
      </c>
      <c r="D8" s="312">
        <f>4960248.59+182923.23</f>
        <v>5143171.82</v>
      </c>
    </row>
    <row r="9" spans="1:4" ht="27" customHeight="1">
      <c r="A9" s="339" t="s">
        <v>420</v>
      </c>
      <c r="B9" s="312"/>
      <c r="C9" s="345" t="s">
        <v>442</v>
      </c>
      <c r="D9" s="312"/>
    </row>
    <row r="10" spans="1:4" ht="27" customHeight="1">
      <c r="A10" s="339" t="s">
        <v>422</v>
      </c>
      <c r="B10" s="415">
        <f>SUM(B5:B9)</f>
        <v>1162879452.26</v>
      </c>
      <c r="C10" s="345" t="s">
        <v>444</v>
      </c>
      <c r="D10" s="463">
        <f>D5+D6+D8+D9</f>
        <v>590111103.1600001</v>
      </c>
    </row>
    <row r="11" spans="1:4" ht="27" customHeight="1">
      <c r="A11" s="339" t="s">
        <v>464</v>
      </c>
      <c r="B11" s="312"/>
      <c r="C11" s="345" t="s">
        <v>446</v>
      </c>
      <c r="D11" s="354"/>
    </row>
    <row r="12" spans="1:4" ht="27" customHeight="1">
      <c r="A12" s="339" t="s">
        <v>425</v>
      </c>
      <c r="B12" s="312"/>
      <c r="C12" s="345" t="s">
        <v>448</v>
      </c>
      <c r="D12" s="354"/>
    </row>
    <row r="13" spans="1:4" ht="27" customHeight="1">
      <c r="A13" s="339" t="s">
        <v>427</v>
      </c>
      <c r="B13" s="415">
        <f>SUM(B10:B12)</f>
        <v>1162879452.26</v>
      </c>
      <c r="C13" s="345" t="s">
        <v>450</v>
      </c>
      <c r="D13" s="463">
        <f>SUM(D10:D12)</f>
        <v>590111103.1600001</v>
      </c>
    </row>
    <row r="14" spans="1:4" ht="27" customHeight="1">
      <c r="A14" s="416" t="s">
        <v>419</v>
      </c>
      <c r="B14" s="346" t="s">
        <v>419</v>
      </c>
      <c r="C14" s="345" t="s">
        <v>451</v>
      </c>
      <c r="D14" s="463">
        <f>B13-D13</f>
        <v>572768349.0999999</v>
      </c>
    </row>
    <row r="15" spans="1:4" ht="27" customHeight="1" thickBot="1">
      <c r="A15" s="417" t="s">
        <v>430</v>
      </c>
      <c r="B15" s="355">
        <f>2225521586.58+200129213.72</f>
        <v>2425650800.2999997</v>
      </c>
      <c r="C15" s="418" t="s">
        <v>453</v>
      </c>
      <c r="D15" s="464">
        <f>B15+D14</f>
        <v>2998419149.3999996</v>
      </c>
    </row>
    <row r="16" spans="1:4" ht="28.5" customHeight="1" thickBot="1">
      <c r="A16" s="334" t="s">
        <v>657</v>
      </c>
      <c r="B16" s="420">
        <f>B13+B15</f>
        <v>3588530252.5599995</v>
      </c>
      <c r="C16" s="350" t="s">
        <v>657</v>
      </c>
      <c r="D16" s="465">
        <f>D13+D15</f>
        <v>3588530252.5599995</v>
      </c>
    </row>
  </sheetData>
  <sheetProtection password="F69C" sheet="1" objects="1" scenarios="1"/>
  <mergeCells count="2">
    <mergeCell ref="A1:D1"/>
    <mergeCell ref="B2:C2"/>
  </mergeCells>
  <printOptions horizontalCentered="1" verticalCentered="1"/>
  <pageMargins left="0.56" right="0.46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zoomScale="115" zoomScaleNormal="115" workbookViewId="0" topLeftCell="A1">
      <pane xSplit="1" ySplit="4" topLeftCell="C1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Q26"/>
    </sheetView>
  </sheetViews>
  <sheetFormatPr defaultColWidth="9.00390625" defaultRowHeight="14.25" customHeight="1"/>
  <cols>
    <col min="1" max="1" width="17.50390625" style="271" bestFit="1" customWidth="1"/>
    <col min="2" max="2" width="12.875" style="271" bestFit="1" customWidth="1"/>
    <col min="3" max="3" width="12.625" style="271" customWidth="1"/>
    <col min="4" max="4" width="9.375" style="271" customWidth="1"/>
    <col min="5" max="5" width="12.00390625" style="271" customWidth="1"/>
    <col min="6" max="6" width="11.25390625" style="271" customWidth="1"/>
    <col min="7" max="8" width="5.75390625" style="271" customWidth="1"/>
    <col min="9" max="9" width="11.25390625" style="271" customWidth="1"/>
    <col min="10" max="10" width="12.25390625" style="271" bestFit="1" customWidth="1"/>
    <col min="11" max="12" width="11.25390625" style="271" customWidth="1"/>
    <col min="13" max="13" width="10.25390625" style="271" customWidth="1"/>
    <col min="14" max="16" width="5.75390625" style="271" customWidth="1"/>
    <col min="17" max="17" width="4.125" style="271" customWidth="1"/>
    <col min="18" max="16384" width="8.00390625" style="271" customWidth="1"/>
  </cols>
  <sheetData>
    <row r="1" spans="1:17" ht="36.75" customHeight="1">
      <c r="A1" s="736" t="s">
        <v>707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</row>
    <row r="2" spans="1:17" s="298" customFormat="1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9" t="s">
        <v>504</v>
      </c>
    </row>
    <row r="3" spans="1:17" s="299" customFormat="1" ht="18.75" customHeight="1" thickBot="1">
      <c r="A3" s="410" t="s">
        <v>633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09" t="s">
        <v>432</v>
      </c>
    </row>
    <row r="4" spans="1:17" s="300" customFormat="1" ht="52.5" customHeight="1" thickBot="1">
      <c r="A4" s="466" t="s">
        <v>708</v>
      </c>
      <c r="B4" s="466" t="s">
        <v>709</v>
      </c>
      <c r="C4" s="467" t="s">
        <v>505</v>
      </c>
      <c r="D4" s="468" t="s">
        <v>710</v>
      </c>
      <c r="E4" s="468" t="s">
        <v>711</v>
      </c>
      <c r="F4" s="468" t="s">
        <v>712</v>
      </c>
      <c r="G4" s="468" t="s">
        <v>506</v>
      </c>
      <c r="H4" s="468" t="s">
        <v>713</v>
      </c>
      <c r="I4" s="469" t="s">
        <v>400</v>
      </c>
      <c r="J4" s="469" t="s">
        <v>401</v>
      </c>
      <c r="K4" s="469" t="s">
        <v>402</v>
      </c>
      <c r="L4" s="468" t="s">
        <v>507</v>
      </c>
      <c r="M4" s="470" t="s">
        <v>508</v>
      </c>
      <c r="N4" s="470" t="s">
        <v>714</v>
      </c>
      <c r="O4" s="470" t="s">
        <v>715</v>
      </c>
      <c r="P4" s="470" t="s">
        <v>716</v>
      </c>
      <c r="Q4" s="471" t="s">
        <v>509</v>
      </c>
    </row>
    <row r="5" spans="1:17" s="300" customFormat="1" ht="22.5" customHeight="1">
      <c r="A5" s="472" t="s">
        <v>510</v>
      </c>
      <c r="B5" s="473" t="s">
        <v>419</v>
      </c>
      <c r="C5" s="474" t="s">
        <v>419</v>
      </c>
      <c r="D5" s="436" t="s">
        <v>419</v>
      </c>
      <c r="E5" s="475" t="s">
        <v>419</v>
      </c>
      <c r="F5" s="436" t="s">
        <v>419</v>
      </c>
      <c r="G5" s="475" t="s">
        <v>419</v>
      </c>
      <c r="H5" s="475" t="s">
        <v>419</v>
      </c>
      <c r="I5" s="475" t="s">
        <v>419</v>
      </c>
      <c r="J5" s="475" t="s">
        <v>419</v>
      </c>
      <c r="K5" s="475" t="s">
        <v>419</v>
      </c>
      <c r="L5" s="475" t="s">
        <v>419</v>
      </c>
      <c r="M5" s="475" t="s">
        <v>419</v>
      </c>
      <c r="N5" s="475" t="s">
        <v>419</v>
      </c>
      <c r="O5" s="475" t="s">
        <v>419</v>
      </c>
      <c r="P5" s="475" t="s">
        <v>419</v>
      </c>
      <c r="Q5" s="476" t="s">
        <v>419</v>
      </c>
    </row>
    <row r="6" spans="1:17" s="300" customFormat="1" ht="22.5" customHeight="1">
      <c r="A6" s="477" t="s">
        <v>717</v>
      </c>
      <c r="B6" s="478">
        <f aca="true" t="shared" si="0" ref="B6:B15">SUM(C6:Q6)</f>
        <v>234532680851.67996</v>
      </c>
      <c r="C6" s="479">
        <f aca="true" t="shared" si="1" ref="C6:Q6">C7+C9+C10+C11</f>
        <v>182443221914.96</v>
      </c>
      <c r="D6" s="480">
        <f t="shared" si="1"/>
        <v>54198464.02</v>
      </c>
      <c r="E6" s="480">
        <f t="shared" si="1"/>
        <v>36285434104.09</v>
      </c>
      <c r="F6" s="480">
        <f t="shared" si="1"/>
        <v>1006173116.81</v>
      </c>
      <c r="G6" s="480">
        <f t="shared" si="1"/>
        <v>0</v>
      </c>
      <c r="H6" s="480">
        <f t="shared" si="1"/>
        <v>0</v>
      </c>
      <c r="I6" s="480">
        <f t="shared" si="1"/>
        <v>4254359479.4</v>
      </c>
      <c r="J6" s="480">
        <f t="shared" si="1"/>
        <v>6789130626.74</v>
      </c>
      <c r="K6" s="480">
        <f t="shared" si="1"/>
        <v>2347975767.69</v>
      </c>
      <c r="L6" s="480">
        <f t="shared" si="1"/>
        <v>975588121.47</v>
      </c>
      <c r="M6" s="480">
        <f t="shared" si="1"/>
        <v>376599256.5</v>
      </c>
      <c r="N6" s="480">
        <f t="shared" si="1"/>
        <v>0</v>
      </c>
      <c r="O6" s="480">
        <f t="shared" si="1"/>
        <v>0</v>
      </c>
      <c r="P6" s="480">
        <f t="shared" si="1"/>
        <v>0</v>
      </c>
      <c r="Q6" s="481">
        <f t="shared" si="1"/>
        <v>0</v>
      </c>
    </row>
    <row r="7" spans="1:17" s="300" customFormat="1" ht="22.5" customHeight="1">
      <c r="A7" s="477" t="s">
        <v>718</v>
      </c>
      <c r="B7" s="478">
        <f t="shared" si="0"/>
        <v>194512680851.67996</v>
      </c>
      <c r="C7" s="356">
        <v>142423221914.96</v>
      </c>
      <c r="D7" s="357">
        <v>54198464.02</v>
      </c>
      <c r="E7" s="358">
        <f>33474790642.68+16310319.71+2794333141.7</f>
        <v>36285434104.09</v>
      </c>
      <c r="F7" s="357">
        <v>1006173116.81</v>
      </c>
      <c r="G7" s="357"/>
      <c r="H7" s="357"/>
      <c r="I7" s="357">
        <v>4254359479.4</v>
      </c>
      <c r="J7" s="357">
        <v>6789130626.74</v>
      </c>
      <c r="K7" s="357">
        <f>2151624827.87+196350939.82</f>
        <v>2347975767.69</v>
      </c>
      <c r="L7" s="357">
        <v>975588121.47</v>
      </c>
      <c r="M7" s="357">
        <v>376599256.5</v>
      </c>
      <c r="N7" s="357"/>
      <c r="O7" s="357"/>
      <c r="P7" s="357"/>
      <c r="Q7" s="359"/>
    </row>
    <row r="8" spans="1:17" s="300" customFormat="1" ht="22.5" customHeight="1">
      <c r="A8" s="477" t="s">
        <v>719</v>
      </c>
      <c r="B8" s="478">
        <f t="shared" si="0"/>
        <v>187757164240.21002</v>
      </c>
      <c r="C8" s="356">
        <v>138189453999.99</v>
      </c>
      <c r="D8" s="357">
        <v>35813638.89</v>
      </c>
      <c r="E8" s="357">
        <v>35120358748.14</v>
      </c>
      <c r="F8" s="357">
        <v>897827654.17</v>
      </c>
      <c r="G8" s="357">
        <v>0</v>
      </c>
      <c r="H8" s="357">
        <v>0</v>
      </c>
      <c r="I8" s="357">
        <v>4151804764.59</v>
      </c>
      <c r="J8" s="357">
        <v>6345285434.43</v>
      </c>
      <c r="K8" s="357">
        <v>2250620000</v>
      </c>
      <c r="L8" s="357">
        <v>766000000</v>
      </c>
      <c r="M8" s="357"/>
      <c r="N8" s="357"/>
      <c r="O8" s="357"/>
      <c r="P8" s="357"/>
      <c r="Q8" s="359"/>
    </row>
    <row r="9" spans="1:17" s="300" customFormat="1" ht="22.5" customHeight="1">
      <c r="A9" s="477" t="s">
        <v>720</v>
      </c>
      <c r="B9" s="478">
        <f t="shared" si="0"/>
        <v>20000000</v>
      </c>
      <c r="C9" s="356">
        <v>20000000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9"/>
    </row>
    <row r="10" spans="1:17" s="300" customFormat="1" ht="22.5" customHeight="1">
      <c r="A10" s="477" t="s">
        <v>721</v>
      </c>
      <c r="B10" s="478">
        <f t="shared" si="0"/>
        <v>40000000000</v>
      </c>
      <c r="C10" s="356">
        <v>40000000000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9"/>
    </row>
    <row r="11" spans="1:17" s="300" customFormat="1" ht="22.5" customHeight="1">
      <c r="A11" s="477" t="s">
        <v>722</v>
      </c>
      <c r="B11" s="478">
        <f t="shared" si="0"/>
        <v>0</v>
      </c>
      <c r="C11" s="356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9"/>
    </row>
    <row r="12" spans="1:17" s="300" customFormat="1" ht="22.5" customHeight="1">
      <c r="A12" s="477" t="s">
        <v>723</v>
      </c>
      <c r="B12" s="478">
        <f t="shared" si="0"/>
        <v>44372239.25</v>
      </c>
      <c r="C12" s="479">
        <f aca="true" t="shared" si="2" ref="C12:Q12">SUM(C13:C14)</f>
        <v>0</v>
      </c>
      <c r="D12" s="480">
        <f t="shared" si="2"/>
        <v>13959930</v>
      </c>
      <c r="E12" s="480">
        <f t="shared" si="2"/>
        <v>0</v>
      </c>
      <c r="F12" s="480">
        <f t="shared" si="2"/>
        <v>30412309.25</v>
      </c>
      <c r="G12" s="480">
        <f t="shared" si="2"/>
        <v>0</v>
      </c>
      <c r="H12" s="480">
        <f t="shared" si="2"/>
        <v>0</v>
      </c>
      <c r="I12" s="480">
        <f t="shared" si="2"/>
        <v>0</v>
      </c>
      <c r="J12" s="480">
        <f t="shared" si="2"/>
        <v>0</v>
      </c>
      <c r="K12" s="480">
        <f t="shared" si="2"/>
        <v>0</v>
      </c>
      <c r="L12" s="480">
        <f t="shared" si="2"/>
        <v>0</v>
      </c>
      <c r="M12" s="480">
        <f t="shared" si="2"/>
        <v>0</v>
      </c>
      <c r="N12" s="480">
        <f t="shared" si="2"/>
        <v>0</v>
      </c>
      <c r="O12" s="480">
        <f t="shared" si="2"/>
        <v>0</v>
      </c>
      <c r="P12" s="480">
        <f t="shared" si="2"/>
        <v>0</v>
      </c>
      <c r="Q12" s="481">
        <f t="shared" si="2"/>
        <v>0</v>
      </c>
    </row>
    <row r="13" spans="1:17" s="300" customFormat="1" ht="22.5" customHeight="1">
      <c r="A13" s="477" t="s">
        <v>724</v>
      </c>
      <c r="B13" s="478">
        <f t="shared" si="0"/>
        <v>0</v>
      </c>
      <c r="C13" s="356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9"/>
    </row>
    <row r="14" spans="1:17" s="300" customFormat="1" ht="22.5" customHeight="1">
      <c r="A14" s="477" t="s">
        <v>725</v>
      </c>
      <c r="B14" s="478">
        <f t="shared" si="0"/>
        <v>44372239.25</v>
      </c>
      <c r="C14" s="356"/>
      <c r="D14" s="358">
        <v>13959930</v>
      </c>
      <c r="E14" s="357"/>
      <c r="F14" s="358">
        <v>30412309.25</v>
      </c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9"/>
    </row>
    <row r="15" spans="1:17" s="300" customFormat="1" ht="22.5" customHeight="1" thickBot="1">
      <c r="A15" s="482" t="s">
        <v>726</v>
      </c>
      <c r="B15" s="483">
        <f t="shared" si="0"/>
        <v>234488308612.42996</v>
      </c>
      <c r="C15" s="484">
        <f>IF((C6-C12)='财政专户收支表'!C5,C6-C12,0)</f>
        <v>182443221914.96</v>
      </c>
      <c r="D15" s="485">
        <f>IF((D6-D12)='财政专户收支表'!D5,D6-D12,0)</f>
        <v>40238534.02</v>
      </c>
      <c r="E15" s="485">
        <f>IF((E6-E12)='财政专户收支表'!E5,E6-E12,0)</f>
        <v>36285434104.09</v>
      </c>
      <c r="F15" s="485">
        <f>IF((F6-F12)='财政专户收支表'!F5,F6-F12,0)</f>
        <v>975760807.56</v>
      </c>
      <c r="G15" s="485">
        <f>IF((G6-G12)='财政专户收支表'!G5,G6-G12,0)</f>
        <v>0</v>
      </c>
      <c r="H15" s="485">
        <f>IF((H6-H12)='财政专户收支表'!H5,H6-H12,0)</f>
        <v>0</v>
      </c>
      <c r="I15" s="485">
        <f>IF((I6-I12)='财政专户收支表'!I5,I6-I12,0)</f>
        <v>4254359479.4</v>
      </c>
      <c r="J15" s="485">
        <f>IF((J6-J12)='财政专户收支表'!J5,J6-J12,0)</f>
        <v>6789130626.74</v>
      </c>
      <c r="K15" s="485">
        <f>IF((K6-K12)='财政专户收支表'!K5,K6-K12,0)</f>
        <v>2347975767.69</v>
      </c>
      <c r="L15" s="485">
        <f>IF((L6-L12)='财政专户收支表'!L5,L6-L12,0)</f>
        <v>975588121.47</v>
      </c>
      <c r="M15" s="485">
        <f>IF((M6-M12)='财政专户收支表'!M5,M6-M12,0)</f>
        <v>376599256.5</v>
      </c>
      <c r="N15" s="485">
        <f>IF((N6-N12)='财政专户收支表'!N5,N6-N12,0)</f>
        <v>0</v>
      </c>
      <c r="O15" s="485">
        <f>IF((O6-O12)='财政专户收支表'!O5,O6-O12,0)</f>
        <v>0</v>
      </c>
      <c r="P15" s="485">
        <f>IF((P6-P12)='财政专户收支表'!P5,P6-P12,0)</f>
        <v>0</v>
      </c>
      <c r="Q15" s="486">
        <f>IF((Q6-Q12)='财政专户收支表'!Q5,Q6-Q12,0)</f>
        <v>0</v>
      </c>
    </row>
    <row r="16" spans="1:17" s="300" customFormat="1" ht="22.5" customHeight="1">
      <c r="A16" s="487" t="s">
        <v>511</v>
      </c>
      <c r="B16" s="488" t="s">
        <v>419</v>
      </c>
      <c r="C16" s="489" t="s">
        <v>419</v>
      </c>
      <c r="D16" s="490" t="s">
        <v>419</v>
      </c>
      <c r="E16" s="490" t="s">
        <v>419</v>
      </c>
      <c r="F16" s="490" t="s">
        <v>419</v>
      </c>
      <c r="G16" s="490" t="s">
        <v>419</v>
      </c>
      <c r="H16" s="490" t="s">
        <v>419</v>
      </c>
      <c r="I16" s="490" t="s">
        <v>419</v>
      </c>
      <c r="J16" s="490" t="s">
        <v>419</v>
      </c>
      <c r="K16" s="490" t="s">
        <v>419</v>
      </c>
      <c r="L16" s="490" t="s">
        <v>419</v>
      </c>
      <c r="M16" s="490" t="s">
        <v>419</v>
      </c>
      <c r="N16" s="490" t="s">
        <v>419</v>
      </c>
      <c r="O16" s="490" t="s">
        <v>419</v>
      </c>
      <c r="P16" s="490" t="s">
        <v>419</v>
      </c>
      <c r="Q16" s="491" t="s">
        <v>419</v>
      </c>
    </row>
    <row r="17" spans="1:17" s="300" customFormat="1" ht="22.5" customHeight="1">
      <c r="A17" s="477" t="s">
        <v>717</v>
      </c>
      <c r="B17" s="478">
        <f aca="true" t="shared" si="3" ref="B17:B26">SUM(C17:Q17)</f>
        <v>292625800310.97003</v>
      </c>
      <c r="C17" s="479">
        <f aca="true" t="shared" si="4" ref="C17:Q17">C18+C20+C21+C22</f>
        <v>226288938537</v>
      </c>
      <c r="D17" s="480">
        <f t="shared" si="4"/>
        <v>52952829.45</v>
      </c>
      <c r="E17" s="480">
        <f t="shared" si="4"/>
        <v>44437783651.44</v>
      </c>
      <c r="F17" s="480">
        <f t="shared" si="4"/>
        <v>1095438836.6</v>
      </c>
      <c r="G17" s="480">
        <f t="shared" si="4"/>
        <v>0</v>
      </c>
      <c r="H17" s="480">
        <f t="shared" si="4"/>
        <v>0</v>
      </c>
      <c r="I17" s="480">
        <f t="shared" si="4"/>
        <v>4520611836.72</v>
      </c>
      <c r="J17" s="480">
        <f t="shared" si="4"/>
        <v>11785984158.48</v>
      </c>
      <c r="K17" s="480">
        <f t="shared" si="4"/>
        <v>2987509005.07</v>
      </c>
      <c r="L17" s="480">
        <f t="shared" si="4"/>
        <v>950817509.78</v>
      </c>
      <c r="M17" s="480">
        <f t="shared" si="4"/>
        <v>505763946.43</v>
      </c>
      <c r="N17" s="480">
        <f t="shared" si="4"/>
        <v>0</v>
      </c>
      <c r="O17" s="480">
        <f t="shared" si="4"/>
        <v>0</v>
      </c>
      <c r="P17" s="480">
        <f t="shared" si="4"/>
        <v>0</v>
      </c>
      <c r="Q17" s="481">
        <f t="shared" si="4"/>
        <v>0</v>
      </c>
    </row>
    <row r="18" spans="1:17" s="300" customFormat="1" ht="22.5" customHeight="1">
      <c r="A18" s="477" t="s">
        <v>718</v>
      </c>
      <c r="B18" s="478">
        <f t="shared" si="3"/>
        <v>252625800310.97003</v>
      </c>
      <c r="C18" s="356">
        <v>186288938537</v>
      </c>
      <c r="D18" s="357">
        <v>52952829.45</v>
      </c>
      <c r="E18" s="357">
        <f>40955110670.28+283605598.37+3199067382.79</f>
        <v>44437783651.44</v>
      </c>
      <c r="F18" s="357">
        <v>1095438836.6</v>
      </c>
      <c r="G18" s="357"/>
      <c r="H18" s="357"/>
      <c r="I18" s="357">
        <v>4520611836.72</v>
      </c>
      <c r="J18" s="357">
        <v>11785984158.48</v>
      </c>
      <c r="K18" s="357">
        <f>2760211153.98+227297851.09</f>
        <v>2987509005.07</v>
      </c>
      <c r="L18" s="357">
        <v>950817509.78</v>
      </c>
      <c r="M18" s="357">
        <v>505763946.43</v>
      </c>
      <c r="N18" s="357"/>
      <c r="O18" s="357"/>
      <c r="P18" s="357"/>
      <c r="Q18" s="359"/>
    </row>
    <row r="19" spans="1:17" s="300" customFormat="1" ht="22.5" customHeight="1">
      <c r="A19" s="477" t="s">
        <v>719</v>
      </c>
      <c r="B19" s="478">
        <f t="shared" si="3"/>
        <v>248111588608.83002</v>
      </c>
      <c r="C19" s="356">
        <v>184211050137.37</v>
      </c>
      <c r="D19" s="357">
        <v>36994069.18</v>
      </c>
      <c r="E19" s="357">
        <v>43337980025.47</v>
      </c>
      <c r="F19" s="357">
        <v>927440885.13</v>
      </c>
      <c r="G19" s="357">
        <v>0</v>
      </c>
      <c r="H19" s="357">
        <v>0</v>
      </c>
      <c r="I19" s="357">
        <v>4421592659.25</v>
      </c>
      <c r="J19" s="357">
        <v>11716159068.54</v>
      </c>
      <c r="K19" s="357">
        <v>2912391763.89</v>
      </c>
      <c r="L19" s="357">
        <v>547980000</v>
      </c>
      <c r="M19" s="357"/>
      <c r="N19" s="357"/>
      <c r="O19" s="357"/>
      <c r="P19" s="357"/>
      <c r="Q19" s="359"/>
    </row>
    <row r="20" spans="1:17" s="300" customFormat="1" ht="22.5" customHeight="1">
      <c r="A20" s="477" t="s">
        <v>720</v>
      </c>
      <c r="B20" s="478">
        <f t="shared" si="3"/>
        <v>0</v>
      </c>
      <c r="C20" s="356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9"/>
    </row>
    <row r="21" spans="1:17" s="300" customFormat="1" ht="22.5" customHeight="1">
      <c r="A21" s="477" t="s">
        <v>721</v>
      </c>
      <c r="B21" s="478">
        <f t="shared" si="3"/>
        <v>40000000000</v>
      </c>
      <c r="C21" s="356">
        <v>40000000000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9"/>
    </row>
    <row r="22" spans="1:17" s="300" customFormat="1" ht="22.5" customHeight="1">
      <c r="A22" s="477" t="s">
        <v>722</v>
      </c>
      <c r="B22" s="478">
        <f t="shared" si="3"/>
        <v>0</v>
      </c>
      <c r="C22" s="356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9"/>
    </row>
    <row r="23" spans="1:17" s="300" customFormat="1" ht="22.5" customHeight="1">
      <c r="A23" s="477" t="s">
        <v>723</v>
      </c>
      <c r="B23" s="478">
        <f t="shared" si="3"/>
        <v>911180371.36</v>
      </c>
      <c r="C23" s="479">
        <f aca="true" t="shared" si="5" ref="C23:Q23">SUM(C24:C25)</f>
        <v>899180129.64</v>
      </c>
      <c r="D23" s="480">
        <f t="shared" si="5"/>
        <v>11997680.38</v>
      </c>
      <c r="E23" s="480">
        <f t="shared" si="5"/>
        <v>0</v>
      </c>
      <c r="F23" s="480">
        <f t="shared" si="5"/>
        <v>2561.34</v>
      </c>
      <c r="G23" s="480">
        <f t="shared" si="5"/>
        <v>0</v>
      </c>
      <c r="H23" s="480">
        <f t="shared" si="5"/>
        <v>0</v>
      </c>
      <c r="I23" s="480">
        <f t="shared" si="5"/>
        <v>0</v>
      </c>
      <c r="J23" s="480">
        <f t="shared" si="5"/>
        <v>0</v>
      </c>
      <c r="K23" s="480">
        <f t="shared" si="5"/>
        <v>0</v>
      </c>
      <c r="L23" s="480">
        <f t="shared" si="5"/>
        <v>0</v>
      </c>
      <c r="M23" s="480">
        <f t="shared" si="5"/>
        <v>0</v>
      </c>
      <c r="N23" s="480">
        <f t="shared" si="5"/>
        <v>0</v>
      </c>
      <c r="O23" s="480">
        <f t="shared" si="5"/>
        <v>0</v>
      </c>
      <c r="P23" s="480">
        <f t="shared" si="5"/>
        <v>0</v>
      </c>
      <c r="Q23" s="481">
        <f t="shared" si="5"/>
        <v>0</v>
      </c>
    </row>
    <row r="24" spans="1:17" s="300" customFormat="1" ht="22.5" customHeight="1">
      <c r="A24" s="477" t="s">
        <v>724</v>
      </c>
      <c r="B24" s="478">
        <f t="shared" si="3"/>
        <v>0</v>
      </c>
      <c r="C24" s="356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9"/>
    </row>
    <row r="25" spans="1:17" s="300" customFormat="1" ht="22.5" customHeight="1">
      <c r="A25" s="477" t="s">
        <v>725</v>
      </c>
      <c r="B25" s="478">
        <f t="shared" si="3"/>
        <v>911180371.36</v>
      </c>
      <c r="C25" s="356">
        <v>899180129.64</v>
      </c>
      <c r="D25" s="358">
        <v>11997680.38</v>
      </c>
      <c r="E25" s="357"/>
      <c r="F25" s="358">
        <v>2561.34</v>
      </c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9"/>
    </row>
    <row r="26" spans="1:17" s="300" customFormat="1" ht="22.5" customHeight="1" thickBot="1">
      <c r="A26" s="482" t="s">
        <v>726</v>
      </c>
      <c r="B26" s="483">
        <f t="shared" si="3"/>
        <v>291714619939.61</v>
      </c>
      <c r="C26" s="484">
        <f>IF((C17-C23)='财政专户收支表'!C14,C17-C23,0)</f>
        <v>225389758407.36</v>
      </c>
      <c r="D26" s="485">
        <f>IF((D17-D23)='财政专户收支表'!D14,D17-D23,0)</f>
        <v>40955149.07</v>
      </c>
      <c r="E26" s="485">
        <f>IF((E17-E23)='财政专户收支表'!E14,E17-E23,0)</f>
        <v>44437783651.44</v>
      </c>
      <c r="F26" s="485">
        <f>IF((F17-F23)='财政专户收支表'!F14,F17-F23,0)</f>
        <v>1095436275.26</v>
      </c>
      <c r="G26" s="485">
        <f>IF((G17-G23)='财政专户收支表'!G14,G17-G23,0)</f>
        <v>0</v>
      </c>
      <c r="H26" s="485">
        <f>IF((H17-H23)='财政专户收支表'!H14,H17-H23,0)</f>
        <v>0</v>
      </c>
      <c r="I26" s="485">
        <f>IF((I17-I23)='财政专户收支表'!I14,I17-I23,0)</f>
        <v>4520611836.72</v>
      </c>
      <c r="J26" s="485">
        <f>IF((J17-J23)='财政专户收支表'!J14,J17-J23,0)</f>
        <v>11785984158.48</v>
      </c>
      <c r="K26" s="485">
        <f>IF((K17-K23)='财政专户收支表'!K14,K17-K23,0)</f>
        <v>2987509005.07</v>
      </c>
      <c r="L26" s="485">
        <f>IF((L17-L23)='财政专户收支表'!L14,L17-L23,0)</f>
        <v>950817509.78</v>
      </c>
      <c r="M26" s="485">
        <f>IF((M17-M23)='财政专户收支表'!M14,M17-M23,0)</f>
        <v>505763946.43</v>
      </c>
      <c r="N26" s="485">
        <f>IF((N17-N23)='财政专户收支表'!N14,N17-N23,0)</f>
        <v>0</v>
      </c>
      <c r="O26" s="485">
        <f>IF((O17-O23)='财政专户收支表'!O14,O17-O23,0)</f>
        <v>0</v>
      </c>
      <c r="P26" s="485">
        <f>IF((P17-P23)='财政专户收支表'!P14,P17-P23,0)</f>
        <v>0</v>
      </c>
      <c r="Q26" s="486">
        <f>IF((Q17-Q23)='财政专户收支表'!Q14,Q17-Q23,0)</f>
        <v>0</v>
      </c>
    </row>
    <row r="27" s="300" customFormat="1" ht="14.25" customHeight="1"/>
    <row r="28" s="300" customFormat="1" ht="14.25" customHeight="1"/>
    <row r="29" s="300" customFormat="1" ht="14.25" customHeight="1"/>
    <row r="30" s="300" customFormat="1" ht="14.25" customHeight="1"/>
    <row r="31" s="300" customFormat="1" ht="14.25" customHeight="1"/>
    <row r="32" s="300" customFormat="1" ht="14.25" customHeight="1"/>
    <row r="33" s="300" customFormat="1" ht="14.25" customHeight="1"/>
    <row r="34" s="300" customFormat="1" ht="14.25" customHeight="1"/>
    <row r="35" s="300" customFormat="1" ht="14.25" customHeight="1"/>
    <row r="36" s="300" customFormat="1" ht="14.25" customHeight="1"/>
    <row r="37" s="300" customFormat="1" ht="14.25" customHeight="1"/>
  </sheetData>
  <sheetProtection password="F69C" sheet="1" objects="1" scenarios="1"/>
  <mergeCells count="1">
    <mergeCell ref="A1:Q1"/>
  </mergeCells>
  <printOptions horizontalCentered="1" verticalCentered="1"/>
  <pageMargins left="0.7480314960629921" right="0.4724409448818898" top="0.7086614173228347" bottom="0.5905511811023623" header="0.5118110236220472" footer="0.5118110236220472"/>
  <pageSetup errors="blank" horizontalDpi="600" verticalDpi="600" orientation="landscape" paperSize="9" scale="74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115" zoomScaleNormal="115" workbookViewId="0" topLeftCell="A1">
      <pane xSplit="1" ySplit="4" topLeftCell="D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Q14"/>
    </sheetView>
  </sheetViews>
  <sheetFormatPr defaultColWidth="9.00390625" defaultRowHeight="14.25" customHeight="1"/>
  <cols>
    <col min="1" max="1" width="17.50390625" style="271" customWidth="1"/>
    <col min="2" max="2" width="12.875" style="271" customWidth="1"/>
    <col min="3" max="3" width="12.875" style="271" bestFit="1" customWidth="1"/>
    <col min="4" max="4" width="9.50390625" style="271" bestFit="1" customWidth="1"/>
    <col min="5" max="5" width="12.25390625" style="271" bestFit="1" customWidth="1"/>
    <col min="6" max="6" width="11.375" style="271" bestFit="1" customWidth="1"/>
    <col min="7" max="8" width="6.25390625" style="271" bestFit="1" customWidth="1"/>
    <col min="9" max="9" width="11.375" style="271" bestFit="1" customWidth="1"/>
    <col min="10" max="10" width="12.25390625" style="271" bestFit="1" customWidth="1"/>
    <col min="11" max="11" width="11.375" style="271" bestFit="1" customWidth="1"/>
    <col min="12" max="12" width="11.125" style="271" bestFit="1" customWidth="1"/>
    <col min="13" max="13" width="11.375" style="271" bestFit="1" customWidth="1"/>
    <col min="14" max="14" width="9.50390625" style="271" bestFit="1" customWidth="1"/>
    <col min="15" max="15" width="8.875" style="271" bestFit="1" customWidth="1"/>
    <col min="16" max="16" width="6.25390625" style="271" bestFit="1" customWidth="1"/>
    <col min="17" max="17" width="4.125" style="271" customWidth="1"/>
    <col min="18" max="16384" width="8.00390625" style="271" customWidth="1"/>
  </cols>
  <sheetData>
    <row r="1" spans="1:17" ht="36.75" customHeight="1">
      <c r="A1" s="736" t="s">
        <v>727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</row>
    <row r="2" spans="1:17" s="298" customFormat="1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9"/>
      <c r="M2" s="407"/>
      <c r="N2" s="407"/>
      <c r="O2" s="407"/>
      <c r="P2" s="407"/>
      <c r="Q2" s="409" t="s">
        <v>512</v>
      </c>
    </row>
    <row r="3" spans="1:17" s="299" customFormat="1" ht="18.75" customHeight="1" thickBot="1">
      <c r="A3" s="410" t="s">
        <v>633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3"/>
      <c r="M3" s="431"/>
      <c r="N3" s="431"/>
      <c r="O3" s="431"/>
      <c r="P3" s="431"/>
      <c r="Q3" s="409" t="s">
        <v>432</v>
      </c>
    </row>
    <row r="4" spans="1:17" s="360" customFormat="1" ht="52.5" customHeight="1" thickBot="1">
      <c r="A4" s="492" t="s">
        <v>708</v>
      </c>
      <c r="B4" s="466" t="s">
        <v>513</v>
      </c>
      <c r="C4" s="467" t="s">
        <v>505</v>
      </c>
      <c r="D4" s="468" t="s">
        <v>710</v>
      </c>
      <c r="E4" s="468" t="s">
        <v>514</v>
      </c>
      <c r="F4" s="468" t="s">
        <v>728</v>
      </c>
      <c r="G4" s="468" t="s">
        <v>506</v>
      </c>
      <c r="H4" s="468" t="s">
        <v>713</v>
      </c>
      <c r="I4" s="469" t="s">
        <v>400</v>
      </c>
      <c r="J4" s="469" t="s">
        <v>401</v>
      </c>
      <c r="K4" s="469" t="s">
        <v>402</v>
      </c>
      <c r="L4" s="468" t="s">
        <v>507</v>
      </c>
      <c r="M4" s="470" t="s">
        <v>508</v>
      </c>
      <c r="N4" s="470" t="s">
        <v>714</v>
      </c>
      <c r="O4" s="470" t="s">
        <v>715</v>
      </c>
      <c r="P4" s="470" t="s">
        <v>729</v>
      </c>
      <c r="Q4" s="471" t="s">
        <v>509</v>
      </c>
    </row>
    <row r="5" spans="1:17" s="360" customFormat="1" ht="33" customHeight="1">
      <c r="A5" s="493" t="s">
        <v>515</v>
      </c>
      <c r="B5" s="494">
        <f>SUM(C5:Q5)</f>
        <v>234488308612.42996</v>
      </c>
      <c r="C5" s="361">
        <v>182443221914.96</v>
      </c>
      <c r="D5" s="318">
        <v>40238534.02</v>
      </c>
      <c r="E5" s="318">
        <v>36285434104.09</v>
      </c>
      <c r="F5" s="318">
        <v>975760807.56</v>
      </c>
      <c r="G5" s="318">
        <v>0</v>
      </c>
      <c r="H5" s="318"/>
      <c r="I5" s="318">
        <v>4254359479.4</v>
      </c>
      <c r="J5" s="318">
        <v>6789130626.74</v>
      </c>
      <c r="K5" s="318">
        <v>2347975767.69</v>
      </c>
      <c r="L5" s="318">
        <v>975588121.47</v>
      </c>
      <c r="M5" s="318">
        <v>376599256.5</v>
      </c>
      <c r="N5" s="318"/>
      <c r="O5" s="318"/>
      <c r="P5" s="318"/>
      <c r="Q5" s="319"/>
    </row>
    <row r="6" spans="1:17" s="360" customFormat="1" ht="33" customHeight="1">
      <c r="A6" s="495" t="s">
        <v>516</v>
      </c>
      <c r="B6" s="496">
        <f>SUM(C6:Q6)</f>
        <v>84566175700.72002</v>
      </c>
      <c r="C6" s="362">
        <v>56841877692.4</v>
      </c>
      <c r="D6" s="321">
        <v>23296615.05</v>
      </c>
      <c r="E6" s="321">
        <v>16937259547.35</v>
      </c>
      <c r="F6" s="321">
        <v>1257555467.7</v>
      </c>
      <c r="G6" s="321">
        <v>0</v>
      </c>
      <c r="H6" s="321">
        <v>0</v>
      </c>
      <c r="I6" s="321">
        <v>1334270657.32</v>
      </c>
      <c r="J6" s="321">
        <v>5624780731.74</v>
      </c>
      <c r="K6" s="321">
        <v>1161883237.38</v>
      </c>
      <c r="L6" s="321">
        <v>568709388.31</v>
      </c>
      <c r="M6" s="321">
        <v>763840690.47</v>
      </c>
      <c r="N6" s="321">
        <v>44182000</v>
      </c>
      <c r="O6" s="321">
        <v>8519673</v>
      </c>
      <c r="P6" s="321"/>
      <c r="Q6" s="322"/>
    </row>
    <row r="7" spans="1:17" s="360" customFormat="1" ht="33" customHeight="1">
      <c r="A7" s="497" t="s">
        <v>730</v>
      </c>
      <c r="B7" s="496">
        <f>SUM(C7:L7)+Q7</f>
        <v>77840902051.51999</v>
      </c>
      <c r="C7" s="362">
        <v>52869123810.09</v>
      </c>
      <c r="D7" s="321">
        <v>4278214.7</v>
      </c>
      <c r="E7" s="321">
        <v>15906589007.75</v>
      </c>
      <c r="F7" s="321">
        <v>803236245.98</v>
      </c>
      <c r="G7" s="321">
        <v>0</v>
      </c>
      <c r="H7" s="321">
        <v>0</v>
      </c>
      <c r="I7" s="321">
        <v>1255182075.48</v>
      </c>
      <c r="J7" s="321">
        <v>5340805256.14</v>
      </c>
      <c r="K7" s="321">
        <v>1136182931.67</v>
      </c>
      <c r="L7" s="321">
        <v>525504509.71</v>
      </c>
      <c r="M7" s="363" t="s">
        <v>419</v>
      </c>
      <c r="N7" s="363" t="s">
        <v>655</v>
      </c>
      <c r="O7" s="363" t="s">
        <v>655</v>
      </c>
      <c r="P7" s="363" t="s">
        <v>655</v>
      </c>
      <c r="Q7" s="322"/>
    </row>
    <row r="8" spans="1:17" s="360" customFormat="1" ht="33" customHeight="1">
      <c r="A8" s="497" t="s">
        <v>731</v>
      </c>
      <c r="B8" s="496">
        <f>SUM(C8:L8)+Q8</f>
        <v>0</v>
      </c>
      <c r="C8" s="362">
        <v>0</v>
      </c>
      <c r="D8" s="321">
        <v>0</v>
      </c>
      <c r="E8" s="321">
        <v>0</v>
      </c>
      <c r="F8" s="321">
        <v>0</v>
      </c>
      <c r="G8" s="321">
        <v>0</v>
      </c>
      <c r="H8" s="321">
        <v>0</v>
      </c>
      <c r="I8" s="321">
        <v>0</v>
      </c>
      <c r="J8" s="321">
        <v>0</v>
      </c>
      <c r="K8" s="321">
        <v>0</v>
      </c>
      <c r="L8" s="321">
        <v>0</v>
      </c>
      <c r="M8" s="363" t="s">
        <v>419</v>
      </c>
      <c r="N8" s="363" t="s">
        <v>655</v>
      </c>
      <c r="O8" s="363" t="s">
        <v>655</v>
      </c>
      <c r="P8" s="363" t="s">
        <v>655</v>
      </c>
      <c r="Q8" s="322"/>
    </row>
    <row r="9" spans="1:17" s="360" customFormat="1" ht="33" customHeight="1">
      <c r="A9" s="497" t="s">
        <v>732</v>
      </c>
      <c r="B9" s="496">
        <f aca="true" t="shared" si="0" ref="B9:B14">SUM(C9:Q9)</f>
        <v>1249945843.83</v>
      </c>
      <c r="C9" s="362">
        <v>0</v>
      </c>
      <c r="D9" s="321">
        <v>17262249.62</v>
      </c>
      <c r="E9" s="321">
        <v>0</v>
      </c>
      <c r="F9" s="321">
        <v>417402309.25</v>
      </c>
      <c r="G9" s="321">
        <v>0</v>
      </c>
      <c r="H9" s="321">
        <v>0</v>
      </c>
      <c r="I9" s="321">
        <v>0</v>
      </c>
      <c r="J9" s="321">
        <v>0</v>
      </c>
      <c r="K9" s="321">
        <v>0</v>
      </c>
      <c r="L9" s="321">
        <v>0</v>
      </c>
      <c r="M9" s="321">
        <v>762579611.96</v>
      </c>
      <c r="N9" s="321">
        <v>44182000</v>
      </c>
      <c r="O9" s="321">
        <v>8519673</v>
      </c>
      <c r="P9" s="321"/>
      <c r="Q9" s="322"/>
    </row>
    <row r="10" spans="1:17" s="360" customFormat="1" ht="33" customHeight="1">
      <c r="A10" s="497" t="s">
        <v>733</v>
      </c>
      <c r="B10" s="496">
        <f t="shared" si="0"/>
        <v>4412423909.850001</v>
      </c>
      <c r="C10" s="362">
        <v>3177569669.3</v>
      </c>
      <c r="D10" s="321">
        <v>1662116.44</v>
      </c>
      <c r="E10" s="321">
        <v>982594859.69</v>
      </c>
      <c r="F10" s="321">
        <v>32773446.49</v>
      </c>
      <c r="G10" s="321">
        <v>0</v>
      </c>
      <c r="H10" s="321">
        <v>0</v>
      </c>
      <c r="I10" s="321">
        <v>72320960.13</v>
      </c>
      <c r="J10" s="321">
        <v>80380595.6</v>
      </c>
      <c r="K10" s="321">
        <v>24175358.93</v>
      </c>
      <c r="L10" s="321">
        <v>39685824.76</v>
      </c>
      <c r="M10" s="321">
        <v>1261078.51</v>
      </c>
      <c r="N10" s="321">
        <v>0</v>
      </c>
      <c r="O10" s="321">
        <v>0</v>
      </c>
      <c r="P10" s="321"/>
      <c r="Q10" s="322"/>
    </row>
    <row r="11" spans="1:17" s="360" customFormat="1" ht="33" customHeight="1">
      <c r="A11" s="495" t="s">
        <v>517</v>
      </c>
      <c r="B11" s="496">
        <f t="shared" si="0"/>
        <v>27339864373.54</v>
      </c>
      <c r="C11" s="362">
        <v>13895341200</v>
      </c>
      <c r="D11" s="321">
        <v>22580000</v>
      </c>
      <c r="E11" s="321">
        <v>8784910000</v>
      </c>
      <c r="F11" s="321">
        <v>1137880000</v>
      </c>
      <c r="G11" s="321">
        <v>0</v>
      </c>
      <c r="H11" s="321">
        <v>0</v>
      </c>
      <c r="I11" s="321">
        <v>1068018300</v>
      </c>
      <c r="J11" s="321">
        <v>627927200</v>
      </c>
      <c r="K11" s="321">
        <v>522350000</v>
      </c>
      <c r="L11" s="321">
        <v>593480000</v>
      </c>
      <c r="M11" s="321">
        <v>634676000.54</v>
      </c>
      <c r="N11" s="321">
        <v>44182000</v>
      </c>
      <c r="O11" s="321">
        <v>8519673</v>
      </c>
      <c r="P11" s="321"/>
      <c r="Q11" s="322"/>
    </row>
    <row r="12" spans="1:17" s="360" customFormat="1" ht="33" customHeight="1">
      <c r="A12" s="497" t="s">
        <v>734</v>
      </c>
      <c r="B12" s="496">
        <f t="shared" si="0"/>
        <v>23989270000</v>
      </c>
      <c r="C12" s="362">
        <v>11382210000</v>
      </c>
      <c r="D12" s="321">
        <v>22580000</v>
      </c>
      <c r="E12" s="321">
        <v>8784910000</v>
      </c>
      <c r="F12" s="321">
        <v>1137880000</v>
      </c>
      <c r="G12" s="321">
        <v>0</v>
      </c>
      <c r="H12" s="321">
        <v>0</v>
      </c>
      <c r="I12" s="321">
        <v>1009020000</v>
      </c>
      <c r="J12" s="321">
        <v>536840000</v>
      </c>
      <c r="K12" s="321">
        <v>522350000</v>
      </c>
      <c r="L12" s="321">
        <v>593480000</v>
      </c>
      <c r="M12" s="321">
        <v>0</v>
      </c>
      <c r="N12" s="321"/>
      <c r="O12" s="321"/>
      <c r="P12" s="321"/>
      <c r="Q12" s="322"/>
    </row>
    <row r="13" spans="1:17" s="360" customFormat="1" ht="33" customHeight="1">
      <c r="A13" s="495" t="s">
        <v>518</v>
      </c>
      <c r="B13" s="496">
        <f t="shared" si="0"/>
        <v>57226311327.17999</v>
      </c>
      <c r="C13" s="498">
        <f aca="true" t="shared" si="1" ref="C13:Q13">C6-C11</f>
        <v>42946536492.4</v>
      </c>
      <c r="D13" s="441">
        <f t="shared" si="1"/>
        <v>716615.0500000007</v>
      </c>
      <c r="E13" s="441">
        <f t="shared" si="1"/>
        <v>8152349547.35</v>
      </c>
      <c r="F13" s="441">
        <f t="shared" si="1"/>
        <v>119675467.70000005</v>
      </c>
      <c r="G13" s="441">
        <f t="shared" si="1"/>
        <v>0</v>
      </c>
      <c r="H13" s="441">
        <f t="shared" si="1"/>
        <v>0</v>
      </c>
      <c r="I13" s="441">
        <f t="shared" si="1"/>
        <v>266252357.31999993</v>
      </c>
      <c r="J13" s="441">
        <f t="shared" si="1"/>
        <v>4996853531.74</v>
      </c>
      <c r="K13" s="441">
        <f t="shared" si="1"/>
        <v>639533237.3800001</v>
      </c>
      <c r="L13" s="441">
        <f t="shared" si="1"/>
        <v>-24770611.690000057</v>
      </c>
      <c r="M13" s="441">
        <f t="shared" si="1"/>
        <v>129164689.93000007</v>
      </c>
      <c r="N13" s="441">
        <f t="shared" si="1"/>
        <v>0</v>
      </c>
      <c r="O13" s="441">
        <f t="shared" si="1"/>
        <v>0</v>
      </c>
      <c r="P13" s="441">
        <f t="shared" si="1"/>
        <v>0</v>
      </c>
      <c r="Q13" s="443">
        <f t="shared" si="1"/>
        <v>0</v>
      </c>
    </row>
    <row r="14" spans="1:17" s="360" customFormat="1" ht="33" customHeight="1" thickBot="1">
      <c r="A14" s="499" t="s">
        <v>519</v>
      </c>
      <c r="B14" s="500">
        <f t="shared" si="0"/>
        <v>291714619939.61</v>
      </c>
      <c r="C14" s="501">
        <f aca="true" t="shared" si="2" ref="C14:Q14">C5+C13</f>
        <v>225389758407.36</v>
      </c>
      <c r="D14" s="502">
        <f t="shared" si="2"/>
        <v>40955149.07000001</v>
      </c>
      <c r="E14" s="502">
        <f t="shared" si="2"/>
        <v>44437783651.439995</v>
      </c>
      <c r="F14" s="502">
        <f t="shared" si="2"/>
        <v>1095436275.26</v>
      </c>
      <c r="G14" s="502">
        <f t="shared" si="2"/>
        <v>0</v>
      </c>
      <c r="H14" s="502">
        <f t="shared" si="2"/>
        <v>0</v>
      </c>
      <c r="I14" s="502">
        <f t="shared" si="2"/>
        <v>4520611836.72</v>
      </c>
      <c r="J14" s="502">
        <f t="shared" si="2"/>
        <v>11785984158.48</v>
      </c>
      <c r="K14" s="502">
        <f t="shared" si="2"/>
        <v>2987509005.07</v>
      </c>
      <c r="L14" s="502">
        <f t="shared" si="2"/>
        <v>950817509.78</v>
      </c>
      <c r="M14" s="502">
        <f t="shared" si="2"/>
        <v>505763946.43000007</v>
      </c>
      <c r="N14" s="502">
        <f t="shared" si="2"/>
        <v>0</v>
      </c>
      <c r="O14" s="502">
        <f t="shared" si="2"/>
        <v>0</v>
      </c>
      <c r="P14" s="502">
        <f t="shared" si="2"/>
        <v>0</v>
      </c>
      <c r="Q14" s="503">
        <f t="shared" si="2"/>
        <v>0</v>
      </c>
    </row>
  </sheetData>
  <sheetProtection password="F69C" sheet="1" objects="1" scenarios="1"/>
  <mergeCells count="1">
    <mergeCell ref="A1:Q1"/>
  </mergeCells>
  <printOptions horizontalCentered="1" verticalCentered="1"/>
  <pageMargins left="0.5511811023622047" right="0.2755905511811024" top="0.984251968503937" bottom="0.7874015748031497" header="0.5118110236220472" footer="0.5118110236220472"/>
  <pageSetup errors="blank" fitToHeight="1" fitToWidth="1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18.625" style="406" customWidth="1"/>
    <col min="2" max="2" width="13.125" style="406" customWidth="1"/>
    <col min="3" max="3" width="8.625" style="406" customWidth="1"/>
    <col min="4" max="4" width="12.75390625" style="406" customWidth="1"/>
    <col min="5" max="5" width="12.50390625" style="406" bestFit="1" customWidth="1"/>
    <col min="6" max="6" width="12.75390625" style="406" customWidth="1"/>
    <col min="7" max="9" width="8.625" style="406" customWidth="1"/>
    <col min="10" max="10" width="6.625" style="406" customWidth="1"/>
    <col min="11" max="12" width="8.625" style="406" customWidth="1"/>
    <col min="13" max="16384" width="8.00390625" style="406" customWidth="1"/>
  </cols>
  <sheetData>
    <row r="1" spans="1:12" ht="36.75" customHeight="1">
      <c r="A1" s="736" t="s">
        <v>735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18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9" t="s">
        <v>520</v>
      </c>
    </row>
    <row r="3" spans="1:12" ht="18.75" customHeight="1" thickBot="1">
      <c r="A3" s="410" t="s">
        <v>633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9" t="s">
        <v>432</v>
      </c>
    </row>
    <row r="4" spans="1:12" ht="47.25" customHeight="1" thickBot="1">
      <c r="A4" s="504" t="s">
        <v>736</v>
      </c>
      <c r="B4" s="505" t="s">
        <v>433</v>
      </c>
      <c r="C4" s="506" t="s">
        <v>737</v>
      </c>
      <c r="D4" s="507" t="s">
        <v>738</v>
      </c>
      <c r="E4" s="507" t="s">
        <v>739</v>
      </c>
      <c r="F4" s="507" t="s">
        <v>728</v>
      </c>
      <c r="G4" s="507" t="s">
        <v>506</v>
      </c>
      <c r="H4" s="507" t="s">
        <v>521</v>
      </c>
      <c r="I4" s="507" t="s">
        <v>400</v>
      </c>
      <c r="J4" s="507" t="s">
        <v>401</v>
      </c>
      <c r="K4" s="507" t="s">
        <v>402</v>
      </c>
      <c r="L4" s="508" t="s">
        <v>522</v>
      </c>
    </row>
    <row r="5" spans="1:12" ht="21.75" customHeight="1">
      <c r="A5" s="509" t="s">
        <v>523</v>
      </c>
      <c r="B5" s="510">
        <f aca="true" t="shared" si="0" ref="B5:B21">SUM(C5:L5)</f>
        <v>44372239.25</v>
      </c>
      <c r="C5" s="511">
        <f aca="true" t="shared" si="1" ref="C5:L5">SUM(C6:C8)</f>
        <v>0</v>
      </c>
      <c r="D5" s="512">
        <f t="shared" si="1"/>
        <v>13959930</v>
      </c>
      <c r="E5" s="512">
        <f t="shared" si="1"/>
        <v>0</v>
      </c>
      <c r="F5" s="512">
        <f t="shared" si="1"/>
        <v>30412309.25</v>
      </c>
      <c r="G5" s="512">
        <f t="shared" si="1"/>
        <v>0</v>
      </c>
      <c r="H5" s="512">
        <f t="shared" si="1"/>
        <v>0</v>
      </c>
      <c r="I5" s="512">
        <f t="shared" si="1"/>
        <v>0</v>
      </c>
      <c r="J5" s="512">
        <f t="shared" si="1"/>
        <v>0</v>
      </c>
      <c r="K5" s="512">
        <f t="shared" si="1"/>
        <v>0</v>
      </c>
      <c r="L5" s="513">
        <f t="shared" si="1"/>
        <v>0</v>
      </c>
    </row>
    <row r="6" spans="1:12" ht="21.75" customHeight="1">
      <c r="A6" s="514" t="s">
        <v>524</v>
      </c>
      <c r="B6" s="515">
        <f t="shared" si="0"/>
        <v>0</v>
      </c>
      <c r="C6" s="364"/>
      <c r="D6" s="365"/>
      <c r="E6" s="365"/>
      <c r="F6" s="365"/>
      <c r="G6" s="365"/>
      <c r="H6" s="365"/>
      <c r="I6" s="365"/>
      <c r="J6" s="365"/>
      <c r="K6" s="365"/>
      <c r="L6" s="366"/>
    </row>
    <row r="7" spans="1:12" ht="21.75" customHeight="1">
      <c r="A7" s="514" t="s">
        <v>525</v>
      </c>
      <c r="B7" s="515">
        <f t="shared" si="0"/>
        <v>44372239.25</v>
      </c>
      <c r="C7" s="364"/>
      <c r="D7" s="365">
        <v>13959930</v>
      </c>
      <c r="E7" s="365">
        <v>0</v>
      </c>
      <c r="F7" s="365">
        <v>30412309.25</v>
      </c>
      <c r="G7" s="365"/>
      <c r="H7" s="365"/>
      <c r="I7" s="365"/>
      <c r="J7" s="365"/>
      <c r="K7" s="365"/>
      <c r="L7" s="366"/>
    </row>
    <row r="8" spans="1:12" ht="21.75" customHeight="1">
      <c r="A8" s="514" t="s">
        <v>526</v>
      </c>
      <c r="B8" s="515">
        <f t="shared" si="0"/>
        <v>0</v>
      </c>
      <c r="C8" s="364"/>
      <c r="D8" s="365"/>
      <c r="E8" s="365"/>
      <c r="F8" s="365"/>
      <c r="G8" s="365"/>
      <c r="H8" s="365"/>
      <c r="I8" s="365"/>
      <c r="J8" s="365"/>
      <c r="K8" s="365"/>
      <c r="L8" s="366"/>
    </row>
    <row r="9" spans="1:12" ht="21.75" customHeight="1">
      <c r="A9" s="514" t="s">
        <v>527</v>
      </c>
      <c r="B9" s="515">
        <f t="shared" si="0"/>
        <v>402290000</v>
      </c>
      <c r="C9" s="516">
        <f aca="true" t="shared" si="2" ref="C9:L9">SUM(C10:C13)</f>
        <v>0</v>
      </c>
      <c r="D9" s="517">
        <f t="shared" si="2"/>
        <v>15300000</v>
      </c>
      <c r="E9" s="517">
        <f t="shared" si="2"/>
        <v>0</v>
      </c>
      <c r="F9" s="517">
        <f t="shared" si="2"/>
        <v>386990000</v>
      </c>
      <c r="G9" s="517">
        <f t="shared" si="2"/>
        <v>0</v>
      </c>
      <c r="H9" s="517">
        <f t="shared" si="2"/>
        <v>0</v>
      </c>
      <c r="I9" s="517">
        <f t="shared" si="2"/>
        <v>0</v>
      </c>
      <c r="J9" s="517">
        <f t="shared" si="2"/>
        <v>0</v>
      </c>
      <c r="K9" s="517">
        <f t="shared" si="2"/>
        <v>0</v>
      </c>
      <c r="L9" s="518">
        <f t="shared" si="2"/>
        <v>0</v>
      </c>
    </row>
    <row r="10" spans="1:12" ht="21.75" customHeight="1">
      <c r="A10" s="514" t="s">
        <v>528</v>
      </c>
      <c r="B10" s="515">
        <f t="shared" si="0"/>
        <v>74310000</v>
      </c>
      <c r="C10" s="364"/>
      <c r="D10" s="365">
        <v>2000000</v>
      </c>
      <c r="E10" s="365">
        <v>0</v>
      </c>
      <c r="F10" s="365">
        <v>72310000</v>
      </c>
      <c r="G10" s="365"/>
      <c r="H10" s="365"/>
      <c r="I10" s="365"/>
      <c r="J10" s="365"/>
      <c r="K10" s="365"/>
      <c r="L10" s="366"/>
    </row>
    <row r="11" spans="1:12" ht="21.75" customHeight="1">
      <c r="A11" s="514" t="s">
        <v>529</v>
      </c>
      <c r="B11" s="515">
        <f t="shared" si="0"/>
        <v>0</v>
      </c>
      <c r="C11" s="364"/>
      <c r="D11" s="365">
        <v>0</v>
      </c>
      <c r="E11" s="365">
        <v>0</v>
      </c>
      <c r="F11" s="365">
        <v>0</v>
      </c>
      <c r="G11" s="365"/>
      <c r="H11" s="365"/>
      <c r="I11" s="365"/>
      <c r="J11" s="365"/>
      <c r="K11" s="365"/>
      <c r="L11" s="366"/>
    </row>
    <row r="12" spans="1:12" ht="21.75" customHeight="1">
      <c r="A12" s="514" t="s">
        <v>530</v>
      </c>
      <c r="B12" s="515">
        <f t="shared" si="0"/>
        <v>327980000</v>
      </c>
      <c r="C12" s="364"/>
      <c r="D12" s="365">
        <v>13300000</v>
      </c>
      <c r="E12" s="365">
        <v>0</v>
      </c>
      <c r="F12" s="365">
        <v>314680000</v>
      </c>
      <c r="G12" s="365"/>
      <c r="H12" s="365"/>
      <c r="I12" s="365"/>
      <c r="J12" s="365"/>
      <c r="K12" s="365"/>
      <c r="L12" s="366"/>
    </row>
    <row r="13" spans="1:12" ht="21.75" customHeight="1">
      <c r="A13" s="514" t="s">
        <v>531</v>
      </c>
      <c r="B13" s="515">
        <f t="shared" si="0"/>
        <v>0</v>
      </c>
      <c r="C13" s="364"/>
      <c r="D13" s="365"/>
      <c r="E13" s="365"/>
      <c r="F13" s="365"/>
      <c r="G13" s="365"/>
      <c r="H13" s="365"/>
      <c r="I13" s="365"/>
      <c r="J13" s="365"/>
      <c r="K13" s="365"/>
      <c r="L13" s="366"/>
    </row>
    <row r="14" spans="1:12" ht="21.75" customHeight="1">
      <c r="A14" s="514" t="s">
        <v>532</v>
      </c>
      <c r="B14" s="515">
        <f t="shared" si="0"/>
        <v>434664558.87</v>
      </c>
      <c r="C14" s="516">
        <f aca="true" t="shared" si="3" ref="C14:L14">SUM(C15:C17)</f>
        <v>0</v>
      </c>
      <c r="D14" s="517">
        <f t="shared" si="3"/>
        <v>17262249.62</v>
      </c>
      <c r="E14" s="517">
        <f t="shared" si="3"/>
        <v>0</v>
      </c>
      <c r="F14" s="517">
        <f t="shared" si="3"/>
        <v>417402309.25</v>
      </c>
      <c r="G14" s="517">
        <f t="shared" si="3"/>
        <v>0</v>
      </c>
      <c r="H14" s="517">
        <f t="shared" si="3"/>
        <v>0</v>
      </c>
      <c r="I14" s="517">
        <f t="shared" si="3"/>
        <v>0</v>
      </c>
      <c r="J14" s="517">
        <f t="shared" si="3"/>
        <v>0</v>
      </c>
      <c r="K14" s="517">
        <f t="shared" si="3"/>
        <v>0</v>
      </c>
      <c r="L14" s="518">
        <f t="shared" si="3"/>
        <v>0</v>
      </c>
    </row>
    <row r="15" spans="1:12" ht="21.75" customHeight="1">
      <c r="A15" s="514" t="s">
        <v>524</v>
      </c>
      <c r="B15" s="515">
        <f t="shared" si="0"/>
        <v>0</v>
      </c>
      <c r="C15" s="364"/>
      <c r="D15" s="365"/>
      <c r="E15" s="365"/>
      <c r="F15" s="365"/>
      <c r="G15" s="365"/>
      <c r="H15" s="365"/>
      <c r="I15" s="365"/>
      <c r="J15" s="365"/>
      <c r="K15" s="365"/>
      <c r="L15" s="366"/>
    </row>
    <row r="16" spans="1:12" ht="21.75" customHeight="1">
      <c r="A16" s="514" t="s">
        <v>740</v>
      </c>
      <c r="B16" s="515">
        <f t="shared" si="0"/>
        <v>434664558.87</v>
      </c>
      <c r="C16" s="364"/>
      <c r="D16" s="365">
        <v>17262249.62</v>
      </c>
      <c r="E16" s="365">
        <v>0</v>
      </c>
      <c r="F16" s="365">
        <v>417402309.25</v>
      </c>
      <c r="G16" s="365"/>
      <c r="H16" s="365"/>
      <c r="I16" s="365"/>
      <c r="J16" s="365"/>
      <c r="K16" s="365"/>
      <c r="L16" s="366"/>
    </row>
    <row r="17" spans="1:12" ht="21.75" customHeight="1">
      <c r="A17" s="514" t="s">
        <v>526</v>
      </c>
      <c r="B17" s="515">
        <f t="shared" si="0"/>
        <v>0</v>
      </c>
      <c r="C17" s="364"/>
      <c r="D17" s="365"/>
      <c r="E17" s="365"/>
      <c r="F17" s="365"/>
      <c r="G17" s="365"/>
      <c r="H17" s="365"/>
      <c r="I17" s="365"/>
      <c r="J17" s="365"/>
      <c r="K17" s="365"/>
      <c r="L17" s="366"/>
    </row>
    <row r="18" spans="1:12" ht="21.75" customHeight="1">
      <c r="A18" s="514" t="s">
        <v>533</v>
      </c>
      <c r="B18" s="515">
        <f t="shared" si="0"/>
        <v>11997680.379999999</v>
      </c>
      <c r="C18" s="516">
        <f aca="true" t="shared" si="4" ref="C18:L18">SUM(C19:C21)</f>
        <v>0</v>
      </c>
      <c r="D18" s="517">
        <f t="shared" si="4"/>
        <v>11997680.379999999</v>
      </c>
      <c r="E18" s="517">
        <f t="shared" si="4"/>
        <v>0</v>
      </c>
      <c r="F18" s="517">
        <f t="shared" si="4"/>
        <v>0</v>
      </c>
      <c r="G18" s="517">
        <f t="shared" si="4"/>
        <v>0</v>
      </c>
      <c r="H18" s="517">
        <f t="shared" si="4"/>
        <v>0</v>
      </c>
      <c r="I18" s="517">
        <f t="shared" si="4"/>
        <v>0</v>
      </c>
      <c r="J18" s="517">
        <f t="shared" si="4"/>
        <v>0</v>
      </c>
      <c r="K18" s="517">
        <f t="shared" si="4"/>
        <v>0</v>
      </c>
      <c r="L18" s="518">
        <f t="shared" si="4"/>
        <v>0</v>
      </c>
    </row>
    <row r="19" spans="1:12" ht="21.75" customHeight="1">
      <c r="A19" s="514" t="s">
        <v>524</v>
      </c>
      <c r="B19" s="515">
        <f t="shared" si="0"/>
        <v>0</v>
      </c>
      <c r="C19" s="516">
        <f aca="true" t="shared" si="5" ref="C19:L19">C6+C11-C15</f>
        <v>0</v>
      </c>
      <c r="D19" s="517">
        <f t="shared" si="5"/>
        <v>0</v>
      </c>
      <c r="E19" s="517">
        <f t="shared" si="5"/>
        <v>0</v>
      </c>
      <c r="F19" s="517">
        <f t="shared" si="5"/>
        <v>0</v>
      </c>
      <c r="G19" s="517">
        <f t="shared" si="5"/>
        <v>0</v>
      </c>
      <c r="H19" s="517">
        <f t="shared" si="5"/>
        <v>0</v>
      </c>
      <c r="I19" s="517">
        <f t="shared" si="5"/>
        <v>0</v>
      </c>
      <c r="J19" s="517">
        <f t="shared" si="5"/>
        <v>0</v>
      </c>
      <c r="K19" s="517">
        <f t="shared" si="5"/>
        <v>0</v>
      </c>
      <c r="L19" s="518">
        <f t="shared" si="5"/>
        <v>0</v>
      </c>
    </row>
    <row r="20" spans="1:12" ht="21.75" customHeight="1">
      <c r="A20" s="514" t="s">
        <v>525</v>
      </c>
      <c r="B20" s="519">
        <f t="shared" si="0"/>
        <v>11997680.379999999</v>
      </c>
      <c r="C20" s="516">
        <f aca="true" t="shared" si="6" ref="C20:L20">C7+C10+C12-C16</f>
        <v>0</v>
      </c>
      <c r="D20" s="517">
        <f t="shared" si="6"/>
        <v>11997680.379999999</v>
      </c>
      <c r="E20" s="517">
        <f t="shared" si="6"/>
        <v>0</v>
      </c>
      <c r="F20" s="517">
        <f t="shared" si="6"/>
        <v>0</v>
      </c>
      <c r="G20" s="517">
        <f t="shared" si="6"/>
        <v>0</v>
      </c>
      <c r="H20" s="517">
        <f t="shared" si="6"/>
        <v>0</v>
      </c>
      <c r="I20" s="517">
        <f t="shared" si="6"/>
        <v>0</v>
      </c>
      <c r="J20" s="517">
        <f t="shared" si="6"/>
        <v>0</v>
      </c>
      <c r="K20" s="517">
        <f t="shared" si="6"/>
        <v>0</v>
      </c>
      <c r="L20" s="518">
        <f t="shared" si="6"/>
        <v>0</v>
      </c>
    </row>
    <row r="21" spans="1:12" ht="21.75" customHeight="1" thickBot="1">
      <c r="A21" s="520" t="s">
        <v>526</v>
      </c>
      <c r="B21" s="521">
        <f t="shared" si="0"/>
        <v>0</v>
      </c>
      <c r="C21" s="522">
        <f aca="true" t="shared" si="7" ref="C21:L21">C8+C13-C17</f>
        <v>0</v>
      </c>
      <c r="D21" s="523">
        <f t="shared" si="7"/>
        <v>0</v>
      </c>
      <c r="E21" s="523">
        <f t="shared" si="7"/>
        <v>0</v>
      </c>
      <c r="F21" s="523">
        <f t="shared" si="7"/>
        <v>0</v>
      </c>
      <c r="G21" s="523">
        <f t="shared" si="7"/>
        <v>0</v>
      </c>
      <c r="H21" s="523">
        <f t="shared" si="7"/>
        <v>0</v>
      </c>
      <c r="I21" s="523">
        <f t="shared" si="7"/>
        <v>0</v>
      </c>
      <c r="J21" s="523">
        <f t="shared" si="7"/>
        <v>0</v>
      </c>
      <c r="K21" s="523">
        <f t="shared" si="7"/>
        <v>0</v>
      </c>
      <c r="L21" s="524">
        <f t="shared" si="7"/>
        <v>0</v>
      </c>
    </row>
  </sheetData>
  <sheetProtection password="F69C" sheet="1" objects="1" scenarios="1"/>
  <mergeCells count="1">
    <mergeCell ref="A1:L1"/>
  </mergeCells>
  <printOptions horizontalCentered="1"/>
  <pageMargins left="0.7480314960629921" right="0.35433070866141736" top="0.7874015748031497" bottom="0.5905511811023623" header="0.5118110236220472" footer="0.5118110236220472"/>
  <pageSetup errors="blank"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4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42.00390625" style="406" customWidth="1"/>
    <col min="2" max="2" width="5.75390625" style="406" bestFit="1" customWidth="1"/>
    <col min="3" max="3" width="19.75390625" style="406" customWidth="1"/>
    <col min="4" max="4" width="42.00390625" style="406" customWidth="1"/>
    <col min="5" max="5" width="5.75390625" style="406" bestFit="1" customWidth="1"/>
    <col min="6" max="6" width="19.75390625" style="406" customWidth="1"/>
    <col min="7" max="7" width="8.00390625" style="406" customWidth="1"/>
    <col min="8" max="8" width="13.375" style="406" bestFit="1" customWidth="1"/>
    <col min="9" max="16384" width="8.00390625" style="406" customWidth="1"/>
  </cols>
  <sheetData>
    <row r="1" spans="1:6" ht="36.75">
      <c r="A1" s="745" t="s">
        <v>741</v>
      </c>
      <c r="B1" s="745"/>
      <c r="C1" s="745"/>
      <c r="D1" s="745"/>
      <c r="E1" s="745"/>
      <c r="F1" s="745"/>
    </row>
    <row r="2" spans="1:6" ht="15" thickBot="1">
      <c r="A2" s="410" t="s">
        <v>660</v>
      </c>
      <c r="B2" s="525"/>
      <c r="C2" s="526"/>
      <c r="D2" s="526"/>
      <c r="E2" s="526"/>
      <c r="F2" s="448" t="s">
        <v>534</v>
      </c>
    </row>
    <row r="3" spans="1:6" s="462" customFormat="1" ht="15" thickBot="1">
      <c r="A3" s="457" t="s">
        <v>661</v>
      </c>
      <c r="B3" s="527" t="s">
        <v>535</v>
      </c>
      <c r="C3" s="449" t="s">
        <v>742</v>
      </c>
      <c r="D3" s="457" t="s">
        <v>661</v>
      </c>
      <c r="E3" s="527" t="s">
        <v>535</v>
      </c>
      <c r="F3" s="450" t="s">
        <v>742</v>
      </c>
    </row>
    <row r="4" spans="1:6" s="462" customFormat="1" ht="14.25">
      <c r="A4" s="528" t="s">
        <v>743</v>
      </c>
      <c r="B4" s="529" t="s">
        <v>536</v>
      </c>
      <c r="C4" s="530">
        <f>SUM(C5:C6)</f>
        <v>8640601</v>
      </c>
      <c r="D4" s="531" t="s">
        <v>537</v>
      </c>
      <c r="E4" s="532" t="s">
        <v>419</v>
      </c>
      <c r="F4" s="533" t="s">
        <v>419</v>
      </c>
    </row>
    <row r="5" spans="1:6" s="462" customFormat="1" ht="14.25">
      <c r="A5" s="534" t="s">
        <v>744</v>
      </c>
      <c r="B5" s="535" t="s">
        <v>536</v>
      </c>
      <c r="C5" s="367">
        <v>8418428</v>
      </c>
      <c r="D5" s="536" t="s">
        <v>538</v>
      </c>
      <c r="E5" s="535" t="s">
        <v>536</v>
      </c>
      <c r="F5" s="367">
        <v>8640601</v>
      </c>
    </row>
    <row r="6" spans="1:6" s="462" customFormat="1" ht="14.25">
      <c r="A6" s="534" t="s">
        <v>539</v>
      </c>
      <c r="B6" s="535" t="s">
        <v>536</v>
      </c>
      <c r="C6" s="537">
        <f>SUM(C7:C8)</f>
        <v>222173</v>
      </c>
      <c r="D6" s="538" t="s">
        <v>540</v>
      </c>
      <c r="E6" s="535" t="s">
        <v>541</v>
      </c>
      <c r="F6" s="368">
        <v>134355761109.75</v>
      </c>
    </row>
    <row r="7" spans="1:6" s="462" customFormat="1" ht="14.25">
      <c r="A7" s="534" t="s">
        <v>745</v>
      </c>
      <c r="B7" s="535" t="s">
        <v>536</v>
      </c>
      <c r="C7" s="369">
        <v>551</v>
      </c>
      <c r="D7" s="536" t="s">
        <v>542</v>
      </c>
      <c r="E7" s="539" t="s">
        <v>419</v>
      </c>
      <c r="F7" s="370" t="s">
        <v>419</v>
      </c>
    </row>
    <row r="8" spans="1:6" s="462" customFormat="1" ht="14.25">
      <c r="A8" s="534" t="s">
        <v>746</v>
      </c>
      <c r="B8" s="535" t="s">
        <v>536</v>
      </c>
      <c r="C8" s="369">
        <v>221622</v>
      </c>
      <c r="D8" s="538" t="s">
        <v>543</v>
      </c>
      <c r="E8" s="535" t="s">
        <v>541</v>
      </c>
      <c r="F8" s="368">
        <v>0</v>
      </c>
    </row>
    <row r="9" spans="1:6" s="462" customFormat="1" ht="14.25">
      <c r="A9" s="534" t="s">
        <v>747</v>
      </c>
      <c r="B9" s="535" t="s">
        <v>536</v>
      </c>
      <c r="C9" s="367">
        <v>13565</v>
      </c>
      <c r="D9" s="538" t="s">
        <v>544</v>
      </c>
      <c r="E9" s="535" t="s">
        <v>541</v>
      </c>
      <c r="F9" s="368">
        <v>0</v>
      </c>
    </row>
    <row r="10" spans="1:6" s="462" customFormat="1" ht="14.25">
      <c r="A10" s="534" t="s">
        <v>748</v>
      </c>
      <c r="B10" s="535" t="s">
        <v>536</v>
      </c>
      <c r="C10" s="367">
        <v>7652133</v>
      </c>
      <c r="D10" s="538" t="s">
        <v>545</v>
      </c>
      <c r="E10" s="535" t="s">
        <v>541</v>
      </c>
      <c r="F10" s="368">
        <v>0</v>
      </c>
    </row>
    <row r="11" spans="1:6" s="462" customFormat="1" ht="14.25">
      <c r="A11" s="534" t="s">
        <v>749</v>
      </c>
      <c r="B11" s="539" t="s">
        <v>419</v>
      </c>
      <c r="C11" s="370" t="s">
        <v>419</v>
      </c>
      <c r="D11" s="538" t="s">
        <v>546</v>
      </c>
      <c r="E11" s="535" t="s">
        <v>541</v>
      </c>
      <c r="F11" s="368">
        <v>0</v>
      </c>
    </row>
    <row r="12" spans="1:6" s="462" customFormat="1" ht="14.25">
      <c r="A12" s="540" t="s">
        <v>547</v>
      </c>
      <c r="B12" s="535" t="s">
        <v>541</v>
      </c>
      <c r="C12" s="371">
        <v>256528880000</v>
      </c>
      <c r="D12" s="538" t="s">
        <v>750</v>
      </c>
      <c r="E12" s="539" t="s">
        <v>419</v>
      </c>
      <c r="F12" s="370" t="s">
        <v>419</v>
      </c>
    </row>
    <row r="13" spans="1:6" s="462" customFormat="1" ht="14.25">
      <c r="A13" s="540" t="s">
        <v>548</v>
      </c>
      <c r="B13" s="535" t="s">
        <v>541</v>
      </c>
      <c r="C13" s="371">
        <v>256528880000</v>
      </c>
      <c r="D13" s="541" t="s">
        <v>549</v>
      </c>
      <c r="E13" s="539" t="s">
        <v>419</v>
      </c>
      <c r="F13" s="372" t="s">
        <v>419</v>
      </c>
    </row>
    <row r="14" spans="1:6" s="543" customFormat="1" ht="14.25">
      <c r="A14" s="540" t="s">
        <v>751</v>
      </c>
      <c r="B14" s="535" t="s">
        <v>541</v>
      </c>
      <c r="C14" s="542">
        <f>SUM(C15:C17)</f>
        <v>0</v>
      </c>
      <c r="D14" s="538" t="s">
        <v>752</v>
      </c>
      <c r="E14" s="539" t="s">
        <v>541</v>
      </c>
      <c r="F14" s="368">
        <v>0</v>
      </c>
    </row>
    <row r="15" spans="1:6" s="462" customFormat="1" ht="14.25">
      <c r="A15" s="540" t="s">
        <v>550</v>
      </c>
      <c r="B15" s="535" t="s">
        <v>541</v>
      </c>
      <c r="C15" s="368">
        <v>0</v>
      </c>
      <c r="D15" s="538" t="s">
        <v>753</v>
      </c>
      <c r="E15" s="535" t="s">
        <v>541</v>
      </c>
      <c r="F15" s="368">
        <v>0</v>
      </c>
    </row>
    <row r="16" spans="1:6" s="462" customFormat="1" ht="14.25">
      <c r="A16" s="540" t="s">
        <v>551</v>
      </c>
      <c r="B16" s="535" t="s">
        <v>541</v>
      </c>
      <c r="C16" s="368">
        <v>0</v>
      </c>
      <c r="D16" s="538" t="s">
        <v>754</v>
      </c>
      <c r="E16" s="535" t="s">
        <v>541</v>
      </c>
      <c r="F16" s="368">
        <v>0</v>
      </c>
    </row>
    <row r="17" spans="1:6" s="462" customFormat="1" ht="14.25">
      <c r="A17" s="534" t="s">
        <v>755</v>
      </c>
      <c r="B17" s="535" t="s">
        <v>541</v>
      </c>
      <c r="C17" s="368">
        <v>0</v>
      </c>
      <c r="D17" s="538" t="s">
        <v>756</v>
      </c>
      <c r="E17" s="535" t="s">
        <v>541</v>
      </c>
      <c r="F17" s="542">
        <f>F15-F16</f>
        <v>0</v>
      </c>
    </row>
    <row r="18" spans="1:6" s="462" customFormat="1" ht="14.25">
      <c r="A18" s="323" t="s">
        <v>757</v>
      </c>
      <c r="B18" s="539" t="s">
        <v>419</v>
      </c>
      <c r="C18" s="372" t="s">
        <v>419</v>
      </c>
      <c r="D18" s="538" t="s">
        <v>758</v>
      </c>
      <c r="E18" s="535" t="s">
        <v>541</v>
      </c>
      <c r="F18" s="542">
        <f>F14+F17</f>
        <v>0</v>
      </c>
    </row>
    <row r="19" spans="1:6" s="462" customFormat="1" ht="14.25">
      <c r="A19" s="534" t="s">
        <v>552</v>
      </c>
      <c r="B19" s="539" t="s">
        <v>419</v>
      </c>
      <c r="C19" s="372" t="s">
        <v>419</v>
      </c>
      <c r="D19" s="538" t="s">
        <v>553</v>
      </c>
      <c r="E19" s="539" t="s">
        <v>419</v>
      </c>
      <c r="F19" s="372" t="s">
        <v>419</v>
      </c>
    </row>
    <row r="20" spans="1:6" s="462" customFormat="1" ht="14.25">
      <c r="A20" s="323" t="s">
        <v>759</v>
      </c>
      <c r="B20" s="535" t="s">
        <v>541</v>
      </c>
      <c r="C20" s="368">
        <v>71210000</v>
      </c>
      <c r="D20" s="538" t="s">
        <v>760</v>
      </c>
      <c r="E20" s="535" t="s">
        <v>541</v>
      </c>
      <c r="F20" s="368">
        <v>0</v>
      </c>
    </row>
    <row r="21" spans="1:6" s="462" customFormat="1" ht="14.25">
      <c r="A21" s="323" t="s">
        <v>761</v>
      </c>
      <c r="B21" s="535" t="s">
        <v>541</v>
      </c>
      <c r="C21" s="368">
        <v>42080000</v>
      </c>
      <c r="D21" s="538" t="s">
        <v>753</v>
      </c>
      <c r="E21" s="535" t="s">
        <v>541</v>
      </c>
      <c r="F21" s="368">
        <v>0</v>
      </c>
    </row>
    <row r="22" spans="1:6" s="462" customFormat="1" ht="14.25">
      <c r="A22" s="323" t="s">
        <v>762</v>
      </c>
      <c r="B22" s="535" t="s">
        <v>541</v>
      </c>
      <c r="C22" s="368">
        <v>78800000</v>
      </c>
      <c r="D22" s="538" t="s">
        <v>754</v>
      </c>
      <c r="E22" s="535" t="s">
        <v>541</v>
      </c>
      <c r="F22" s="368">
        <v>0</v>
      </c>
    </row>
    <row r="23" spans="1:6" s="462" customFormat="1" ht="14.25">
      <c r="A23" s="323" t="s">
        <v>763</v>
      </c>
      <c r="B23" s="535" t="s">
        <v>541</v>
      </c>
      <c r="C23" s="542">
        <f>C20-C21+C22</f>
        <v>107930000</v>
      </c>
      <c r="D23" s="544" t="s">
        <v>756</v>
      </c>
      <c r="E23" s="545" t="s">
        <v>541</v>
      </c>
      <c r="F23" s="546">
        <f>F21-F22</f>
        <v>0</v>
      </c>
    </row>
    <row r="24" spans="1:6" s="462" customFormat="1" ht="14.25">
      <c r="A24" s="534" t="s">
        <v>554</v>
      </c>
      <c r="B24" s="535" t="s">
        <v>541</v>
      </c>
      <c r="C24" s="368">
        <v>0</v>
      </c>
      <c r="D24" s="547" t="s">
        <v>758</v>
      </c>
      <c r="E24" s="548" t="s">
        <v>541</v>
      </c>
      <c r="F24" s="549">
        <f>F20+F23</f>
        <v>0</v>
      </c>
    </row>
    <row r="25" spans="1:6" s="462" customFormat="1" ht="24">
      <c r="A25" s="550" t="s">
        <v>764</v>
      </c>
      <c r="B25" s="545" t="s">
        <v>541</v>
      </c>
      <c r="C25" s="373">
        <v>0</v>
      </c>
      <c r="D25" s="538" t="s">
        <v>765</v>
      </c>
      <c r="E25" s="535" t="s">
        <v>541</v>
      </c>
      <c r="F25" s="551">
        <f>SUM(F26:F27)</f>
        <v>67142932.6</v>
      </c>
    </row>
    <row r="26" spans="1:6" s="462" customFormat="1" ht="14.25">
      <c r="A26" s="552" t="s">
        <v>766</v>
      </c>
      <c r="B26" s="553" t="s">
        <v>419</v>
      </c>
      <c r="C26" s="374" t="s">
        <v>419</v>
      </c>
      <c r="D26" s="554" t="s">
        <v>555</v>
      </c>
      <c r="E26" s="555" t="s">
        <v>541</v>
      </c>
      <c r="F26" s="376">
        <v>67142932.6</v>
      </c>
    </row>
    <row r="27" spans="1:6" s="462" customFormat="1" ht="14.25">
      <c r="A27" s="556" t="s">
        <v>556</v>
      </c>
      <c r="B27" s="535" t="s">
        <v>541</v>
      </c>
      <c r="C27" s="368">
        <v>0</v>
      </c>
      <c r="D27" s="557" t="s">
        <v>557</v>
      </c>
      <c r="E27" s="558" t="s">
        <v>541</v>
      </c>
      <c r="F27" s="559">
        <v>0</v>
      </c>
    </row>
    <row r="28" spans="1:6" s="462" customFormat="1" ht="14.25">
      <c r="A28" s="534" t="s">
        <v>558</v>
      </c>
      <c r="B28" s="535" t="s">
        <v>541</v>
      </c>
      <c r="C28" s="368">
        <v>0</v>
      </c>
      <c r="D28" s="538" t="s">
        <v>767</v>
      </c>
      <c r="E28" s="535" t="s">
        <v>541</v>
      </c>
      <c r="F28" s="375"/>
    </row>
    <row r="29" spans="1:6" s="462" customFormat="1" ht="14.25">
      <c r="A29" s="333" t="s">
        <v>559</v>
      </c>
      <c r="B29" s="555" t="s">
        <v>541</v>
      </c>
      <c r="C29" s="376">
        <v>0</v>
      </c>
      <c r="D29" s="554" t="s">
        <v>768</v>
      </c>
      <c r="E29" s="539" t="s">
        <v>419</v>
      </c>
      <c r="F29" s="376"/>
    </row>
    <row r="30" spans="1:6" s="462" customFormat="1" ht="14.25">
      <c r="A30" s="560" t="s">
        <v>560</v>
      </c>
      <c r="B30" s="558" t="s">
        <v>541</v>
      </c>
      <c r="C30" s="561">
        <f>C27-C28+C29</f>
        <v>0</v>
      </c>
      <c r="D30" s="557" t="s">
        <v>769</v>
      </c>
      <c r="E30" s="558" t="s">
        <v>770</v>
      </c>
      <c r="F30" s="377">
        <v>6761</v>
      </c>
    </row>
    <row r="31" spans="1:6" s="462" customFormat="1" ht="14.25">
      <c r="A31" s="560" t="s">
        <v>771</v>
      </c>
      <c r="B31" s="558" t="s">
        <v>419</v>
      </c>
      <c r="C31" s="562" t="s">
        <v>646</v>
      </c>
      <c r="D31" s="557" t="s">
        <v>772</v>
      </c>
      <c r="E31" s="558" t="s">
        <v>770</v>
      </c>
      <c r="F31" s="377">
        <v>36</v>
      </c>
    </row>
    <row r="32" spans="1:6" s="462" customFormat="1" ht="14.25">
      <c r="A32" s="560" t="s">
        <v>773</v>
      </c>
      <c r="B32" s="558"/>
      <c r="C32" s="377"/>
      <c r="D32" s="557" t="s">
        <v>774</v>
      </c>
      <c r="E32" s="558" t="s">
        <v>770</v>
      </c>
      <c r="F32" s="377">
        <v>5060</v>
      </c>
    </row>
    <row r="33" spans="1:6" s="462" customFormat="1" ht="14.25">
      <c r="A33" s="560" t="s">
        <v>775</v>
      </c>
      <c r="B33" s="558"/>
      <c r="C33" s="377"/>
      <c r="D33" s="557" t="s">
        <v>776</v>
      </c>
      <c r="E33" s="558" t="s">
        <v>770</v>
      </c>
      <c r="F33" s="377">
        <v>493</v>
      </c>
    </row>
    <row r="34" spans="1:6" s="462" customFormat="1" ht="15" thickBot="1">
      <c r="A34" s="563" t="s">
        <v>777</v>
      </c>
      <c r="B34" s="564"/>
      <c r="C34" s="565"/>
      <c r="D34" s="566" t="s">
        <v>778</v>
      </c>
      <c r="E34" s="564" t="s">
        <v>770</v>
      </c>
      <c r="F34" s="567"/>
    </row>
  </sheetData>
  <sheetProtection password="F69C" sheet="1" objects="1" scenarios="1"/>
  <mergeCells count="1">
    <mergeCell ref="A1:F1"/>
  </mergeCells>
  <printOptions horizontalCentered="1" verticalCentered="1"/>
  <pageMargins left="0.17" right="0.23" top="0.1968503937007874" bottom="0.1968503937007874" header="0.11811023622047245" footer="0.11811023622047245"/>
  <pageSetup errors="blank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5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41.375" style="406" customWidth="1"/>
    <col min="2" max="2" width="5.75390625" style="406" bestFit="1" customWidth="1"/>
    <col min="3" max="3" width="20.625" style="406" customWidth="1"/>
    <col min="4" max="4" width="39.25390625" style="406" customWidth="1"/>
    <col min="5" max="5" width="5.75390625" style="406" bestFit="1" customWidth="1"/>
    <col min="6" max="6" width="20.625" style="406" customWidth="1"/>
    <col min="7" max="16384" width="8.00390625" style="406" customWidth="1"/>
  </cols>
  <sheetData>
    <row r="1" spans="1:6" ht="36.75" customHeight="1">
      <c r="A1" s="746" t="s">
        <v>779</v>
      </c>
      <c r="B1" s="746"/>
      <c r="C1" s="746"/>
      <c r="D1" s="746"/>
      <c r="E1" s="746"/>
      <c r="F1" s="746"/>
    </row>
    <row r="2" spans="1:6" ht="26.25" customHeight="1" thickBot="1">
      <c r="A2" s="410" t="s">
        <v>633</v>
      </c>
      <c r="B2" s="411"/>
      <c r="C2" s="407"/>
      <c r="D2" s="407"/>
      <c r="E2" s="407"/>
      <c r="F2" s="409" t="s">
        <v>780</v>
      </c>
    </row>
    <row r="3" spans="1:6" ht="22.5" customHeight="1" thickBot="1">
      <c r="A3" s="457" t="s">
        <v>653</v>
      </c>
      <c r="B3" s="527" t="s">
        <v>535</v>
      </c>
      <c r="C3" s="450" t="s">
        <v>781</v>
      </c>
      <c r="D3" s="457" t="s">
        <v>653</v>
      </c>
      <c r="E3" s="527" t="s">
        <v>535</v>
      </c>
      <c r="F3" s="450" t="s">
        <v>781</v>
      </c>
    </row>
    <row r="4" spans="1:6" ht="19.5" customHeight="1">
      <c r="A4" s="568" t="s">
        <v>561</v>
      </c>
      <c r="B4" s="569" t="s">
        <v>419</v>
      </c>
      <c r="C4" s="570" t="s">
        <v>419</v>
      </c>
      <c r="D4" s="568" t="s">
        <v>782</v>
      </c>
      <c r="E4" s="571" t="s">
        <v>536</v>
      </c>
      <c r="F4" s="378">
        <v>25880618</v>
      </c>
    </row>
    <row r="5" spans="1:6" ht="19.5" customHeight="1">
      <c r="A5" s="339" t="s">
        <v>783</v>
      </c>
      <c r="B5" s="572" t="s">
        <v>536</v>
      </c>
      <c r="C5" s="573">
        <f>SUM(C6:C7)</f>
        <v>10041610</v>
      </c>
      <c r="D5" s="339" t="s">
        <v>784</v>
      </c>
      <c r="E5" s="391" t="s">
        <v>419</v>
      </c>
      <c r="F5" s="346" t="s">
        <v>419</v>
      </c>
    </row>
    <row r="6" spans="1:6" ht="19.5" customHeight="1">
      <c r="A6" s="339" t="s">
        <v>785</v>
      </c>
      <c r="B6" s="572" t="s">
        <v>536</v>
      </c>
      <c r="C6" s="379">
        <v>9790480</v>
      </c>
      <c r="D6" s="574" t="s">
        <v>783</v>
      </c>
      <c r="E6" s="391" t="s">
        <v>786</v>
      </c>
      <c r="F6" s="575">
        <v>9986876</v>
      </c>
    </row>
    <row r="7" spans="1:6" ht="19.5" customHeight="1">
      <c r="A7" s="339" t="s">
        <v>787</v>
      </c>
      <c r="B7" s="572" t="s">
        <v>536</v>
      </c>
      <c r="C7" s="379">
        <v>251130</v>
      </c>
      <c r="D7" s="568" t="s">
        <v>788</v>
      </c>
      <c r="E7" s="571" t="s">
        <v>536</v>
      </c>
      <c r="F7" s="380">
        <v>39573</v>
      </c>
    </row>
    <row r="8" spans="1:6" ht="19.5" customHeight="1">
      <c r="A8" s="339" t="s">
        <v>789</v>
      </c>
      <c r="B8" s="572" t="s">
        <v>419</v>
      </c>
      <c r="C8" s="340" t="s">
        <v>419</v>
      </c>
      <c r="D8" s="339" t="s">
        <v>790</v>
      </c>
      <c r="E8" s="391" t="s">
        <v>541</v>
      </c>
      <c r="F8" s="379">
        <v>315310070000</v>
      </c>
    </row>
    <row r="9" spans="1:6" ht="19.5" customHeight="1">
      <c r="A9" s="339" t="s">
        <v>791</v>
      </c>
      <c r="B9" s="391" t="s">
        <v>541</v>
      </c>
      <c r="C9" s="379">
        <v>600303600000</v>
      </c>
      <c r="D9" s="574" t="s">
        <v>792</v>
      </c>
      <c r="E9" s="391" t="s">
        <v>419</v>
      </c>
      <c r="F9" s="346" t="s">
        <v>419</v>
      </c>
    </row>
    <row r="10" spans="1:6" ht="19.5" customHeight="1">
      <c r="A10" s="339" t="s">
        <v>793</v>
      </c>
      <c r="B10" s="391" t="s">
        <v>541</v>
      </c>
      <c r="C10" s="379">
        <v>600303600000</v>
      </c>
      <c r="D10" s="574" t="s">
        <v>794</v>
      </c>
      <c r="E10" s="572" t="s">
        <v>541</v>
      </c>
      <c r="F10" s="316"/>
    </row>
    <row r="11" spans="1:6" ht="19.5" customHeight="1">
      <c r="A11" s="339" t="s">
        <v>795</v>
      </c>
      <c r="B11" s="572" t="s">
        <v>419</v>
      </c>
      <c r="C11" s="346" t="s">
        <v>419</v>
      </c>
      <c r="D11" s="574" t="s">
        <v>796</v>
      </c>
      <c r="E11" s="391" t="s">
        <v>541</v>
      </c>
      <c r="F11" s="316"/>
    </row>
    <row r="12" spans="1:6" ht="19.5" customHeight="1">
      <c r="A12" s="574" t="s">
        <v>797</v>
      </c>
      <c r="B12" s="572" t="s">
        <v>419</v>
      </c>
      <c r="C12" s="346" t="s">
        <v>419</v>
      </c>
      <c r="D12" s="339" t="s">
        <v>798</v>
      </c>
      <c r="E12" s="391" t="s">
        <v>541</v>
      </c>
      <c r="F12" s="316"/>
    </row>
    <row r="13" spans="1:6" ht="19.5" customHeight="1">
      <c r="A13" s="339" t="s">
        <v>799</v>
      </c>
      <c r="B13" s="391" t="s">
        <v>541</v>
      </c>
      <c r="C13" s="316"/>
      <c r="D13" s="576" t="s">
        <v>800</v>
      </c>
      <c r="E13" s="391" t="s">
        <v>541</v>
      </c>
      <c r="F13" s="425">
        <f>F10-F11+F12</f>
        <v>0</v>
      </c>
    </row>
    <row r="14" spans="1:6" ht="19.5" customHeight="1">
      <c r="A14" s="339" t="s">
        <v>801</v>
      </c>
      <c r="B14" s="391" t="s">
        <v>541</v>
      </c>
      <c r="C14" s="316"/>
      <c r="D14" s="339" t="s">
        <v>802</v>
      </c>
      <c r="E14" s="391" t="s">
        <v>541</v>
      </c>
      <c r="F14" s="425">
        <f>SUM(F15:F16)</f>
        <v>1363391</v>
      </c>
    </row>
    <row r="15" spans="1:6" ht="19.5" customHeight="1">
      <c r="A15" s="339" t="s">
        <v>803</v>
      </c>
      <c r="B15" s="391" t="s">
        <v>541</v>
      </c>
      <c r="C15" s="316"/>
      <c r="D15" s="576" t="s">
        <v>804</v>
      </c>
      <c r="E15" s="391" t="s">
        <v>541</v>
      </c>
      <c r="F15" s="316">
        <v>1363391</v>
      </c>
    </row>
    <row r="16" spans="1:6" ht="19.5" customHeight="1">
      <c r="A16" s="339" t="s">
        <v>805</v>
      </c>
      <c r="B16" s="391" t="s">
        <v>541</v>
      </c>
      <c r="C16" s="425">
        <f>C13-C14+C15</f>
        <v>0</v>
      </c>
      <c r="D16" s="576" t="s">
        <v>806</v>
      </c>
      <c r="E16" s="391" t="s">
        <v>541</v>
      </c>
      <c r="F16" s="316">
        <v>0</v>
      </c>
    </row>
    <row r="17" spans="1:6" ht="19.5" customHeight="1">
      <c r="A17" s="574" t="s">
        <v>807</v>
      </c>
      <c r="B17" s="391" t="s">
        <v>541</v>
      </c>
      <c r="C17" s="316"/>
      <c r="D17" s="576" t="s">
        <v>808</v>
      </c>
      <c r="E17" s="391" t="s">
        <v>541</v>
      </c>
      <c r="F17" s="316">
        <v>0</v>
      </c>
    </row>
    <row r="18" spans="1:6" ht="19.5" customHeight="1">
      <c r="A18" s="339" t="s">
        <v>809</v>
      </c>
      <c r="B18" s="391" t="s">
        <v>541</v>
      </c>
      <c r="C18" s="425">
        <f>SUM(C19:C20)</f>
        <v>10485863.49</v>
      </c>
      <c r="D18" s="576" t="s">
        <v>562</v>
      </c>
      <c r="E18" s="572" t="s">
        <v>419</v>
      </c>
      <c r="F18" s="340" t="s">
        <v>419</v>
      </c>
    </row>
    <row r="19" spans="1:6" ht="19.5" customHeight="1">
      <c r="A19" s="576" t="s">
        <v>810</v>
      </c>
      <c r="B19" s="391" t="s">
        <v>541</v>
      </c>
      <c r="C19" s="316">
        <f>9494089.77+931092.64+60681.08</f>
        <v>10485863.49</v>
      </c>
      <c r="D19" s="339" t="s">
        <v>783</v>
      </c>
      <c r="E19" s="577" t="s">
        <v>536</v>
      </c>
      <c r="F19" s="379">
        <v>5946148</v>
      </c>
    </row>
    <row r="20" spans="1:6" ht="19.5" customHeight="1">
      <c r="A20" s="576" t="s">
        <v>811</v>
      </c>
      <c r="B20" s="391" t="s">
        <v>541</v>
      </c>
      <c r="C20" s="316"/>
      <c r="D20" s="339" t="s">
        <v>812</v>
      </c>
      <c r="E20" s="572" t="s">
        <v>563</v>
      </c>
      <c r="F20" s="379">
        <v>1922839</v>
      </c>
    </row>
    <row r="21" spans="1:6" ht="19.5" customHeight="1">
      <c r="A21" s="576" t="s">
        <v>813</v>
      </c>
      <c r="B21" s="391" t="s">
        <v>541</v>
      </c>
      <c r="C21" s="316">
        <v>0</v>
      </c>
      <c r="D21" s="339" t="s">
        <v>814</v>
      </c>
      <c r="E21" s="391" t="s">
        <v>563</v>
      </c>
      <c r="F21" s="379"/>
    </row>
    <row r="22" spans="1:6" ht="19.5" customHeight="1">
      <c r="A22" s="578" t="s">
        <v>815</v>
      </c>
      <c r="B22" s="572" t="s">
        <v>419</v>
      </c>
      <c r="C22" s="346" t="s">
        <v>419</v>
      </c>
      <c r="D22" s="339" t="s">
        <v>809</v>
      </c>
      <c r="E22" s="391" t="s">
        <v>541</v>
      </c>
      <c r="F22" s="579">
        <f>SUM(F23:F24)</f>
        <v>1167940.7999999998</v>
      </c>
    </row>
    <row r="23" spans="1:6" ht="19.5" customHeight="1">
      <c r="A23" s="578" t="s">
        <v>816</v>
      </c>
      <c r="B23" s="580" t="s">
        <v>817</v>
      </c>
      <c r="C23" s="581">
        <f>SUM(C24:C25)</f>
        <v>454852</v>
      </c>
      <c r="D23" s="339" t="s">
        <v>818</v>
      </c>
      <c r="E23" s="391" t="s">
        <v>541</v>
      </c>
      <c r="F23" s="316">
        <f>1166550.41+1390.39</f>
        <v>1167940.7999999998</v>
      </c>
    </row>
    <row r="24" spans="1:6" ht="19.5" customHeight="1">
      <c r="A24" s="582" t="s">
        <v>819</v>
      </c>
      <c r="B24" s="583" t="s">
        <v>817</v>
      </c>
      <c r="C24" s="584">
        <v>370204</v>
      </c>
      <c r="D24" s="339" t="s">
        <v>820</v>
      </c>
      <c r="E24" s="391" t="s">
        <v>541</v>
      </c>
      <c r="F24" s="316">
        <v>0</v>
      </c>
    </row>
    <row r="25" spans="1:6" ht="19.5" customHeight="1" thickBot="1">
      <c r="A25" s="585" t="s">
        <v>821</v>
      </c>
      <c r="B25" s="586" t="s">
        <v>817</v>
      </c>
      <c r="C25" s="381">
        <v>84648</v>
      </c>
      <c r="D25" s="342" t="s">
        <v>813</v>
      </c>
      <c r="E25" s="587" t="s">
        <v>541</v>
      </c>
      <c r="F25" s="341">
        <v>0</v>
      </c>
    </row>
  </sheetData>
  <sheetProtection password="F69C" sheet="1" objects="1" scenarios="1"/>
  <mergeCells count="1">
    <mergeCell ref="A1:F1"/>
  </mergeCells>
  <printOptions horizontalCentered="1" verticalCentered="1"/>
  <pageMargins left="0.22" right="0.22" top="0.3937007874015748" bottom="0.3937007874015748" header="0.31496062992125984" footer="0.31496062992125984"/>
  <pageSetup errors="blank" horizontalDpi="600" verticalDpi="600" orientation="landscape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"/>
  <sheetViews>
    <sheetView zoomScale="115" zoomScaleNormal="115" workbookViewId="0" topLeftCell="A1">
      <selection activeCell="A11" sqref="A11:IV11"/>
    </sheetView>
  </sheetViews>
  <sheetFormatPr defaultColWidth="9.00390625" defaultRowHeight="14.25" customHeight="1"/>
  <cols>
    <col min="1" max="1" width="46.375" style="406" customWidth="1"/>
    <col min="2" max="2" width="6.25390625" style="406" customWidth="1"/>
    <col min="3" max="3" width="15.00390625" style="406" customWidth="1"/>
    <col min="4" max="4" width="46.375" style="406" customWidth="1"/>
    <col min="5" max="5" width="6.25390625" style="406" customWidth="1"/>
    <col min="6" max="6" width="15.00390625" style="406" customWidth="1"/>
    <col min="7" max="16384" width="8.00390625" style="406" customWidth="1"/>
  </cols>
  <sheetData>
    <row r="1" spans="1:6" ht="36.75" customHeight="1">
      <c r="A1" s="746" t="s">
        <v>822</v>
      </c>
      <c r="B1" s="746"/>
      <c r="C1" s="746"/>
      <c r="D1" s="746"/>
      <c r="E1" s="746"/>
      <c r="F1" s="746"/>
    </row>
    <row r="2" spans="1:6" ht="26.25" customHeight="1" thickBot="1">
      <c r="A2" s="410" t="s">
        <v>633</v>
      </c>
      <c r="B2" s="407"/>
      <c r="C2" s="407"/>
      <c r="D2" s="407"/>
      <c r="E2" s="411"/>
      <c r="F2" s="409" t="s">
        <v>823</v>
      </c>
    </row>
    <row r="3" spans="1:6" ht="45" customHeight="1" thickBot="1">
      <c r="A3" s="334" t="s">
        <v>824</v>
      </c>
      <c r="B3" s="343" t="s">
        <v>535</v>
      </c>
      <c r="C3" s="412" t="s">
        <v>825</v>
      </c>
      <c r="D3" s="334" t="s">
        <v>824</v>
      </c>
      <c r="E3" s="343" t="s">
        <v>535</v>
      </c>
      <c r="F3" s="412" t="s">
        <v>825</v>
      </c>
    </row>
    <row r="4" spans="1:6" ht="36" customHeight="1">
      <c r="A4" s="422" t="s">
        <v>564</v>
      </c>
      <c r="B4" s="569" t="s">
        <v>419</v>
      </c>
      <c r="C4" s="570" t="s">
        <v>419</v>
      </c>
      <c r="D4" s="422" t="s">
        <v>826</v>
      </c>
      <c r="E4" s="569" t="s">
        <v>536</v>
      </c>
      <c r="F4" s="378"/>
    </row>
    <row r="5" spans="1:6" ht="36" customHeight="1">
      <c r="A5" s="339" t="s">
        <v>827</v>
      </c>
      <c r="B5" s="572" t="s">
        <v>536</v>
      </c>
      <c r="C5" s="379">
        <v>1536667</v>
      </c>
      <c r="D5" s="339" t="s">
        <v>828</v>
      </c>
      <c r="E5" s="572" t="s">
        <v>563</v>
      </c>
      <c r="F5" s="379"/>
    </row>
    <row r="6" spans="1:6" ht="36" customHeight="1">
      <c r="A6" s="339" t="s">
        <v>829</v>
      </c>
      <c r="B6" s="572" t="s">
        <v>563</v>
      </c>
      <c r="C6" s="379">
        <v>8075002</v>
      </c>
      <c r="D6" s="576" t="s">
        <v>830</v>
      </c>
      <c r="E6" s="572" t="s">
        <v>786</v>
      </c>
      <c r="F6" s="382"/>
    </row>
    <row r="7" spans="1:6" ht="36" customHeight="1">
      <c r="A7" s="576" t="s">
        <v>831</v>
      </c>
      <c r="B7" s="572" t="s">
        <v>786</v>
      </c>
      <c r="C7" s="316">
        <v>0</v>
      </c>
      <c r="D7" s="339" t="s">
        <v>565</v>
      </c>
      <c r="E7" s="572" t="s">
        <v>419</v>
      </c>
      <c r="F7" s="340" t="s">
        <v>419</v>
      </c>
    </row>
    <row r="8" spans="1:6" ht="36" customHeight="1">
      <c r="A8" s="339" t="s">
        <v>566</v>
      </c>
      <c r="B8" s="572" t="s">
        <v>419</v>
      </c>
      <c r="C8" s="340" t="s">
        <v>419</v>
      </c>
      <c r="D8" s="339" t="s">
        <v>832</v>
      </c>
      <c r="E8" s="572" t="s">
        <v>536</v>
      </c>
      <c r="F8" s="379">
        <v>0</v>
      </c>
    </row>
    <row r="9" spans="1:6" ht="36" customHeight="1">
      <c r="A9" s="339" t="s">
        <v>833</v>
      </c>
      <c r="B9" s="572" t="s">
        <v>536</v>
      </c>
      <c r="C9" s="573">
        <f>C10+C11+F4</f>
        <v>0</v>
      </c>
      <c r="D9" s="339" t="s">
        <v>834</v>
      </c>
      <c r="E9" s="572" t="s">
        <v>563</v>
      </c>
      <c r="F9" s="379">
        <v>0</v>
      </c>
    </row>
    <row r="10" spans="1:6" ht="36" customHeight="1">
      <c r="A10" s="339" t="s">
        <v>835</v>
      </c>
      <c r="B10" s="572" t="s">
        <v>536</v>
      </c>
      <c r="C10" s="379"/>
      <c r="D10" s="576" t="s">
        <v>836</v>
      </c>
      <c r="E10" s="572" t="s">
        <v>786</v>
      </c>
      <c r="F10" s="316">
        <v>0</v>
      </c>
    </row>
    <row r="11" spans="1:6" ht="36" customHeight="1" thickBot="1">
      <c r="A11" s="588" t="s">
        <v>837</v>
      </c>
      <c r="B11" s="587" t="s">
        <v>536</v>
      </c>
      <c r="C11" s="383"/>
      <c r="D11" s="589" t="s">
        <v>838</v>
      </c>
      <c r="E11" s="437" t="s">
        <v>541</v>
      </c>
      <c r="F11" s="341">
        <v>0</v>
      </c>
    </row>
  </sheetData>
  <sheetProtection password="F69C" sheet="1" objects="1" scenarios="1"/>
  <mergeCells count="1">
    <mergeCell ref="A1:F1"/>
  </mergeCells>
  <printOptions horizontalCentered="1" verticalCentered="1"/>
  <pageMargins left="0.18" right="0.2" top="0.984251968503937" bottom="0.7874015748031497" header="0.5118110236220472" footer="0.5118110236220472"/>
  <pageSetup errors="blank" horizontalDpi="600" verticalDpi="600" orientation="landscape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5.125" style="406" customWidth="1"/>
    <col min="2" max="2" width="7.25390625" style="406" customWidth="1"/>
    <col min="3" max="3" width="21.75390625" style="406" customWidth="1"/>
    <col min="4" max="4" width="36.75390625" style="406" customWidth="1"/>
    <col min="5" max="5" width="7.25390625" style="406" customWidth="1"/>
    <col min="6" max="6" width="21.75390625" style="406" customWidth="1"/>
    <col min="7" max="16384" width="8.00390625" style="406" customWidth="1"/>
  </cols>
  <sheetData>
    <row r="1" spans="1:6" ht="36.75" customHeight="1">
      <c r="A1" s="747" t="s">
        <v>839</v>
      </c>
      <c r="B1" s="747"/>
      <c r="C1" s="747"/>
      <c r="D1" s="747"/>
      <c r="E1" s="747"/>
      <c r="F1" s="747"/>
    </row>
    <row r="2" spans="1:6" ht="26.25" customHeight="1" thickBot="1">
      <c r="A2" s="410" t="s">
        <v>633</v>
      </c>
      <c r="B2" s="411"/>
      <c r="C2" s="407"/>
      <c r="D2" s="407"/>
      <c r="E2" s="407"/>
      <c r="F2" s="409" t="s">
        <v>840</v>
      </c>
    </row>
    <row r="3" spans="1:6" ht="27" customHeight="1" thickBot="1">
      <c r="A3" s="590" t="s">
        <v>653</v>
      </c>
      <c r="B3" s="591" t="s">
        <v>535</v>
      </c>
      <c r="C3" s="592" t="s">
        <v>781</v>
      </c>
      <c r="D3" s="590" t="s">
        <v>653</v>
      </c>
      <c r="E3" s="591" t="s">
        <v>535</v>
      </c>
      <c r="F3" s="592" t="s">
        <v>781</v>
      </c>
    </row>
    <row r="4" spans="1:6" ht="24" customHeight="1">
      <c r="A4" s="413" t="s">
        <v>567</v>
      </c>
      <c r="B4" s="593" t="s">
        <v>536</v>
      </c>
      <c r="C4" s="384">
        <v>9421817</v>
      </c>
      <c r="D4" s="594" t="s">
        <v>568</v>
      </c>
      <c r="E4" s="435" t="s">
        <v>541</v>
      </c>
      <c r="F4" s="311">
        <v>0</v>
      </c>
    </row>
    <row r="5" spans="1:6" ht="24" customHeight="1">
      <c r="A5" s="582" t="s">
        <v>569</v>
      </c>
      <c r="B5" s="583" t="s">
        <v>536</v>
      </c>
      <c r="C5" s="385">
        <v>9329643</v>
      </c>
      <c r="D5" s="595" t="s">
        <v>570</v>
      </c>
      <c r="E5" s="596" t="s">
        <v>541</v>
      </c>
      <c r="F5" s="597">
        <v>0</v>
      </c>
    </row>
    <row r="6" spans="1:6" ht="24" customHeight="1">
      <c r="A6" s="598" t="s">
        <v>571</v>
      </c>
      <c r="B6" s="599" t="s">
        <v>541</v>
      </c>
      <c r="C6" s="385">
        <v>201304980000</v>
      </c>
      <c r="D6" s="600" t="s">
        <v>841</v>
      </c>
      <c r="E6" s="599" t="s">
        <v>541</v>
      </c>
      <c r="F6" s="601">
        <f>F4-F5</f>
        <v>0</v>
      </c>
    </row>
    <row r="7" spans="1:6" ht="24" customHeight="1">
      <c r="A7" s="339" t="s">
        <v>572</v>
      </c>
      <c r="B7" s="572" t="s">
        <v>419</v>
      </c>
      <c r="C7" s="340" t="s">
        <v>419</v>
      </c>
      <c r="D7" s="574" t="s">
        <v>573</v>
      </c>
      <c r="E7" s="391" t="s">
        <v>541</v>
      </c>
      <c r="F7" s="415">
        <f>C17+F6</f>
        <v>0</v>
      </c>
    </row>
    <row r="8" spans="1:6" ht="24" customHeight="1">
      <c r="A8" s="339" t="s">
        <v>574</v>
      </c>
      <c r="B8" s="391" t="s">
        <v>541</v>
      </c>
      <c r="C8" s="312"/>
      <c r="D8" s="339" t="s">
        <v>575</v>
      </c>
      <c r="E8" s="572" t="s">
        <v>419</v>
      </c>
      <c r="F8" s="340" t="s">
        <v>419</v>
      </c>
    </row>
    <row r="9" spans="1:6" ht="24" customHeight="1">
      <c r="A9" s="339" t="s">
        <v>576</v>
      </c>
      <c r="B9" s="391" t="s">
        <v>541</v>
      </c>
      <c r="C9" s="312"/>
      <c r="D9" s="576" t="s">
        <v>577</v>
      </c>
      <c r="E9" s="391" t="s">
        <v>541</v>
      </c>
      <c r="F9" s="312">
        <v>0</v>
      </c>
    </row>
    <row r="10" spans="1:6" ht="24" customHeight="1">
      <c r="A10" s="339" t="s">
        <v>578</v>
      </c>
      <c r="B10" s="391" t="s">
        <v>541</v>
      </c>
      <c r="C10" s="312"/>
      <c r="D10" s="576" t="s">
        <v>579</v>
      </c>
      <c r="E10" s="391" t="s">
        <v>541</v>
      </c>
      <c r="F10" s="312">
        <v>0</v>
      </c>
    </row>
    <row r="11" spans="1:6" ht="24" customHeight="1">
      <c r="A11" s="339" t="s">
        <v>580</v>
      </c>
      <c r="B11" s="391" t="s">
        <v>541</v>
      </c>
      <c r="C11" s="415">
        <f>C8-C9+C10</f>
        <v>0</v>
      </c>
      <c r="D11" s="576" t="s">
        <v>581</v>
      </c>
      <c r="E11" s="391" t="s">
        <v>541</v>
      </c>
      <c r="F11" s="312">
        <v>0</v>
      </c>
    </row>
    <row r="12" spans="1:6" ht="24" customHeight="1">
      <c r="A12" s="339" t="s">
        <v>842</v>
      </c>
      <c r="B12" s="572" t="s">
        <v>419</v>
      </c>
      <c r="C12" s="340" t="s">
        <v>419</v>
      </c>
      <c r="D12" s="576" t="s">
        <v>582</v>
      </c>
      <c r="E12" s="391" t="s">
        <v>541</v>
      </c>
      <c r="F12" s="312">
        <v>0</v>
      </c>
    </row>
    <row r="13" spans="1:6" ht="24" customHeight="1">
      <c r="A13" s="339" t="s">
        <v>843</v>
      </c>
      <c r="B13" s="572" t="s">
        <v>536</v>
      </c>
      <c r="C13" s="385">
        <v>7766</v>
      </c>
      <c r="D13" s="576" t="s">
        <v>583</v>
      </c>
      <c r="E13" s="391" t="s">
        <v>541</v>
      </c>
      <c r="F13" s="415">
        <f>F9-F10-F11-F12</f>
        <v>0</v>
      </c>
    </row>
    <row r="14" spans="1:6" ht="24" customHeight="1">
      <c r="A14" s="339" t="s">
        <v>844</v>
      </c>
      <c r="B14" s="572" t="s">
        <v>584</v>
      </c>
      <c r="C14" s="385">
        <v>91449</v>
      </c>
      <c r="D14" s="576" t="s">
        <v>585</v>
      </c>
      <c r="E14" s="391" t="s">
        <v>541</v>
      </c>
      <c r="F14" s="415">
        <f>SUM(F15:F16)</f>
        <v>6156226.41</v>
      </c>
    </row>
    <row r="15" spans="1:6" ht="24" customHeight="1">
      <c r="A15" s="339" t="s">
        <v>845</v>
      </c>
      <c r="B15" s="572" t="s">
        <v>586</v>
      </c>
      <c r="C15" s="386">
        <v>1446.4</v>
      </c>
      <c r="D15" s="339" t="s">
        <v>555</v>
      </c>
      <c r="E15" s="391" t="s">
        <v>541</v>
      </c>
      <c r="F15" s="312">
        <v>6156226.41</v>
      </c>
    </row>
    <row r="16" spans="1:6" ht="24" customHeight="1">
      <c r="A16" s="595" t="s">
        <v>587</v>
      </c>
      <c r="B16" s="583" t="s">
        <v>419</v>
      </c>
      <c r="C16" s="344" t="s">
        <v>419</v>
      </c>
      <c r="D16" s="582" t="s">
        <v>557</v>
      </c>
      <c r="E16" s="596" t="s">
        <v>541</v>
      </c>
      <c r="F16" s="597">
        <v>0</v>
      </c>
    </row>
    <row r="17" spans="1:6" ht="24" customHeight="1" thickBot="1">
      <c r="A17" s="602" t="s">
        <v>588</v>
      </c>
      <c r="B17" s="603" t="s">
        <v>541</v>
      </c>
      <c r="C17" s="604">
        <v>0</v>
      </c>
      <c r="D17" s="605" t="s">
        <v>589</v>
      </c>
      <c r="E17" s="603" t="s">
        <v>541</v>
      </c>
      <c r="F17" s="604">
        <v>0</v>
      </c>
    </row>
  </sheetData>
  <sheetProtection password="F69C" sheet="1" objects="1" scenarios="1"/>
  <mergeCells count="1">
    <mergeCell ref="A1:F1"/>
  </mergeCells>
  <printOptions horizontalCentered="1" verticalCentered="1"/>
  <pageMargins left="0.3" right="0.35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showZeros="0" zoomScale="115" zoomScaleNormal="115" zoomScalePageLayoutView="0" workbookViewId="0" topLeftCell="A1">
      <pane xSplit="1" ySplit="3" topLeftCell="C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8" sqref="N28"/>
    </sheetView>
  </sheetViews>
  <sheetFormatPr defaultColWidth="9.00390625" defaultRowHeight="14.25"/>
  <cols>
    <col min="1" max="1" width="37.25390625" style="175" bestFit="1" customWidth="1"/>
    <col min="2" max="2" width="11.75390625" style="175" customWidth="1"/>
    <col min="3" max="3" width="11.50390625" style="175" customWidth="1"/>
    <col min="4" max="4" width="12.00390625" style="175" customWidth="1"/>
    <col min="5" max="5" width="9.00390625" style="175" customWidth="1"/>
    <col min="6" max="6" width="11.75390625" style="72" hidden="1" customWidth="1"/>
    <col min="7" max="7" width="10.625" style="175" customWidth="1"/>
    <col min="8" max="8" width="36.625" style="175" customWidth="1"/>
    <col min="9" max="9" width="11.875" style="63" customWidth="1"/>
    <col min="10" max="10" width="11.625" style="63" customWidth="1"/>
    <col min="11" max="11" width="11.75390625" style="72" customWidth="1"/>
    <col min="12" max="12" width="9.25390625" style="175" customWidth="1"/>
    <col min="13" max="13" width="11.75390625" style="181" hidden="1" customWidth="1"/>
    <col min="14" max="14" width="11.75390625" style="175" customWidth="1"/>
    <col min="15" max="16384" width="8.75390625" style="175" customWidth="1"/>
  </cols>
  <sheetData>
    <row r="1" spans="1:14" ht="24.75" customHeight="1">
      <c r="A1" s="690" t="s">
        <v>42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</row>
    <row r="2" spans="1:14" ht="14.25" customHeight="1">
      <c r="A2" s="172"/>
      <c r="B2" s="172"/>
      <c r="C2" s="172"/>
      <c r="D2" s="172"/>
      <c r="E2" s="172"/>
      <c r="F2" s="68"/>
      <c r="G2" s="73"/>
      <c r="H2" s="73"/>
      <c r="I2" s="73"/>
      <c r="J2" s="73"/>
      <c r="K2" s="68"/>
      <c r="L2" s="73"/>
      <c r="M2" s="68"/>
      <c r="N2" s="19" t="s">
        <v>2036</v>
      </c>
    </row>
    <row r="3" spans="1:14" ht="36">
      <c r="A3" s="50" t="s">
        <v>2037</v>
      </c>
      <c r="B3" s="34" t="s">
        <v>2029</v>
      </c>
      <c r="C3" s="34" t="s">
        <v>2030</v>
      </c>
      <c r="D3" s="34" t="s">
        <v>2031</v>
      </c>
      <c r="E3" s="34" t="s">
        <v>145</v>
      </c>
      <c r="F3" s="65" t="s">
        <v>131</v>
      </c>
      <c r="G3" s="34" t="s">
        <v>2032</v>
      </c>
      <c r="H3" s="35" t="s">
        <v>2037</v>
      </c>
      <c r="I3" s="34" t="s">
        <v>2029</v>
      </c>
      <c r="J3" s="34" t="s">
        <v>2030</v>
      </c>
      <c r="K3" s="65" t="s">
        <v>2031</v>
      </c>
      <c r="L3" s="34" t="s">
        <v>145</v>
      </c>
      <c r="M3" s="65" t="s">
        <v>43</v>
      </c>
      <c r="N3" s="34" t="s">
        <v>2032</v>
      </c>
    </row>
    <row r="4" spans="1:14" ht="18" customHeight="1">
      <c r="A4" s="36" t="s">
        <v>2038</v>
      </c>
      <c r="B4" s="37"/>
      <c r="C4" s="38"/>
      <c r="D4" s="39"/>
      <c r="E4" s="52"/>
      <c r="F4" s="67"/>
      <c r="G4" s="52"/>
      <c r="H4" s="40" t="s">
        <v>2039</v>
      </c>
      <c r="I4" s="97"/>
      <c r="J4" s="97"/>
      <c r="K4" s="95"/>
      <c r="L4" s="110"/>
      <c r="M4" s="92"/>
      <c r="N4" s="111"/>
    </row>
    <row r="5" spans="1:14" ht="18" customHeight="1">
      <c r="A5" s="42" t="s">
        <v>2040</v>
      </c>
      <c r="B5" s="37"/>
      <c r="C5" s="38"/>
      <c r="D5" s="39"/>
      <c r="E5" s="52"/>
      <c r="F5" s="67"/>
      <c r="G5" s="52"/>
      <c r="H5" s="43" t="s">
        <v>2041</v>
      </c>
      <c r="I5" s="37"/>
      <c r="J5" s="37"/>
      <c r="K5" s="60"/>
      <c r="L5" s="51"/>
      <c r="M5" s="69"/>
      <c r="N5" s="41"/>
    </row>
    <row r="6" spans="1:14" ht="18" customHeight="1">
      <c r="A6" s="44" t="s">
        <v>2042</v>
      </c>
      <c r="B6" s="87">
        <v>300000</v>
      </c>
      <c r="C6" s="87">
        <f>SUM(B6:B6)</f>
        <v>300000</v>
      </c>
      <c r="D6" s="88">
        <v>298262</v>
      </c>
      <c r="E6" s="89">
        <f>+D6/C6</f>
        <v>0.9942066666666667</v>
      </c>
      <c r="F6" s="90">
        <v>276797</v>
      </c>
      <c r="G6" s="89">
        <f>+D6/F6-1</f>
        <v>0.07754780579269283</v>
      </c>
      <c r="H6" s="43" t="s">
        <v>2043</v>
      </c>
      <c r="I6" s="37"/>
      <c r="J6" s="37"/>
      <c r="K6" s="60"/>
      <c r="L6" s="51"/>
      <c r="M6" s="69"/>
      <c r="N6" s="41"/>
    </row>
    <row r="7" spans="1:14" ht="18" customHeight="1">
      <c r="A7" s="44" t="s">
        <v>2044</v>
      </c>
      <c r="B7" s="87">
        <f>+B8</f>
        <v>47000</v>
      </c>
      <c r="C7" s="87">
        <f>+C8</f>
        <v>47000</v>
      </c>
      <c r="D7" s="87">
        <v>48217</v>
      </c>
      <c r="E7" s="89">
        <f aca="true" t="shared" si="0" ref="E7:E41">+D7/C7</f>
        <v>1.0258936170212767</v>
      </c>
      <c r="F7" s="92">
        <v>48111</v>
      </c>
      <c r="G7" s="89">
        <f aca="true" t="shared" si="1" ref="G7:G41">+D7/F7-1</f>
        <v>0.0022032383446612958</v>
      </c>
      <c r="H7" s="5" t="s">
        <v>2045</v>
      </c>
      <c r="I7" s="97">
        <f>I8</f>
        <v>29998</v>
      </c>
      <c r="J7" s="97">
        <f>J8</f>
        <v>29998</v>
      </c>
      <c r="K7" s="97">
        <f>K8</f>
        <v>24</v>
      </c>
      <c r="L7" s="110">
        <f>+K7/J7</f>
        <v>0.000800053336889126</v>
      </c>
      <c r="M7" s="92">
        <v>2</v>
      </c>
      <c r="N7" s="111">
        <f>+K7/M7-1</f>
        <v>11</v>
      </c>
    </row>
    <row r="8" spans="1:14" ht="18" customHeight="1">
      <c r="A8" s="45" t="s">
        <v>2046</v>
      </c>
      <c r="B8" s="61">
        <v>47000</v>
      </c>
      <c r="C8" s="61">
        <f>SUM(B8:B8)</f>
        <v>47000</v>
      </c>
      <c r="D8" s="61">
        <v>48217</v>
      </c>
      <c r="E8" s="96">
        <f t="shared" si="0"/>
        <v>1.0258936170212767</v>
      </c>
      <c r="F8" s="69">
        <v>48111</v>
      </c>
      <c r="G8" s="96">
        <f t="shared" si="1"/>
        <v>0.0022032383446612958</v>
      </c>
      <c r="H8" s="9" t="s">
        <v>2047</v>
      </c>
      <c r="I8" s="38">
        <v>29998</v>
      </c>
      <c r="J8" s="38">
        <v>29998</v>
      </c>
      <c r="K8" s="109">
        <v>24</v>
      </c>
      <c r="L8" s="107">
        <f aca="true" t="shared" si="2" ref="L8:L63">+K8/J8</f>
        <v>0.000800053336889126</v>
      </c>
      <c r="M8" s="108">
        <v>2</v>
      </c>
      <c r="N8" s="41">
        <f aca="true" t="shared" si="3" ref="N8:N70">+K8/M8-1</f>
        <v>11</v>
      </c>
    </row>
    <row r="9" spans="1:14" ht="18" customHeight="1">
      <c r="A9" s="44" t="s">
        <v>2048</v>
      </c>
      <c r="B9" s="87">
        <v>102247</v>
      </c>
      <c r="C9" s="87">
        <f>SUM(B9:B9)</f>
        <v>102247</v>
      </c>
      <c r="D9" s="93">
        <v>100808</v>
      </c>
      <c r="E9" s="89">
        <f t="shared" si="0"/>
        <v>0.9859262374446194</v>
      </c>
      <c r="F9" s="94">
        <v>89492</v>
      </c>
      <c r="G9" s="89">
        <f t="shared" si="1"/>
        <v>0.12644705672015366</v>
      </c>
      <c r="H9" s="9" t="s">
        <v>2049</v>
      </c>
      <c r="I9" s="38">
        <v>29998</v>
      </c>
      <c r="J9" s="38">
        <v>29998</v>
      </c>
      <c r="K9" s="109">
        <v>24</v>
      </c>
      <c r="L9" s="107">
        <f t="shared" si="2"/>
        <v>0.000800053336889126</v>
      </c>
      <c r="M9" s="108">
        <v>2</v>
      </c>
      <c r="N9" s="41">
        <f t="shared" si="3"/>
        <v>11</v>
      </c>
    </row>
    <row r="10" spans="1:14" ht="18" customHeight="1">
      <c r="A10" s="44" t="s">
        <v>2050</v>
      </c>
      <c r="B10" s="87">
        <f>SUM(B11:B13)</f>
        <v>260000</v>
      </c>
      <c r="C10" s="87">
        <f>SUM(C11:C13)</f>
        <v>115000</v>
      </c>
      <c r="D10" s="87">
        <f>SUM(D11:D13)</f>
        <v>159429</v>
      </c>
      <c r="E10" s="89">
        <f t="shared" si="0"/>
        <v>1.3863391304347825</v>
      </c>
      <c r="F10" s="95">
        <f>SUM(F11:F13)</f>
        <v>40858</v>
      </c>
      <c r="G10" s="89">
        <f t="shared" si="1"/>
        <v>2.902026530911939</v>
      </c>
      <c r="H10" s="5" t="s">
        <v>2051</v>
      </c>
      <c r="I10" s="95">
        <v>32000</v>
      </c>
      <c r="J10" s="95">
        <v>32000</v>
      </c>
      <c r="K10" s="95">
        <v>37479</v>
      </c>
      <c r="L10" s="110">
        <f t="shared" si="2"/>
        <v>1.17121875</v>
      </c>
      <c r="M10" s="91">
        <v>25849</v>
      </c>
      <c r="N10" s="41">
        <f t="shared" si="3"/>
        <v>0.4499206932569926</v>
      </c>
    </row>
    <row r="11" spans="1:14" ht="18" customHeight="1">
      <c r="A11" s="45" t="s">
        <v>2052</v>
      </c>
      <c r="B11" s="38">
        <v>30000</v>
      </c>
      <c r="C11" s="38">
        <f>SUM(B11:B11)</f>
        <v>30000</v>
      </c>
      <c r="D11" s="62">
        <v>35741</v>
      </c>
      <c r="E11" s="96">
        <f t="shared" si="0"/>
        <v>1.1913666666666667</v>
      </c>
      <c r="F11" s="60">
        <v>7437</v>
      </c>
      <c r="G11" s="96">
        <f t="shared" si="1"/>
        <v>3.805835686432701</v>
      </c>
      <c r="H11" s="9" t="s">
        <v>2053</v>
      </c>
      <c r="I11" s="60">
        <v>32000</v>
      </c>
      <c r="J11" s="60">
        <v>32000</v>
      </c>
      <c r="K11" s="60">
        <v>37479</v>
      </c>
      <c r="L11" s="107">
        <f t="shared" si="2"/>
        <v>1.17121875</v>
      </c>
      <c r="M11" s="64">
        <v>25849</v>
      </c>
      <c r="N11" s="41">
        <f t="shared" si="3"/>
        <v>0.4499206932569926</v>
      </c>
    </row>
    <row r="12" spans="1:14" ht="18" customHeight="1">
      <c r="A12" s="45" t="s">
        <v>2054</v>
      </c>
      <c r="B12" s="38">
        <v>0</v>
      </c>
      <c r="C12" s="38">
        <f>SUM(B12:B12)</f>
        <v>0</v>
      </c>
      <c r="D12" s="62">
        <v>436</v>
      </c>
      <c r="E12" s="89"/>
      <c r="F12" s="60">
        <v>163</v>
      </c>
      <c r="G12" s="96">
        <f t="shared" si="1"/>
        <v>1.6748466257668713</v>
      </c>
      <c r="H12" s="9" t="s">
        <v>2055</v>
      </c>
      <c r="I12" s="38">
        <v>24550</v>
      </c>
      <c r="J12" s="38">
        <f aca="true" t="shared" si="4" ref="J12:J17">SUM(I12:I12)</f>
        <v>24550</v>
      </c>
      <c r="K12" s="74">
        <f>'[1]L06'!R11</f>
        <v>0</v>
      </c>
      <c r="L12" s="107">
        <f t="shared" si="2"/>
        <v>0</v>
      </c>
      <c r="M12" s="64">
        <v>25849</v>
      </c>
      <c r="N12" s="41">
        <f t="shared" si="3"/>
        <v>-1</v>
      </c>
    </row>
    <row r="13" spans="1:14" ht="18" customHeight="1">
      <c r="A13" s="45" t="s">
        <v>2056</v>
      </c>
      <c r="B13" s="38">
        <v>230000</v>
      </c>
      <c r="C13" s="38">
        <v>85000</v>
      </c>
      <c r="D13" s="62">
        <v>123252</v>
      </c>
      <c r="E13" s="96">
        <f t="shared" si="0"/>
        <v>1.4500235294117647</v>
      </c>
      <c r="F13" s="60">
        <v>33258</v>
      </c>
      <c r="G13" s="96">
        <f t="shared" si="1"/>
        <v>2.7059354140357206</v>
      </c>
      <c r="H13" s="5" t="s">
        <v>2057</v>
      </c>
      <c r="I13" s="87">
        <f>SUM(I14)</f>
        <v>8049</v>
      </c>
      <c r="J13" s="87">
        <f t="shared" si="4"/>
        <v>8049</v>
      </c>
      <c r="K13" s="87">
        <f>+K14</f>
        <v>9254</v>
      </c>
      <c r="L13" s="110">
        <f t="shared" si="2"/>
        <v>1.149708038265623</v>
      </c>
      <c r="M13" s="92">
        <v>17905</v>
      </c>
      <c r="N13" s="111">
        <f t="shared" si="3"/>
        <v>-0.48316112817648704</v>
      </c>
    </row>
    <row r="14" spans="1:14" ht="18" customHeight="1">
      <c r="A14" s="5" t="s">
        <v>2058</v>
      </c>
      <c r="B14" s="87">
        <f>SUM(B15:B21)</f>
        <v>5234050</v>
      </c>
      <c r="C14" s="87">
        <f>SUM(C15:C21)</f>
        <v>4234050</v>
      </c>
      <c r="D14" s="95">
        <v>5844137</v>
      </c>
      <c r="E14" s="89">
        <f t="shared" si="0"/>
        <v>1.380271135201521</v>
      </c>
      <c r="F14" s="95">
        <f>SUM(F15:F21)</f>
        <v>4157839</v>
      </c>
      <c r="G14" s="89">
        <f t="shared" si="1"/>
        <v>0.4055707784741063</v>
      </c>
      <c r="H14" s="9" t="s">
        <v>2059</v>
      </c>
      <c r="I14" s="38">
        <f>SUM(I15:I17)</f>
        <v>8049</v>
      </c>
      <c r="J14" s="38">
        <f t="shared" si="4"/>
        <v>8049</v>
      </c>
      <c r="K14" s="122">
        <f>+SUM(K15:K17)</f>
        <v>9254</v>
      </c>
      <c r="L14" s="107">
        <f t="shared" si="2"/>
        <v>1.149708038265623</v>
      </c>
      <c r="M14" s="69">
        <v>17905</v>
      </c>
      <c r="N14" s="41">
        <f t="shared" si="3"/>
        <v>-0.48316112817648704</v>
      </c>
    </row>
    <row r="15" spans="1:14" ht="18" customHeight="1">
      <c r="A15" s="9" t="s">
        <v>2060</v>
      </c>
      <c r="B15" s="38">
        <v>4579810</v>
      </c>
      <c r="C15" s="80">
        <v>3579810</v>
      </c>
      <c r="D15" s="60">
        <v>4543481</v>
      </c>
      <c r="E15" s="96">
        <f t="shared" si="0"/>
        <v>1.2691961305208936</v>
      </c>
      <c r="F15" s="69">
        <v>3153469</v>
      </c>
      <c r="G15" s="96">
        <f t="shared" si="1"/>
        <v>0.4407882240161549</v>
      </c>
      <c r="H15" s="9" t="s">
        <v>2061</v>
      </c>
      <c r="I15" s="38">
        <v>4083</v>
      </c>
      <c r="J15" s="38">
        <f t="shared" si="4"/>
        <v>4083</v>
      </c>
      <c r="K15" s="80">
        <v>3299</v>
      </c>
      <c r="L15" s="107">
        <f t="shared" si="2"/>
        <v>0.8079843252510409</v>
      </c>
      <c r="M15" s="69">
        <v>3934</v>
      </c>
      <c r="N15" s="41">
        <f t="shared" si="3"/>
        <v>-0.16141331977630913</v>
      </c>
    </row>
    <row r="16" spans="1:14" ht="18" customHeight="1">
      <c r="A16" s="9" t="s">
        <v>2062</v>
      </c>
      <c r="B16" s="38">
        <v>177500</v>
      </c>
      <c r="C16" s="38">
        <f>SUM(B16:B16)</f>
        <v>177500</v>
      </c>
      <c r="D16" s="60">
        <v>587399</v>
      </c>
      <c r="E16" s="96">
        <f t="shared" si="0"/>
        <v>3.3092901408450706</v>
      </c>
      <c r="F16" s="60">
        <v>974558</v>
      </c>
      <c r="G16" s="96">
        <f t="shared" si="1"/>
        <v>-0.3972662478785255</v>
      </c>
      <c r="H16" s="9" t="s">
        <v>2063</v>
      </c>
      <c r="I16" s="38">
        <v>3333</v>
      </c>
      <c r="J16" s="38">
        <f t="shared" si="4"/>
        <v>3333</v>
      </c>
      <c r="K16" s="74">
        <v>3290</v>
      </c>
      <c r="L16" s="107">
        <f t="shared" si="2"/>
        <v>0.9870987098709871</v>
      </c>
      <c r="M16" s="69">
        <v>3114</v>
      </c>
      <c r="N16" s="41">
        <f t="shared" si="3"/>
        <v>0.05651894669235702</v>
      </c>
    </row>
    <row r="17" spans="1:14" ht="18" customHeight="1">
      <c r="A17" s="9" t="s">
        <v>130</v>
      </c>
      <c r="B17" s="37"/>
      <c r="C17" s="38"/>
      <c r="D17" s="60">
        <v>3</v>
      </c>
      <c r="E17" s="89"/>
      <c r="F17" s="71">
        <v>0</v>
      </c>
      <c r="G17" s="89"/>
      <c r="H17" s="9" t="s">
        <v>2065</v>
      </c>
      <c r="I17" s="38">
        <v>633</v>
      </c>
      <c r="J17" s="38">
        <f t="shared" si="4"/>
        <v>633</v>
      </c>
      <c r="K17" s="80">
        <v>2665</v>
      </c>
      <c r="L17" s="107">
        <f t="shared" si="2"/>
        <v>4.210110584518167</v>
      </c>
      <c r="M17" s="69">
        <v>10857</v>
      </c>
      <c r="N17" s="41">
        <f t="shared" si="3"/>
        <v>-0.754536243897946</v>
      </c>
    </row>
    <row r="18" spans="1:14" ht="18" customHeight="1">
      <c r="A18" s="9" t="s">
        <v>2064</v>
      </c>
      <c r="B18" s="37"/>
      <c r="C18" s="38"/>
      <c r="D18" s="60">
        <v>348391</v>
      </c>
      <c r="E18" s="89"/>
      <c r="F18" s="60">
        <v>64323</v>
      </c>
      <c r="G18" s="96">
        <f t="shared" si="1"/>
        <v>4.416274116567946</v>
      </c>
      <c r="H18" s="5" t="s">
        <v>2067</v>
      </c>
      <c r="I18" s="87">
        <v>4754248</v>
      </c>
      <c r="J18" s="87">
        <f>4754248-1000000</f>
        <v>3754248</v>
      </c>
      <c r="K18" s="112">
        <v>1921337</v>
      </c>
      <c r="L18" s="110">
        <f t="shared" si="2"/>
        <v>0.5117767925826957</v>
      </c>
      <c r="M18" s="92">
        <v>1209196</v>
      </c>
      <c r="N18" s="111">
        <f t="shared" si="3"/>
        <v>0.5889376081296993</v>
      </c>
    </row>
    <row r="19" spans="1:14" ht="18" customHeight="1">
      <c r="A19" s="9" t="s">
        <v>2066</v>
      </c>
      <c r="B19" s="37"/>
      <c r="C19" s="38"/>
      <c r="D19" s="60">
        <v>348391</v>
      </c>
      <c r="E19" s="89"/>
      <c r="F19" s="69">
        <v>64323</v>
      </c>
      <c r="G19" s="96">
        <f t="shared" si="1"/>
        <v>4.416274116567946</v>
      </c>
      <c r="H19" s="9" t="s">
        <v>2069</v>
      </c>
      <c r="I19" s="60">
        <v>112000</v>
      </c>
      <c r="J19" s="60">
        <v>112000</v>
      </c>
      <c r="K19" s="60">
        <v>100552</v>
      </c>
      <c r="L19" s="107">
        <f t="shared" si="2"/>
        <v>0.8977857142857143</v>
      </c>
      <c r="M19" s="69">
        <v>3261</v>
      </c>
      <c r="N19" s="41">
        <f t="shared" si="3"/>
        <v>29.834713278135542</v>
      </c>
    </row>
    <row r="20" spans="1:14" ht="18" customHeight="1">
      <c r="A20" s="9" t="s">
        <v>2068</v>
      </c>
      <c r="B20" s="37"/>
      <c r="C20" s="38"/>
      <c r="D20" s="60">
        <v>-20560</v>
      </c>
      <c r="E20" s="89"/>
      <c r="F20" s="70">
        <v>-126333</v>
      </c>
      <c r="G20" s="96">
        <f t="shared" si="1"/>
        <v>-0.8372555072704677</v>
      </c>
      <c r="H20" s="9" t="s">
        <v>146</v>
      </c>
      <c r="I20" s="60">
        <v>13000</v>
      </c>
      <c r="J20" s="60">
        <v>13000</v>
      </c>
      <c r="K20" s="74"/>
      <c r="L20" s="107"/>
      <c r="M20" s="69"/>
      <c r="N20" s="41"/>
    </row>
    <row r="21" spans="1:14" ht="18" customHeight="1">
      <c r="A21" s="9" t="s">
        <v>2070</v>
      </c>
      <c r="B21" s="38">
        <v>476740</v>
      </c>
      <c r="C21" s="38">
        <f aca="true" t="shared" si="5" ref="C21:C26">SUM(B21:B21)</f>
        <v>476740</v>
      </c>
      <c r="D21" s="60">
        <v>37032</v>
      </c>
      <c r="E21" s="89">
        <f t="shared" si="0"/>
        <v>0.07767756009564962</v>
      </c>
      <c r="F21" s="60">
        <v>27499</v>
      </c>
      <c r="G21" s="96">
        <f t="shared" si="1"/>
        <v>0.34666715153278305</v>
      </c>
      <c r="H21" s="9" t="s">
        <v>2071</v>
      </c>
      <c r="I21" s="38">
        <v>99000</v>
      </c>
      <c r="J21" s="38">
        <f aca="true" t="shared" si="6" ref="J21:J28">SUM(I21:I21)</f>
        <v>99000</v>
      </c>
      <c r="K21" s="74">
        <f>'[1]L06'!R19</f>
        <v>0</v>
      </c>
      <c r="L21" s="107">
        <f t="shared" si="2"/>
        <v>0</v>
      </c>
      <c r="M21" s="69">
        <v>3261</v>
      </c>
      <c r="N21" s="41">
        <f t="shared" si="3"/>
        <v>-1</v>
      </c>
    </row>
    <row r="22" spans="1:14" ht="18" customHeight="1">
      <c r="A22" s="5" t="s">
        <v>2072</v>
      </c>
      <c r="B22" s="87">
        <v>11000</v>
      </c>
      <c r="C22" s="87">
        <f t="shared" si="5"/>
        <v>11000</v>
      </c>
      <c r="D22" s="95">
        <v>14641</v>
      </c>
      <c r="E22" s="89">
        <f t="shared" si="0"/>
        <v>1.331</v>
      </c>
      <c r="F22" s="95">
        <v>8231</v>
      </c>
      <c r="G22" s="89">
        <f t="shared" si="1"/>
        <v>0.7787632122463857</v>
      </c>
      <c r="H22" s="9" t="s">
        <v>2073</v>
      </c>
      <c r="I22" s="38">
        <f>SUM(I23:I29)</f>
        <v>4545788</v>
      </c>
      <c r="J22" s="38">
        <f>+SUM(J23:J29)</f>
        <v>3545788</v>
      </c>
      <c r="K22" s="74">
        <v>1778200</v>
      </c>
      <c r="L22" s="107">
        <f t="shared" si="2"/>
        <v>0.5014964233620284</v>
      </c>
      <c r="M22" s="69">
        <v>1154315</v>
      </c>
      <c r="N22" s="41">
        <f t="shared" si="3"/>
        <v>0.5404807180015854</v>
      </c>
    </row>
    <row r="23" spans="1:14" ht="18" customHeight="1">
      <c r="A23" s="5" t="s">
        <v>2074</v>
      </c>
      <c r="B23" s="87">
        <v>46000</v>
      </c>
      <c r="C23" s="87">
        <f t="shared" si="5"/>
        <v>46000</v>
      </c>
      <c r="D23" s="87">
        <v>198571</v>
      </c>
      <c r="E23" s="89">
        <f t="shared" si="0"/>
        <v>4.3167608695652175</v>
      </c>
      <c r="F23" s="95">
        <v>92898</v>
      </c>
      <c r="G23" s="89">
        <f t="shared" si="1"/>
        <v>1.1375164158539475</v>
      </c>
      <c r="H23" s="9" t="s">
        <v>2075</v>
      </c>
      <c r="I23" s="38">
        <v>2275000</v>
      </c>
      <c r="J23" s="38">
        <f t="shared" si="6"/>
        <v>2275000</v>
      </c>
      <c r="K23" s="74">
        <v>869752</v>
      </c>
      <c r="L23" s="107">
        <f t="shared" si="2"/>
        <v>0.38230857142857144</v>
      </c>
      <c r="M23" s="69">
        <v>781356</v>
      </c>
      <c r="N23" s="41">
        <f t="shared" si="3"/>
        <v>0.11313153031396705</v>
      </c>
    </row>
    <row r="24" spans="1:14" ht="18" customHeight="1">
      <c r="A24" s="5" t="s">
        <v>2076</v>
      </c>
      <c r="B24" s="87">
        <v>28000</v>
      </c>
      <c r="C24" s="87">
        <f t="shared" si="5"/>
        <v>28000</v>
      </c>
      <c r="D24" s="87">
        <v>46300</v>
      </c>
      <c r="E24" s="89">
        <f t="shared" si="0"/>
        <v>1.6535714285714285</v>
      </c>
      <c r="F24" s="90"/>
      <c r="G24" s="89"/>
      <c r="H24" s="9" t="s">
        <v>2077</v>
      </c>
      <c r="I24" s="38">
        <v>760000</v>
      </c>
      <c r="J24" s="38">
        <f t="shared" si="6"/>
        <v>760000</v>
      </c>
      <c r="K24" s="74">
        <v>402941</v>
      </c>
      <c r="L24" s="107">
        <f t="shared" si="2"/>
        <v>0.5301855263157895</v>
      </c>
      <c r="M24" s="69">
        <v>176068</v>
      </c>
      <c r="N24" s="41">
        <f t="shared" si="3"/>
        <v>1.2885532862303202</v>
      </c>
    </row>
    <row r="25" spans="1:14" ht="18" customHeight="1">
      <c r="A25" s="44" t="s">
        <v>2078</v>
      </c>
      <c r="B25" s="87">
        <v>40000</v>
      </c>
      <c r="C25" s="87">
        <f t="shared" si="5"/>
        <v>40000</v>
      </c>
      <c r="D25" s="87">
        <v>14390</v>
      </c>
      <c r="E25" s="89">
        <f t="shared" si="0"/>
        <v>0.35975</v>
      </c>
      <c r="F25" s="95">
        <v>88433</v>
      </c>
      <c r="G25" s="89">
        <f t="shared" si="1"/>
        <v>-0.8372779392308302</v>
      </c>
      <c r="H25" s="9" t="s">
        <v>2079</v>
      </c>
      <c r="I25" s="38">
        <v>108388</v>
      </c>
      <c r="J25" s="38">
        <f t="shared" si="6"/>
        <v>108388</v>
      </c>
      <c r="K25" s="74">
        <v>108388</v>
      </c>
      <c r="L25" s="107">
        <f t="shared" si="2"/>
        <v>1</v>
      </c>
      <c r="M25" s="69">
        <v>59931</v>
      </c>
      <c r="N25" s="41">
        <f t="shared" si="3"/>
        <v>0.8085464951360732</v>
      </c>
    </row>
    <row r="26" spans="1:14" ht="18" customHeight="1">
      <c r="A26" s="45" t="s">
        <v>2080</v>
      </c>
      <c r="B26" s="38">
        <v>40000</v>
      </c>
      <c r="C26" s="38">
        <f t="shared" si="5"/>
        <v>40000</v>
      </c>
      <c r="D26" s="38">
        <v>14390</v>
      </c>
      <c r="E26" s="96">
        <f t="shared" si="0"/>
        <v>0.35975</v>
      </c>
      <c r="F26" s="60">
        <v>88433</v>
      </c>
      <c r="G26" s="96">
        <f t="shared" si="1"/>
        <v>-0.8372779392308302</v>
      </c>
      <c r="H26" s="9" t="s">
        <v>2081</v>
      </c>
      <c r="I26" s="38">
        <v>195000</v>
      </c>
      <c r="J26" s="38">
        <f t="shared" si="6"/>
        <v>195000</v>
      </c>
      <c r="K26" s="74">
        <v>105931</v>
      </c>
      <c r="L26" s="107">
        <f t="shared" si="2"/>
        <v>0.5432358974358974</v>
      </c>
      <c r="M26" s="69">
        <v>65743</v>
      </c>
      <c r="N26" s="41">
        <f t="shared" si="3"/>
        <v>0.6112894148426449</v>
      </c>
    </row>
    <row r="27" spans="1:14" ht="18" customHeight="1">
      <c r="A27" s="44" t="s">
        <v>2082</v>
      </c>
      <c r="B27" s="37"/>
      <c r="C27" s="38"/>
      <c r="D27" s="39"/>
      <c r="E27" s="89"/>
      <c r="F27" s="67"/>
      <c r="G27" s="89"/>
      <c r="H27" s="9" t="s">
        <v>2083</v>
      </c>
      <c r="I27" s="38">
        <v>0</v>
      </c>
      <c r="J27" s="38">
        <f t="shared" si="6"/>
        <v>0</v>
      </c>
      <c r="K27" s="74">
        <v>37900</v>
      </c>
      <c r="L27" s="107"/>
      <c r="M27" s="69">
        <v>69056</v>
      </c>
      <c r="N27" s="41">
        <f t="shared" si="3"/>
        <v>-0.4511700648748842</v>
      </c>
    </row>
    <row r="28" spans="1:14" ht="18" customHeight="1">
      <c r="A28" s="45" t="s">
        <v>2084</v>
      </c>
      <c r="B28" s="37"/>
      <c r="C28" s="38"/>
      <c r="D28" s="38"/>
      <c r="E28" s="89"/>
      <c r="F28" s="67"/>
      <c r="G28" s="89"/>
      <c r="H28" s="9" t="s">
        <v>2085</v>
      </c>
      <c r="I28" s="38">
        <v>0</v>
      </c>
      <c r="J28" s="38">
        <f t="shared" si="6"/>
        <v>0</v>
      </c>
      <c r="K28" s="74">
        <v>1522</v>
      </c>
      <c r="L28" s="107"/>
      <c r="M28" s="69"/>
      <c r="N28" s="41"/>
    </row>
    <row r="29" spans="1:14" ht="18" customHeight="1">
      <c r="A29" s="44" t="s">
        <v>2086</v>
      </c>
      <c r="B29" s="97">
        <f>SUM(B30:B31)</f>
        <v>80000</v>
      </c>
      <c r="C29" s="97">
        <f>SUM(C30:C31)</f>
        <v>80000</v>
      </c>
      <c r="D29" s="97">
        <f>SUM(D30:D31)</f>
        <v>55528</v>
      </c>
      <c r="E29" s="89">
        <f t="shared" si="0"/>
        <v>0.6941</v>
      </c>
      <c r="F29" s="95">
        <f>SUM(F30:F31)</f>
        <v>51850</v>
      </c>
      <c r="G29" s="89">
        <f t="shared" si="1"/>
        <v>0.07093539054966258</v>
      </c>
      <c r="H29" s="9" t="s">
        <v>2087</v>
      </c>
      <c r="I29" s="38">
        <v>1207400</v>
      </c>
      <c r="J29" s="38">
        <f>+I29-1000000</f>
        <v>207400</v>
      </c>
      <c r="K29" s="74">
        <v>251766</v>
      </c>
      <c r="L29" s="107">
        <f t="shared" si="2"/>
        <v>1.2139151398264223</v>
      </c>
      <c r="M29" s="69">
        <v>2161</v>
      </c>
      <c r="N29" s="41">
        <f t="shared" si="3"/>
        <v>115.50439611291068</v>
      </c>
    </row>
    <row r="30" spans="1:14" ht="18" customHeight="1">
      <c r="A30" s="45" t="s">
        <v>2088</v>
      </c>
      <c r="B30" s="37"/>
      <c r="C30" s="38"/>
      <c r="D30" s="38">
        <v>55528</v>
      </c>
      <c r="E30" s="89"/>
      <c r="F30" s="60">
        <v>42250</v>
      </c>
      <c r="G30" s="96">
        <f t="shared" si="1"/>
        <v>0.3142721893491125</v>
      </c>
      <c r="H30" s="9" t="s">
        <v>2089</v>
      </c>
      <c r="I30" s="60">
        <v>12460</v>
      </c>
      <c r="J30" s="60">
        <v>12460</v>
      </c>
      <c r="K30" s="60">
        <v>6500</v>
      </c>
      <c r="L30" s="107">
        <f t="shared" si="2"/>
        <v>0.521669341894061</v>
      </c>
      <c r="M30" s="69">
        <v>8231</v>
      </c>
      <c r="N30" s="41">
        <f t="shared" si="3"/>
        <v>-0.2103025148827603</v>
      </c>
    </row>
    <row r="31" spans="1:14" ht="18" customHeight="1">
      <c r="A31" s="45" t="s">
        <v>2090</v>
      </c>
      <c r="B31" s="38">
        <v>80000</v>
      </c>
      <c r="C31" s="38">
        <f>SUM(B31:B31)</f>
        <v>80000</v>
      </c>
      <c r="D31" s="39"/>
      <c r="E31" s="89">
        <f t="shared" si="0"/>
        <v>0</v>
      </c>
      <c r="F31" s="60">
        <v>9600</v>
      </c>
      <c r="G31" s="96">
        <f t="shared" si="1"/>
        <v>-1</v>
      </c>
      <c r="H31" s="9" t="s">
        <v>2091</v>
      </c>
      <c r="I31" s="60">
        <v>0</v>
      </c>
      <c r="J31" s="60">
        <v>0</v>
      </c>
      <c r="K31" s="60">
        <v>6500</v>
      </c>
      <c r="L31" s="107"/>
      <c r="M31" s="69">
        <v>8231</v>
      </c>
      <c r="N31" s="41">
        <f t="shared" si="3"/>
        <v>-0.2103025148827603</v>
      </c>
    </row>
    <row r="32" spans="1:14" ht="18" customHeight="1">
      <c r="A32" s="46" t="s">
        <v>2092</v>
      </c>
      <c r="B32" s="98"/>
      <c r="C32" s="87"/>
      <c r="D32" s="99"/>
      <c r="E32" s="89"/>
      <c r="F32" s="90"/>
      <c r="G32" s="89"/>
      <c r="H32" s="9" t="s">
        <v>2093</v>
      </c>
      <c r="I32" s="60">
        <v>46000</v>
      </c>
      <c r="J32" s="60">
        <v>46000</v>
      </c>
      <c r="K32" s="60">
        <v>24329</v>
      </c>
      <c r="L32" s="107">
        <f t="shared" si="2"/>
        <v>0.528891304347826</v>
      </c>
      <c r="M32" s="69">
        <v>42030</v>
      </c>
      <c r="N32" s="41">
        <f t="shared" si="3"/>
        <v>-0.4211515584106591</v>
      </c>
    </row>
    <row r="33" spans="1:14" ht="18" customHeight="1">
      <c r="A33" s="44" t="s">
        <v>2094</v>
      </c>
      <c r="B33" s="87">
        <v>20000</v>
      </c>
      <c r="C33" s="87">
        <f>SUM(B33:B33)</f>
        <v>20000</v>
      </c>
      <c r="D33" s="87">
        <v>13527</v>
      </c>
      <c r="E33" s="89">
        <f t="shared" si="0"/>
        <v>0.67635</v>
      </c>
      <c r="F33" s="95">
        <v>40074</v>
      </c>
      <c r="G33" s="89">
        <f t="shared" si="1"/>
        <v>-0.6624494684833059</v>
      </c>
      <c r="H33" s="9" t="s">
        <v>2075</v>
      </c>
      <c r="I33" s="60">
        <v>30000</v>
      </c>
      <c r="J33" s="60">
        <v>30000</v>
      </c>
      <c r="K33" s="60">
        <v>15248</v>
      </c>
      <c r="L33" s="107">
        <f t="shared" si="2"/>
        <v>0.5082666666666666</v>
      </c>
      <c r="M33" s="69">
        <v>30000</v>
      </c>
      <c r="N33" s="41">
        <f t="shared" si="3"/>
        <v>-0.49173333333333336</v>
      </c>
    </row>
    <row r="34" spans="1:14" ht="18" customHeight="1">
      <c r="A34" s="46" t="s">
        <v>2095</v>
      </c>
      <c r="B34" s="53"/>
      <c r="C34" s="38"/>
      <c r="D34" s="39"/>
      <c r="E34" s="89"/>
      <c r="F34" s="67"/>
      <c r="G34" s="89"/>
      <c r="H34" s="9" t="s">
        <v>2096</v>
      </c>
      <c r="I34" s="60">
        <v>16000</v>
      </c>
      <c r="J34" s="60">
        <v>16000</v>
      </c>
      <c r="K34" s="60">
        <v>7698</v>
      </c>
      <c r="L34" s="107">
        <f t="shared" si="2"/>
        <v>0.481125</v>
      </c>
      <c r="M34" s="69">
        <v>11117</v>
      </c>
      <c r="N34" s="41">
        <f t="shared" si="3"/>
        <v>-0.3075470000899523</v>
      </c>
    </row>
    <row r="35" spans="1:14" ht="18" customHeight="1">
      <c r="A35" s="5" t="s">
        <v>2097</v>
      </c>
      <c r="B35" s="97"/>
      <c r="C35" s="87"/>
      <c r="D35" s="100">
        <v>170</v>
      </c>
      <c r="E35" s="89"/>
      <c r="F35" s="95">
        <v>150</v>
      </c>
      <c r="G35" s="89">
        <f t="shared" si="1"/>
        <v>0.1333333333333333</v>
      </c>
      <c r="H35" s="9" t="s">
        <v>2098</v>
      </c>
      <c r="I35" s="60">
        <v>0</v>
      </c>
      <c r="J35" s="60">
        <v>0</v>
      </c>
      <c r="K35" s="60">
        <v>1383</v>
      </c>
      <c r="L35" s="107"/>
      <c r="M35" s="69">
        <v>913</v>
      </c>
      <c r="N35" s="41">
        <f t="shared" si="3"/>
        <v>0.5147864184008761</v>
      </c>
    </row>
    <row r="36" spans="1:14" ht="18" customHeight="1">
      <c r="A36" s="44" t="s">
        <v>2099</v>
      </c>
      <c r="B36" s="87">
        <v>400</v>
      </c>
      <c r="C36" s="87">
        <f>SUM(B36:B36)</f>
        <v>400</v>
      </c>
      <c r="D36" s="100">
        <v>400</v>
      </c>
      <c r="E36" s="89">
        <f t="shared" si="0"/>
        <v>1</v>
      </c>
      <c r="F36" s="95">
        <v>600</v>
      </c>
      <c r="G36" s="89">
        <f t="shared" si="1"/>
        <v>-0.33333333333333337</v>
      </c>
      <c r="H36" s="9" t="s">
        <v>2100</v>
      </c>
      <c r="I36" s="37">
        <v>28000</v>
      </c>
      <c r="J36" s="37">
        <v>28000</v>
      </c>
      <c r="K36" s="60">
        <v>11756</v>
      </c>
      <c r="L36" s="107">
        <f t="shared" si="2"/>
        <v>0.4198571428571429</v>
      </c>
      <c r="M36" s="69">
        <v>180</v>
      </c>
      <c r="N36" s="41">
        <f t="shared" si="3"/>
        <v>64.31111111111112</v>
      </c>
    </row>
    <row r="37" spans="1:14" ht="18" customHeight="1">
      <c r="A37" s="44" t="s">
        <v>2101</v>
      </c>
      <c r="B37" s="87">
        <v>1500</v>
      </c>
      <c r="C37" s="87">
        <f>SUM(B37:B37)</f>
        <v>1500</v>
      </c>
      <c r="D37" s="87">
        <v>1500</v>
      </c>
      <c r="E37" s="89">
        <f t="shared" si="0"/>
        <v>1</v>
      </c>
      <c r="F37" s="95">
        <v>2405</v>
      </c>
      <c r="G37" s="89">
        <f t="shared" si="1"/>
        <v>-0.37629937629937626</v>
      </c>
      <c r="H37" s="9" t="s">
        <v>2102</v>
      </c>
      <c r="I37" s="37">
        <v>10000</v>
      </c>
      <c r="J37" s="37">
        <v>10000</v>
      </c>
      <c r="K37" s="60">
        <v>0</v>
      </c>
      <c r="L37" s="107">
        <f t="shared" si="2"/>
        <v>0</v>
      </c>
      <c r="M37" s="69">
        <v>1179</v>
      </c>
      <c r="N37" s="41">
        <f t="shared" si="3"/>
        <v>-1</v>
      </c>
    </row>
    <row r="38" spans="1:14" ht="18" customHeight="1">
      <c r="A38" s="5" t="s">
        <v>2103</v>
      </c>
      <c r="B38" s="87">
        <f>SUM(B39:B40)</f>
        <v>81458</v>
      </c>
      <c r="C38" s="87">
        <f>SUM(C39:C40)</f>
        <v>95298</v>
      </c>
      <c r="D38" s="87">
        <f>SUM(D39:D40)</f>
        <v>80762</v>
      </c>
      <c r="E38" s="89">
        <f t="shared" si="0"/>
        <v>0.8474679426640643</v>
      </c>
      <c r="F38" s="95">
        <f>SUM(F39:F40)</f>
        <v>74740</v>
      </c>
      <c r="G38" s="89">
        <f t="shared" si="1"/>
        <v>0.08057265185978046</v>
      </c>
      <c r="H38" s="9" t="s">
        <v>2104</v>
      </c>
      <c r="I38" s="37">
        <v>10000</v>
      </c>
      <c r="J38" s="37">
        <v>10000</v>
      </c>
      <c r="K38" s="60">
        <v>0</v>
      </c>
      <c r="L38" s="107">
        <f t="shared" si="2"/>
        <v>0</v>
      </c>
      <c r="M38" s="69">
        <v>1179</v>
      </c>
      <c r="N38" s="41">
        <f t="shared" si="3"/>
        <v>-1</v>
      </c>
    </row>
    <row r="39" spans="1:14" ht="18" customHeight="1">
      <c r="A39" s="9" t="s">
        <v>2105</v>
      </c>
      <c r="B39" s="38">
        <v>70298</v>
      </c>
      <c r="C39" s="80">
        <v>70298</v>
      </c>
      <c r="D39" s="38">
        <v>54746</v>
      </c>
      <c r="E39" s="96">
        <f t="shared" si="0"/>
        <v>0.778770377535634</v>
      </c>
      <c r="F39" s="60">
        <v>53279</v>
      </c>
      <c r="G39" s="96">
        <f t="shared" si="1"/>
        <v>0.027534300568704317</v>
      </c>
      <c r="H39" s="5" t="s">
        <v>2106</v>
      </c>
      <c r="I39" s="97">
        <v>80140</v>
      </c>
      <c r="J39" s="97">
        <v>80140</v>
      </c>
      <c r="K39" s="95">
        <v>73351</v>
      </c>
      <c r="L39" s="110">
        <f t="shared" si="2"/>
        <v>0.9152857499376091</v>
      </c>
      <c r="M39" s="92">
        <v>59777</v>
      </c>
      <c r="N39" s="111">
        <f t="shared" si="3"/>
        <v>0.22707730397979153</v>
      </c>
    </row>
    <row r="40" spans="1:14" ht="18" customHeight="1">
      <c r="A40" s="9" t="s">
        <v>2107</v>
      </c>
      <c r="B40" s="38">
        <v>11160</v>
      </c>
      <c r="C40" s="80">
        <v>25000</v>
      </c>
      <c r="D40" s="38">
        <v>26016</v>
      </c>
      <c r="E40" s="96">
        <f t="shared" si="0"/>
        <v>1.04064</v>
      </c>
      <c r="F40" s="60">
        <v>21461</v>
      </c>
      <c r="G40" s="96">
        <f t="shared" si="1"/>
        <v>0.21224546852429982</v>
      </c>
      <c r="H40" s="9" t="s">
        <v>0</v>
      </c>
      <c r="I40" s="37">
        <v>140</v>
      </c>
      <c r="J40" s="37">
        <v>140</v>
      </c>
      <c r="K40" s="60">
        <v>185</v>
      </c>
      <c r="L40" s="107">
        <f t="shared" si="2"/>
        <v>1.3214285714285714</v>
      </c>
      <c r="M40" s="69">
        <v>500</v>
      </c>
      <c r="N40" s="41">
        <f t="shared" si="3"/>
        <v>-0.63</v>
      </c>
    </row>
    <row r="41" spans="1:14" ht="18" customHeight="1">
      <c r="A41" s="5" t="s">
        <v>1</v>
      </c>
      <c r="B41" s="87">
        <v>1450</v>
      </c>
      <c r="C41" s="87">
        <f>SUM(B41:B41)</f>
        <v>1450</v>
      </c>
      <c r="D41" s="87">
        <v>-11334</v>
      </c>
      <c r="E41" s="89">
        <f t="shared" si="0"/>
        <v>-7.816551724137931</v>
      </c>
      <c r="F41" s="95">
        <v>16511</v>
      </c>
      <c r="G41" s="89">
        <f t="shared" si="1"/>
        <v>-1.6864514566046878</v>
      </c>
      <c r="H41" s="9" t="s">
        <v>2</v>
      </c>
      <c r="I41" s="37">
        <v>140</v>
      </c>
      <c r="J41" s="37">
        <v>140</v>
      </c>
      <c r="K41" s="60">
        <v>0</v>
      </c>
      <c r="L41" s="107">
        <f t="shared" si="2"/>
        <v>0</v>
      </c>
      <c r="M41" s="69"/>
      <c r="N41" s="41"/>
    </row>
    <row r="42" spans="1:14" ht="18" customHeight="1">
      <c r="A42" s="54"/>
      <c r="B42" s="53"/>
      <c r="C42" s="38"/>
      <c r="D42" s="38"/>
      <c r="E42" s="53"/>
      <c r="F42" s="67"/>
      <c r="G42" s="53"/>
      <c r="H42" s="9" t="s">
        <v>3</v>
      </c>
      <c r="I42" s="37"/>
      <c r="J42" s="37"/>
      <c r="K42" s="60">
        <v>1.85</v>
      </c>
      <c r="L42" s="107"/>
      <c r="M42" s="69">
        <v>500</v>
      </c>
      <c r="N42" s="41">
        <f t="shared" si="3"/>
        <v>-0.9963</v>
      </c>
    </row>
    <row r="43" spans="1:14" ht="18" customHeight="1">
      <c r="A43" s="54"/>
      <c r="B43" s="53"/>
      <c r="C43" s="38"/>
      <c r="D43" s="38"/>
      <c r="E43" s="53"/>
      <c r="F43" s="67"/>
      <c r="G43" s="53"/>
      <c r="H43" s="9" t="s">
        <v>4</v>
      </c>
      <c r="I43" s="37">
        <v>80000</v>
      </c>
      <c r="J43" s="37">
        <v>80000</v>
      </c>
      <c r="K43" s="60">
        <v>73166</v>
      </c>
      <c r="L43" s="107">
        <f t="shared" si="2"/>
        <v>0.914575</v>
      </c>
      <c r="M43" s="69">
        <v>59277</v>
      </c>
      <c r="N43" s="41">
        <f t="shared" si="3"/>
        <v>0.2343067294228791</v>
      </c>
    </row>
    <row r="44" spans="1:14" ht="18" customHeight="1">
      <c r="A44" s="54"/>
      <c r="B44" s="53"/>
      <c r="C44" s="38"/>
      <c r="D44" s="38"/>
      <c r="E44" s="53"/>
      <c r="F44" s="67"/>
      <c r="G44" s="53"/>
      <c r="H44" s="9" t="s">
        <v>5</v>
      </c>
      <c r="I44" s="37">
        <v>0</v>
      </c>
      <c r="J44" s="37">
        <v>0</v>
      </c>
      <c r="K44" s="60">
        <v>24528</v>
      </c>
      <c r="L44" s="107"/>
      <c r="M44" s="69">
        <v>59277</v>
      </c>
      <c r="N44" s="41">
        <f t="shared" si="3"/>
        <v>-0.5862138772205071</v>
      </c>
    </row>
    <row r="45" spans="1:14" ht="18" customHeight="1">
      <c r="A45" s="54"/>
      <c r="B45" s="53"/>
      <c r="C45" s="38"/>
      <c r="D45" s="38"/>
      <c r="E45" s="53"/>
      <c r="F45" s="67"/>
      <c r="G45" s="53"/>
      <c r="H45" s="5" t="s">
        <v>6</v>
      </c>
      <c r="I45" s="97">
        <v>65530</v>
      </c>
      <c r="J45" s="97">
        <v>65530</v>
      </c>
      <c r="K45" s="95">
        <v>90509</v>
      </c>
      <c r="L45" s="110">
        <f t="shared" si="2"/>
        <v>1.3811841904471234</v>
      </c>
      <c r="M45" s="92">
        <v>35268</v>
      </c>
      <c r="N45" s="111">
        <f t="shared" si="3"/>
        <v>1.5663207440172395</v>
      </c>
    </row>
    <row r="46" spans="1:14" ht="18" customHeight="1">
      <c r="A46" s="54"/>
      <c r="B46" s="53"/>
      <c r="C46" s="38"/>
      <c r="D46" s="38"/>
      <c r="E46" s="53"/>
      <c r="F46" s="67"/>
      <c r="G46" s="53"/>
      <c r="H46" s="9" t="s">
        <v>7</v>
      </c>
      <c r="I46" s="37">
        <v>14807</v>
      </c>
      <c r="J46" s="37">
        <v>14807</v>
      </c>
      <c r="K46" s="60">
        <v>14156</v>
      </c>
      <c r="L46" s="107">
        <f t="shared" si="2"/>
        <v>0.9560343080975214</v>
      </c>
      <c r="M46" s="69"/>
      <c r="N46" s="111"/>
    </row>
    <row r="47" spans="1:14" ht="18" customHeight="1">
      <c r="A47" s="54"/>
      <c r="B47" s="53"/>
      <c r="C47" s="38"/>
      <c r="D47" s="38"/>
      <c r="E47" s="53"/>
      <c r="F47" s="67"/>
      <c r="G47" s="53"/>
      <c r="H47" s="9" t="s">
        <v>8</v>
      </c>
      <c r="I47" s="37">
        <v>492</v>
      </c>
      <c r="J47" s="37">
        <v>492</v>
      </c>
      <c r="K47" s="60">
        <v>156</v>
      </c>
      <c r="L47" s="107">
        <f t="shared" si="2"/>
        <v>0.3170731707317073</v>
      </c>
      <c r="M47" s="69"/>
      <c r="N47" s="41"/>
    </row>
    <row r="48" spans="1:14" ht="18" customHeight="1">
      <c r="A48" s="54"/>
      <c r="B48" s="53"/>
      <c r="C48" s="38"/>
      <c r="D48" s="38"/>
      <c r="E48" s="53"/>
      <c r="F48" s="67"/>
      <c r="G48" s="53"/>
      <c r="H48" s="9" t="s">
        <v>9</v>
      </c>
      <c r="I48" s="37">
        <v>0</v>
      </c>
      <c r="J48" s="37">
        <v>0</v>
      </c>
      <c r="K48" s="60">
        <v>76353</v>
      </c>
      <c r="L48" s="107"/>
      <c r="M48" s="69">
        <v>35268</v>
      </c>
      <c r="N48" s="41">
        <f t="shared" si="3"/>
        <v>1.1649370534195302</v>
      </c>
    </row>
    <row r="49" spans="1:14" ht="18" customHeight="1">
      <c r="A49" s="54"/>
      <c r="B49" s="53"/>
      <c r="C49" s="38"/>
      <c r="D49" s="38"/>
      <c r="E49" s="53"/>
      <c r="F49" s="67"/>
      <c r="G49" s="53"/>
      <c r="H49" s="9" t="s">
        <v>10</v>
      </c>
      <c r="I49" s="37">
        <v>0</v>
      </c>
      <c r="J49" s="37">
        <v>0</v>
      </c>
      <c r="K49" s="60">
        <v>76083</v>
      </c>
      <c r="L49" s="107"/>
      <c r="M49" s="69">
        <v>34938</v>
      </c>
      <c r="N49" s="41">
        <f t="shared" si="3"/>
        <v>1.177657564829126</v>
      </c>
    </row>
    <row r="50" spans="1:14" ht="18" customHeight="1">
      <c r="A50" s="54"/>
      <c r="B50" s="53"/>
      <c r="C50" s="38"/>
      <c r="D50" s="38"/>
      <c r="E50" s="53"/>
      <c r="F50" s="67"/>
      <c r="G50" s="53"/>
      <c r="H50" s="9" t="s">
        <v>11</v>
      </c>
      <c r="I50" s="37"/>
      <c r="J50" s="37"/>
      <c r="K50" s="60">
        <v>270</v>
      </c>
      <c r="L50" s="107"/>
      <c r="M50" s="69">
        <v>330</v>
      </c>
      <c r="N50" s="41">
        <f t="shared" si="3"/>
        <v>-0.18181818181818177</v>
      </c>
    </row>
    <row r="51" spans="1:14" ht="18" customHeight="1">
      <c r="A51" s="54"/>
      <c r="B51" s="53"/>
      <c r="C51" s="38"/>
      <c r="D51" s="55"/>
      <c r="E51" s="53"/>
      <c r="F51" s="67"/>
      <c r="G51" s="53"/>
      <c r="H51" s="5" t="s">
        <v>12</v>
      </c>
      <c r="I51" s="97">
        <v>4300</v>
      </c>
      <c r="J51" s="97">
        <v>4300</v>
      </c>
      <c r="K51" s="95">
        <v>348</v>
      </c>
      <c r="L51" s="110">
        <f t="shared" si="2"/>
        <v>0.08093023255813954</v>
      </c>
      <c r="M51" s="92">
        <v>316</v>
      </c>
      <c r="N51" s="111">
        <f t="shared" si="3"/>
        <v>0.10126582278481022</v>
      </c>
    </row>
    <row r="52" spans="1:14" ht="18" customHeight="1">
      <c r="A52" s="54"/>
      <c r="B52" s="53"/>
      <c r="C52" s="55"/>
      <c r="D52" s="38"/>
      <c r="E52" s="53"/>
      <c r="F52" s="67"/>
      <c r="G52" s="53"/>
      <c r="H52" s="9" t="s">
        <v>13</v>
      </c>
      <c r="I52" s="37"/>
      <c r="J52" s="37"/>
      <c r="K52" s="60">
        <v>113</v>
      </c>
      <c r="L52" s="107"/>
      <c r="M52" s="69">
        <v>316</v>
      </c>
      <c r="N52" s="41">
        <f t="shared" si="3"/>
        <v>-0.6424050632911392</v>
      </c>
    </row>
    <row r="53" spans="1:14" ht="18" customHeight="1">
      <c r="A53" s="54"/>
      <c r="B53" s="53"/>
      <c r="C53" s="38"/>
      <c r="D53" s="38"/>
      <c r="E53" s="53"/>
      <c r="F53" s="67"/>
      <c r="G53" s="53"/>
      <c r="H53" s="9" t="s">
        <v>14</v>
      </c>
      <c r="I53" s="38">
        <v>0</v>
      </c>
      <c r="J53" s="38">
        <f>SUM(I53:I53)</f>
        <v>0</v>
      </c>
      <c r="K53" s="64">
        <v>113</v>
      </c>
      <c r="L53" s="107"/>
      <c r="M53" s="69">
        <v>316</v>
      </c>
      <c r="N53" s="41">
        <f t="shared" si="3"/>
        <v>-0.6424050632911392</v>
      </c>
    </row>
    <row r="54" spans="1:14" ht="18" customHeight="1">
      <c r="A54" s="54"/>
      <c r="B54" s="53"/>
      <c r="C54" s="38"/>
      <c r="D54" s="38"/>
      <c r="E54" s="53"/>
      <c r="F54" s="67"/>
      <c r="G54" s="53"/>
      <c r="H54" s="9" t="s">
        <v>15</v>
      </c>
      <c r="I54" s="37">
        <v>300</v>
      </c>
      <c r="J54" s="37">
        <v>300</v>
      </c>
      <c r="K54" s="60">
        <v>185</v>
      </c>
      <c r="L54" s="107">
        <f t="shared" si="2"/>
        <v>0.6166666666666667</v>
      </c>
      <c r="M54" s="69"/>
      <c r="N54" s="41"/>
    </row>
    <row r="55" spans="1:14" ht="18" customHeight="1">
      <c r="A55" s="54"/>
      <c r="B55" s="53"/>
      <c r="C55" s="38"/>
      <c r="D55" s="55"/>
      <c r="E55" s="53"/>
      <c r="F55" s="67"/>
      <c r="G55" s="53"/>
      <c r="H55" s="9" t="s">
        <v>16</v>
      </c>
      <c r="I55" s="37">
        <v>300</v>
      </c>
      <c r="J55" s="37">
        <v>300</v>
      </c>
      <c r="K55" s="60">
        <v>185</v>
      </c>
      <c r="L55" s="107">
        <f t="shared" si="2"/>
        <v>0.6166666666666667</v>
      </c>
      <c r="M55" s="69"/>
      <c r="N55" s="41"/>
    </row>
    <row r="56" spans="1:14" ht="18" customHeight="1">
      <c r="A56" s="54"/>
      <c r="B56" s="53"/>
      <c r="C56" s="55"/>
      <c r="D56" s="55"/>
      <c r="E56" s="53"/>
      <c r="F56" s="67"/>
      <c r="G56" s="53"/>
      <c r="H56" s="9" t="s">
        <v>17</v>
      </c>
      <c r="I56" s="37">
        <v>4000</v>
      </c>
      <c r="J56" s="37">
        <v>4000</v>
      </c>
      <c r="K56" s="60">
        <v>50</v>
      </c>
      <c r="L56" s="107">
        <f t="shared" si="2"/>
        <v>0.0125</v>
      </c>
      <c r="M56" s="69"/>
      <c r="N56" s="41"/>
    </row>
    <row r="57" spans="1:14" ht="18" customHeight="1">
      <c r="A57" s="54"/>
      <c r="B57" s="53"/>
      <c r="C57" s="55"/>
      <c r="D57" s="55"/>
      <c r="E57" s="53"/>
      <c r="F57" s="67"/>
      <c r="G57" s="53"/>
      <c r="H57" s="9" t="s">
        <v>18</v>
      </c>
      <c r="I57" s="37">
        <v>4000</v>
      </c>
      <c r="J57" s="37">
        <v>4000</v>
      </c>
      <c r="K57" s="60">
        <v>50</v>
      </c>
      <c r="L57" s="107">
        <f t="shared" si="2"/>
        <v>0.0125</v>
      </c>
      <c r="M57" s="69"/>
      <c r="N57" s="41"/>
    </row>
    <row r="58" spans="1:14" ht="18" customHeight="1">
      <c r="A58" s="54"/>
      <c r="B58" s="53"/>
      <c r="C58" s="55"/>
      <c r="D58" s="38"/>
      <c r="E58" s="53"/>
      <c r="F58" s="67"/>
      <c r="G58" s="53"/>
      <c r="H58" s="5" t="s">
        <v>19</v>
      </c>
      <c r="I58" s="97">
        <v>82560</v>
      </c>
      <c r="J58" s="97">
        <v>82560</v>
      </c>
      <c r="K58" s="95">
        <v>26237</v>
      </c>
      <c r="L58" s="110">
        <f t="shared" si="2"/>
        <v>0.31779312015503874</v>
      </c>
      <c r="M58" s="92">
        <v>20208</v>
      </c>
      <c r="N58" s="111">
        <f t="shared" si="3"/>
        <v>0.29834718923198733</v>
      </c>
    </row>
    <row r="59" spans="1:14" ht="18" customHeight="1">
      <c r="A59" s="54"/>
      <c r="B59" s="53"/>
      <c r="C59" s="38"/>
      <c r="D59" s="38"/>
      <c r="E59" s="53"/>
      <c r="F59" s="67"/>
      <c r="G59" s="53"/>
      <c r="H59" s="47" t="s">
        <v>20</v>
      </c>
      <c r="I59" s="37">
        <v>81160</v>
      </c>
      <c r="J59" s="37">
        <v>81160</v>
      </c>
      <c r="K59" s="60">
        <v>25434</v>
      </c>
      <c r="L59" s="107">
        <f t="shared" si="2"/>
        <v>0.3133809758501725</v>
      </c>
      <c r="M59" s="69">
        <v>20180</v>
      </c>
      <c r="N59" s="41">
        <f t="shared" si="3"/>
        <v>0.260356788899901</v>
      </c>
    </row>
    <row r="60" spans="1:14" ht="18" customHeight="1">
      <c r="A60" s="54"/>
      <c r="B60" s="53"/>
      <c r="C60" s="38"/>
      <c r="D60" s="38"/>
      <c r="E60" s="53"/>
      <c r="F60" s="67"/>
      <c r="G60" s="53"/>
      <c r="H60" s="47" t="s">
        <v>21</v>
      </c>
      <c r="I60" s="37">
        <v>70000</v>
      </c>
      <c r="J60" s="37">
        <v>70000</v>
      </c>
      <c r="K60" s="60">
        <v>16093</v>
      </c>
      <c r="L60" s="107">
        <f t="shared" si="2"/>
        <v>0.2299</v>
      </c>
      <c r="M60" s="69">
        <v>12421</v>
      </c>
      <c r="N60" s="41">
        <f t="shared" si="3"/>
        <v>0.2956283713066581</v>
      </c>
    </row>
    <row r="61" spans="1:14" ht="18" customHeight="1">
      <c r="A61" s="54"/>
      <c r="B61" s="53"/>
      <c r="C61" s="38"/>
      <c r="D61" s="38"/>
      <c r="E61" s="53"/>
      <c r="F61" s="67"/>
      <c r="G61" s="53"/>
      <c r="H61" s="47" t="s">
        <v>22</v>
      </c>
      <c r="I61" s="37">
        <v>11160</v>
      </c>
      <c r="J61" s="37">
        <v>11160</v>
      </c>
      <c r="K61" s="60">
        <v>7371</v>
      </c>
      <c r="L61" s="107">
        <f t="shared" si="2"/>
        <v>0.660483870967742</v>
      </c>
      <c r="M61" s="69">
        <v>6307</v>
      </c>
      <c r="N61" s="41">
        <f t="shared" si="3"/>
        <v>0.1687014428412874</v>
      </c>
    </row>
    <row r="62" spans="1:14" ht="18" customHeight="1">
      <c r="A62" s="54"/>
      <c r="B62" s="53"/>
      <c r="C62" s="38"/>
      <c r="D62" s="38"/>
      <c r="E62" s="53"/>
      <c r="F62" s="67"/>
      <c r="G62" s="53"/>
      <c r="H62" s="47" t="s">
        <v>23</v>
      </c>
      <c r="I62" s="37"/>
      <c r="J62" s="37"/>
      <c r="K62" s="60">
        <v>1939</v>
      </c>
      <c r="L62" s="107"/>
      <c r="M62" s="69">
        <v>1452</v>
      </c>
      <c r="N62" s="41">
        <f t="shared" si="3"/>
        <v>0.33539944903581276</v>
      </c>
    </row>
    <row r="63" spans="1:14" ht="18" customHeight="1">
      <c r="A63" s="54"/>
      <c r="B63" s="53"/>
      <c r="C63" s="38"/>
      <c r="D63" s="39"/>
      <c r="E63" s="52"/>
      <c r="F63" s="67"/>
      <c r="G63" s="52"/>
      <c r="H63" s="9" t="s">
        <v>24</v>
      </c>
      <c r="I63" s="37">
        <v>1400</v>
      </c>
      <c r="J63" s="37">
        <v>1400</v>
      </c>
      <c r="K63" s="60">
        <v>803</v>
      </c>
      <c r="L63" s="107">
        <f t="shared" si="2"/>
        <v>0.5735714285714286</v>
      </c>
      <c r="M63" s="69">
        <v>28</v>
      </c>
      <c r="N63" s="41">
        <f t="shared" si="3"/>
        <v>27.678571428571427</v>
      </c>
    </row>
    <row r="64" spans="1:14" ht="18" customHeight="1">
      <c r="A64" s="54"/>
      <c r="B64" s="53"/>
      <c r="C64" s="38"/>
      <c r="D64" s="39"/>
      <c r="E64" s="52"/>
      <c r="F64" s="67"/>
      <c r="G64" s="52"/>
      <c r="H64" s="176"/>
      <c r="I64" s="106"/>
      <c r="J64" s="106"/>
      <c r="K64" s="75"/>
      <c r="L64" s="176"/>
      <c r="M64" s="177"/>
      <c r="N64" s="111"/>
    </row>
    <row r="65" spans="1:14" ht="18" customHeight="1">
      <c r="A65" s="48" t="s">
        <v>25</v>
      </c>
      <c r="B65" s="101">
        <f>B4+B6+B7+B9+B10+B14+SUM(B22:B25)+B27+B29+SUM(B32:B38)+B41</f>
        <v>6253105</v>
      </c>
      <c r="C65" s="101">
        <f>C4+C6+C7+C9+C10+C14+SUM(C22:C25)+C27+C29+SUM(C32:C38)+C41</f>
        <v>5121945</v>
      </c>
      <c r="D65" s="101">
        <f>D4+D6+D7+D9+D10+D14+SUM(D22:D25)+D27+D29+SUM(D32:D38)+D41</f>
        <v>6865308</v>
      </c>
      <c r="E65" s="89">
        <f>+D65/C65</f>
        <v>1.34037128473656</v>
      </c>
      <c r="F65" s="101">
        <f>F4+F6+F7+F9+F10+F14+SUM(F22:F25)+F27+F29+SUM(F32:F38)+F41</f>
        <v>4988989</v>
      </c>
      <c r="G65" s="89">
        <f>+D65/F65-1</f>
        <v>0.3760920298681758</v>
      </c>
      <c r="H65" s="48" t="s">
        <v>26</v>
      </c>
      <c r="I65" s="102">
        <f>I4+I7+I10+I13+I18+I39+I45+I51+I58</f>
        <v>5056825</v>
      </c>
      <c r="J65" s="102">
        <f>J4+J7+J10+J13+J18+J39+J45+J51+J58</f>
        <v>4056825</v>
      </c>
      <c r="K65" s="102">
        <f>K4+K7+K10+K13+K18+K39+K45+K51+K58</f>
        <v>2158539</v>
      </c>
      <c r="L65" s="105">
        <f>+K65/J65</f>
        <v>0.5320759460908469</v>
      </c>
      <c r="M65" s="102">
        <f>M4+M7+M10+M13+M18+M39+M45+M51+M58</f>
        <v>1368521</v>
      </c>
      <c r="N65" s="111">
        <f t="shared" si="3"/>
        <v>0.5772786826069896</v>
      </c>
    </row>
    <row r="66" spans="1:14" ht="18" customHeight="1">
      <c r="A66" s="57"/>
      <c r="B66" s="56"/>
      <c r="C66" s="38"/>
      <c r="D66" s="38"/>
      <c r="E66" s="53"/>
      <c r="F66" s="67"/>
      <c r="G66" s="53"/>
      <c r="H66" s="176"/>
      <c r="I66" s="106"/>
      <c r="J66" s="106"/>
      <c r="K66" s="75"/>
      <c r="L66" s="176"/>
      <c r="M66" s="177"/>
      <c r="N66" s="173"/>
    </row>
    <row r="67" spans="1:14" ht="18" customHeight="1">
      <c r="A67" s="57" t="s">
        <v>27</v>
      </c>
      <c r="B67" s="56">
        <v>2458317</v>
      </c>
      <c r="C67" s="38">
        <f>+B67</f>
        <v>2458317</v>
      </c>
      <c r="D67" s="113">
        <v>2560887</v>
      </c>
      <c r="E67" s="96">
        <f>+D67/C67</f>
        <v>1.041723667045381</v>
      </c>
      <c r="F67" s="80">
        <v>1882803</v>
      </c>
      <c r="G67" s="53"/>
      <c r="H67" s="54" t="s">
        <v>144</v>
      </c>
      <c r="I67" s="123">
        <v>1333585</v>
      </c>
      <c r="J67" s="123">
        <f>1333585-124157</f>
        <v>1209428</v>
      </c>
      <c r="K67" s="123">
        <v>2711090</v>
      </c>
      <c r="L67" s="96">
        <f>+K67/J67</f>
        <v>2.241629927535992</v>
      </c>
      <c r="M67" s="104">
        <v>2962754</v>
      </c>
      <c r="N67" s="174">
        <f t="shared" si="3"/>
        <v>-0.08494259057620035</v>
      </c>
    </row>
    <row r="68" spans="1:14" ht="18" customHeight="1">
      <c r="A68" s="57" t="s">
        <v>34</v>
      </c>
      <c r="B68" s="56">
        <v>0</v>
      </c>
      <c r="C68" s="38"/>
      <c r="D68" s="113">
        <v>43342</v>
      </c>
      <c r="E68" s="96"/>
      <c r="F68" s="103">
        <v>39745</v>
      </c>
      <c r="G68" s="53"/>
      <c r="H68" s="58" t="s">
        <v>33</v>
      </c>
      <c r="I68" s="123">
        <v>13070</v>
      </c>
      <c r="J68" s="123">
        <v>76067</v>
      </c>
      <c r="K68" s="123">
        <v>76067</v>
      </c>
      <c r="L68" s="96">
        <f>+K68/J68</f>
        <v>1</v>
      </c>
      <c r="M68" s="104">
        <v>20700</v>
      </c>
      <c r="N68" s="41">
        <f t="shared" si="3"/>
        <v>2.674734299516908</v>
      </c>
    </row>
    <row r="69" spans="1:14" ht="18" customHeight="1">
      <c r="A69" s="86" t="s">
        <v>143</v>
      </c>
      <c r="B69" s="56">
        <v>0</v>
      </c>
      <c r="C69" s="38"/>
      <c r="D69" s="114">
        <v>2399</v>
      </c>
      <c r="E69" s="96"/>
      <c r="F69" s="104">
        <v>1325</v>
      </c>
      <c r="G69" s="53"/>
      <c r="H69" s="58" t="s">
        <v>28</v>
      </c>
      <c r="I69" s="124">
        <v>431038</v>
      </c>
      <c r="J69" s="124">
        <v>431038</v>
      </c>
      <c r="K69" s="124">
        <v>431038</v>
      </c>
      <c r="L69" s="96">
        <f>+K69/J69</f>
        <v>1</v>
      </c>
      <c r="M69" s="66"/>
      <c r="N69" s="41"/>
    </row>
    <row r="70" spans="1:14" ht="18" customHeight="1">
      <c r="A70" s="57" t="s">
        <v>29</v>
      </c>
      <c r="B70" s="56">
        <v>0</v>
      </c>
      <c r="C70" s="38">
        <v>70000</v>
      </c>
      <c r="D70" s="113">
        <v>70000</v>
      </c>
      <c r="E70" s="96">
        <f>+D70/C70</f>
        <v>1</v>
      </c>
      <c r="F70" s="67"/>
      <c r="G70" s="53"/>
      <c r="H70" s="58" t="s">
        <v>30</v>
      </c>
      <c r="I70" s="125">
        <v>1876904</v>
      </c>
      <c r="J70" s="125">
        <f>1876904</f>
        <v>1876904</v>
      </c>
      <c r="K70" s="125">
        <v>4165202</v>
      </c>
      <c r="L70" s="96">
        <f>+K70/J70</f>
        <v>2.2191875556767955</v>
      </c>
      <c r="M70" s="80">
        <v>2560887</v>
      </c>
      <c r="N70" s="41">
        <f t="shared" si="3"/>
        <v>0.6264684853334022</v>
      </c>
    </row>
    <row r="71" spans="1:14" ht="21" customHeight="1">
      <c r="A71" s="57"/>
      <c r="B71" s="56"/>
      <c r="C71" s="38"/>
      <c r="D71" s="49"/>
      <c r="E71" s="53"/>
      <c r="F71" s="67"/>
      <c r="G71" s="53"/>
      <c r="I71" s="175"/>
      <c r="J71" s="175"/>
      <c r="K71" s="175"/>
      <c r="M71" s="175"/>
      <c r="N71" s="111"/>
    </row>
    <row r="72" spans="1:14" ht="20.25" customHeight="1">
      <c r="A72" s="48" t="s">
        <v>31</v>
      </c>
      <c r="B72" s="90">
        <f>B65+SUM(B67:B70)</f>
        <v>8711422</v>
      </c>
      <c r="C72" s="90">
        <f>C65+SUM(C67:C70)</f>
        <v>7650262</v>
      </c>
      <c r="D72" s="90">
        <f>D65+SUM(D67:D70)</f>
        <v>9541936</v>
      </c>
      <c r="E72" s="89">
        <f>+D72/C72</f>
        <v>1.2472691784934948</v>
      </c>
      <c r="F72" s="90">
        <f>F65+SUM(F67:F70)</f>
        <v>6912862</v>
      </c>
      <c r="G72" s="89">
        <f>+D72/F72-1</f>
        <v>0.38031628578727594</v>
      </c>
      <c r="H72" s="48" t="s">
        <v>32</v>
      </c>
      <c r="I72" s="90">
        <f>I65+SUM(I67:I70)</f>
        <v>8711422</v>
      </c>
      <c r="J72" s="90">
        <f>J65+SUM(J67:J70)</f>
        <v>7650262</v>
      </c>
      <c r="K72" s="90">
        <f>K65+SUM(K67:K70)</f>
        <v>9541936</v>
      </c>
      <c r="L72" s="89">
        <f>+K72/J72</f>
        <v>1.2472691784934948</v>
      </c>
      <c r="M72" s="90">
        <f>M65+SUM(M67:M70)</f>
        <v>6912862</v>
      </c>
      <c r="N72" s="111">
        <f>+K72/M72-1</f>
        <v>0.38031628578727594</v>
      </c>
    </row>
    <row r="73" spans="2:11" ht="14.25">
      <c r="B73" s="178"/>
      <c r="C73" s="178"/>
      <c r="D73" s="179"/>
      <c r="I73" s="179"/>
      <c r="J73" s="179"/>
      <c r="K73" s="180"/>
    </row>
    <row r="74" spans="4:10" ht="14.25">
      <c r="D74" s="63"/>
      <c r="J74" s="121">
        <f>+C72-J72</f>
        <v>0</v>
      </c>
    </row>
    <row r="75" ht="14.25">
      <c r="D75" s="63"/>
    </row>
    <row r="76" ht="14.25">
      <c r="D76" s="63"/>
    </row>
    <row r="77" ht="14.25">
      <c r="D77" s="63"/>
    </row>
    <row r="78" ht="14.25">
      <c r="D78" s="63"/>
    </row>
    <row r="79" ht="14.25">
      <c r="D79" s="63"/>
    </row>
    <row r="80" ht="14.25">
      <c r="D80" s="63"/>
    </row>
    <row r="81" ht="14.25">
      <c r="D81" s="63"/>
    </row>
    <row r="82" ht="14.25">
      <c r="D82" s="63"/>
    </row>
    <row r="83" ht="14.25">
      <c r="D83" s="63"/>
    </row>
    <row r="84" ht="14.25">
      <c r="D84" s="63"/>
    </row>
    <row r="85" ht="14.25">
      <c r="D85" s="63"/>
    </row>
    <row r="86" ht="14.25">
      <c r="D86" s="63"/>
    </row>
    <row r="87" ht="14.25">
      <c r="D87" s="63"/>
    </row>
    <row r="88" ht="14.25">
      <c r="D88" s="63"/>
    </row>
    <row r="89" ht="14.25">
      <c r="D89" s="63"/>
    </row>
    <row r="90" ht="14.25">
      <c r="D90" s="63"/>
    </row>
    <row r="91" ht="14.25">
      <c r="D91" s="63"/>
    </row>
    <row r="92" ht="14.25">
      <c r="D92" s="63"/>
    </row>
    <row r="93" ht="14.25">
      <c r="D93" s="63"/>
    </row>
    <row r="94" ht="14.25">
      <c r="D94" s="63"/>
    </row>
    <row r="95" ht="14.25">
      <c r="D95" s="63"/>
    </row>
    <row r="96" ht="14.25">
      <c r="D96" s="63"/>
    </row>
    <row r="97" ht="14.25">
      <c r="D97" s="63"/>
    </row>
    <row r="98" ht="14.25">
      <c r="D98" s="63"/>
    </row>
    <row r="99" ht="14.25">
      <c r="D99" s="63"/>
    </row>
  </sheetData>
  <sheetProtection password="F69C" sheet="1" objects="1" scenarios="1"/>
  <mergeCells count="1">
    <mergeCell ref="A1:N1"/>
  </mergeCells>
  <printOptions horizontalCentered="1"/>
  <pageMargins left="0.49" right="0.4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  <ignoredErrors>
    <ignoredError sqref="B38 D38 B65 B14 F65 F14 D10" formulaRange="1"/>
    <ignoredError sqref="C38" formula="1" formulaRange="1"/>
    <ignoredError sqref="C14 E65 E10 C10 L72 L65 E72" formula="1"/>
    <ignoredError sqref="I65:K65 M65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zoomScale="115" zoomScaleNormal="115" workbookViewId="0" topLeftCell="A1">
      <selection activeCell="F9" sqref="F9"/>
    </sheetView>
  </sheetViews>
  <sheetFormatPr defaultColWidth="9.00390625" defaultRowHeight="14.25" customHeight="1"/>
  <cols>
    <col min="1" max="1" width="35.00390625" style="406" customWidth="1"/>
    <col min="2" max="2" width="9.875" style="406" customWidth="1"/>
    <col min="3" max="3" width="29.25390625" style="406" customWidth="1"/>
    <col min="4" max="5" width="27.00390625" style="406" customWidth="1"/>
    <col min="6" max="16384" width="8.00390625" style="406" customWidth="1"/>
  </cols>
  <sheetData>
    <row r="1" spans="1:5" ht="36.75" customHeight="1">
      <c r="A1" s="736" t="s">
        <v>846</v>
      </c>
      <c r="B1" s="736"/>
      <c r="C1" s="736"/>
      <c r="D1" s="736"/>
      <c r="E1" s="736"/>
    </row>
    <row r="2" spans="1:5" ht="26.25" customHeight="1" thickBot="1">
      <c r="A2" s="410" t="s">
        <v>633</v>
      </c>
      <c r="B2" s="411"/>
      <c r="C2" s="409"/>
      <c r="D2" s="407"/>
      <c r="E2" s="409" t="s">
        <v>847</v>
      </c>
    </row>
    <row r="3" spans="1:5" ht="38.25" customHeight="1" thickBot="1">
      <c r="A3" s="457" t="s">
        <v>653</v>
      </c>
      <c r="B3" s="450" t="s">
        <v>535</v>
      </c>
      <c r="C3" s="458" t="s">
        <v>590</v>
      </c>
      <c r="D3" s="527" t="s">
        <v>591</v>
      </c>
      <c r="E3" s="450" t="s">
        <v>592</v>
      </c>
    </row>
    <row r="4" spans="1:5" ht="28.5" customHeight="1">
      <c r="A4" s="422" t="s">
        <v>593</v>
      </c>
      <c r="B4" s="570" t="s">
        <v>419</v>
      </c>
      <c r="C4" s="606" t="s">
        <v>419</v>
      </c>
      <c r="D4" s="607" t="s">
        <v>419</v>
      </c>
      <c r="E4" s="608" t="s">
        <v>419</v>
      </c>
    </row>
    <row r="5" spans="1:5" ht="28.5" customHeight="1">
      <c r="A5" s="339" t="s">
        <v>594</v>
      </c>
      <c r="B5" s="609" t="s">
        <v>541</v>
      </c>
      <c r="C5" s="387">
        <v>1102976742.42</v>
      </c>
      <c r="D5" s="315"/>
      <c r="E5" s="316"/>
    </row>
    <row r="6" spans="1:5" ht="28.5" customHeight="1">
      <c r="A6" s="339" t="s">
        <v>568</v>
      </c>
      <c r="B6" s="609" t="s">
        <v>541</v>
      </c>
      <c r="C6" s="387">
        <v>566866650.3</v>
      </c>
      <c r="D6" s="315"/>
      <c r="E6" s="316"/>
    </row>
    <row r="7" spans="1:5" ht="28.5" customHeight="1">
      <c r="A7" s="339" t="s">
        <v>595</v>
      </c>
      <c r="B7" s="609" t="s">
        <v>541</v>
      </c>
      <c r="C7" s="387">
        <v>470057848.38</v>
      </c>
      <c r="D7" s="315"/>
      <c r="E7" s="316"/>
    </row>
    <row r="8" spans="1:5" ht="28.5" customHeight="1">
      <c r="A8" s="339" t="s">
        <v>596</v>
      </c>
      <c r="B8" s="609" t="s">
        <v>541</v>
      </c>
      <c r="C8" s="387"/>
      <c r="D8" s="315"/>
      <c r="E8" s="316"/>
    </row>
    <row r="9" spans="1:5" ht="28.5" customHeight="1">
      <c r="A9" s="339" t="s">
        <v>570</v>
      </c>
      <c r="B9" s="609" t="s">
        <v>541</v>
      </c>
      <c r="C9" s="387">
        <v>603082644.44</v>
      </c>
      <c r="D9" s="315"/>
      <c r="E9" s="316"/>
    </row>
    <row r="10" spans="1:5" ht="28.5" customHeight="1">
      <c r="A10" s="339" t="s">
        <v>597</v>
      </c>
      <c r="B10" s="609" t="s">
        <v>541</v>
      </c>
      <c r="C10" s="387">
        <v>528870673.39</v>
      </c>
      <c r="D10" s="315"/>
      <c r="E10" s="316"/>
    </row>
    <row r="11" spans="1:5" ht="28.5" customHeight="1">
      <c r="A11" s="339" t="s">
        <v>598</v>
      </c>
      <c r="B11" s="609" t="s">
        <v>541</v>
      </c>
      <c r="C11" s="610">
        <f>C6-C9</f>
        <v>-36215994.140000105</v>
      </c>
      <c r="D11" s="423">
        <f>D6-D9</f>
        <v>0</v>
      </c>
      <c r="E11" s="425">
        <f>E6-E9</f>
        <v>0</v>
      </c>
    </row>
    <row r="12" spans="1:5" ht="28.5" customHeight="1">
      <c r="A12" s="339" t="s">
        <v>573</v>
      </c>
      <c r="B12" s="609" t="s">
        <v>541</v>
      </c>
      <c r="C12" s="611">
        <f>C5+C11</f>
        <v>1066760748.28</v>
      </c>
      <c r="D12" s="423">
        <f>D5+D11</f>
        <v>0</v>
      </c>
      <c r="E12" s="425">
        <f>E5+E11</f>
        <v>0</v>
      </c>
    </row>
    <row r="13" spans="1:5" ht="28.5" customHeight="1">
      <c r="A13" s="339" t="s">
        <v>599</v>
      </c>
      <c r="B13" s="340" t="s">
        <v>536</v>
      </c>
      <c r="C13" s="388">
        <v>59586</v>
      </c>
      <c r="D13" s="388"/>
      <c r="E13" s="379"/>
    </row>
    <row r="14" spans="1:5" ht="28.5" customHeight="1" thickBot="1">
      <c r="A14" s="342" t="s">
        <v>600</v>
      </c>
      <c r="B14" s="612" t="s">
        <v>536</v>
      </c>
      <c r="C14" s="389">
        <v>9599</v>
      </c>
      <c r="D14" s="390"/>
      <c r="E14" s="383"/>
    </row>
  </sheetData>
  <sheetProtection password="F69C" sheet="1" objects="1" scenarios="1"/>
  <mergeCells count="1">
    <mergeCell ref="A1:E1"/>
  </mergeCells>
  <printOptions horizontalCentered="1" verticalCentered="1"/>
  <pageMargins left="0.23" right="0.33" top="0.984251968503937" bottom="0.7874015748031497" header="0.5118110236220472" footer="0.5118110236220472"/>
  <pageSetup errors="blank" horizontalDpi="600" verticalDpi="60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1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5.50390625" style="406" customWidth="1"/>
    <col min="2" max="2" width="7.25390625" style="406" customWidth="1"/>
    <col min="3" max="3" width="21.25390625" style="406" customWidth="1"/>
    <col min="4" max="4" width="35.50390625" style="406" customWidth="1"/>
    <col min="5" max="5" width="7.25390625" style="406" customWidth="1"/>
    <col min="6" max="6" width="21.25390625" style="406" customWidth="1"/>
    <col min="7" max="16384" width="8.00390625" style="406" customWidth="1"/>
  </cols>
  <sheetData>
    <row r="1" spans="1:6" ht="36.75" customHeight="1">
      <c r="A1" s="736" t="s">
        <v>848</v>
      </c>
      <c r="B1" s="736"/>
      <c r="C1" s="736"/>
      <c r="D1" s="736"/>
      <c r="E1" s="736"/>
      <c r="F1" s="736"/>
    </row>
    <row r="2" spans="1:6" ht="26.25" customHeight="1" thickBot="1">
      <c r="A2" s="410" t="s">
        <v>633</v>
      </c>
      <c r="B2" s="411"/>
      <c r="C2" s="411"/>
      <c r="D2" s="407"/>
      <c r="E2" s="407"/>
      <c r="F2" s="409" t="s">
        <v>849</v>
      </c>
    </row>
    <row r="3" spans="1:6" ht="22.5" customHeight="1" thickBot="1">
      <c r="A3" s="457" t="s">
        <v>653</v>
      </c>
      <c r="B3" s="527" t="s">
        <v>535</v>
      </c>
      <c r="C3" s="450" t="s">
        <v>781</v>
      </c>
      <c r="D3" s="457" t="s">
        <v>653</v>
      </c>
      <c r="E3" s="527" t="s">
        <v>535</v>
      </c>
      <c r="F3" s="450" t="s">
        <v>781</v>
      </c>
    </row>
    <row r="4" spans="1:6" ht="20.25" customHeight="1">
      <c r="A4" s="422" t="s">
        <v>601</v>
      </c>
      <c r="B4" s="569" t="s">
        <v>419</v>
      </c>
      <c r="C4" s="570" t="s">
        <v>419</v>
      </c>
      <c r="D4" s="422" t="s">
        <v>850</v>
      </c>
      <c r="E4" s="569" t="s">
        <v>536</v>
      </c>
      <c r="F4" s="378">
        <v>80664</v>
      </c>
    </row>
    <row r="5" spans="1:6" ht="20.25" customHeight="1">
      <c r="A5" s="339" t="s">
        <v>851</v>
      </c>
      <c r="B5" s="572" t="s">
        <v>419</v>
      </c>
      <c r="C5" s="340" t="s">
        <v>419</v>
      </c>
      <c r="D5" s="339" t="s">
        <v>602</v>
      </c>
      <c r="E5" s="572" t="s">
        <v>419</v>
      </c>
      <c r="F5" s="340" t="s">
        <v>419</v>
      </c>
    </row>
    <row r="6" spans="1:6" ht="20.25" customHeight="1">
      <c r="A6" s="339" t="s">
        <v>852</v>
      </c>
      <c r="B6" s="391" t="s">
        <v>541</v>
      </c>
      <c r="C6" s="316">
        <v>0</v>
      </c>
      <c r="D6" s="339" t="s">
        <v>851</v>
      </c>
      <c r="E6" s="572" t="s">
        <v>419</v>
      </c>
      <c r="F6" s="340" t="s">
        <v>419</v>
      </c>
    </row>
    <row r="7" spans="1:6" ht="20.25" customHeight="1">
      <c r="A7" s="339" t="s">
        <v>853</v>
      </c>
      <c r="B7" s="391" t="s">
        <v>541</v>
      </c>
      <c r="C7" s="316">
        <v>0</v>
      </c>
      <c r="D7" s="339" t="s">
        <v>852</v>
      </c>
      <c r="E7" s="391" t="s">
        <v>541</v>
      </c>
      <c r="F7" s="316">
        <v>0</v>
      </c>
    </row>
    <row r="8" spans="1:6" ht="20.25" customHeight="1">
      <c r="A8" s="339" t="s">
        <v>854</v>
      </c>
      <c r="B8" s="391" t="s">
        <v>541</v>
      </c>
      <c r="C8" s="316">
        <v>0</v>
      </c>
      <c r="D8" s="339" t="s">
        <v>853</v>
      </c>
      <c r="E8" s="391" t="s">
        <v>541</v>
      </c>
      <c r="F8" s="316">
        <v>0</v>
      </c>
    </row>
    <row r="9" spans="1:6" ht="20.25" customHeight="1">
      <c r="A9" s="339" t="s">
        <v>855</v>
      </c>
      <c r="B9" s="391" t="s">
        <v>541</v>
      </c>
      <c r="C9" s="316">
        <v>0</v>
      </c>
      <c r="D9" s="339" t="s">
        <v>855</v>
      </c>
      <c r="E9" s="391" t="s">
        <v>541</v>
      </c>
      <c r="F9" s="316">
        <v>0</v>
      </c>
    </row>
    <row r="10" spans="1:6" ht="20.25" customHeight="1">
      <c r="A10" s="339" t="s">
        <v>856</v>
      </c>
      <c r="B10" s="391" t="s">
        <v>541</v>
      </c>
      <c r="C10" s="425">
        <f>C7-C9</f>
        <v>0</v>
      </c>
      <c r="D10" s="339" t="s">
        <v>856</v>
      </c>
      <c r="E10" s="391" t="s">
        <v>541</v>
      </c>
      <c r="F10" s="425">
        <f>F8-F9</f>
        <v>0</v>
      </c>
    </row>
    <row r="11" spans="1:6" ht="20.25" customHeight="1">
      <c r="A11" s="339" t="s">
        <v>857</v>
      </c>
      <c r="B11" s="391" t="s">
        <v>541</v>
      </c>
      <c r="C11" s="425">
        <f>C6+C10</f>
        <v>0</v>
      </c>
      <c r="D11" s="339" t="s">
        <v>857</v>
      </c>
      <c r="E11" s="391" t="s">
        <v>541</v>
      </c>
      <c r="F11" s="425">
        <f>F7+F10</f>
        <v>0</v>
      </c>
    </row>
    <row r="12" spans="1:6" ht="20.25" customHeight="1">
      <c r="A12" s="339" t="s">
        <v>858</v>
      </c>
      <c r="B12" s="572" t="s">
        <v>419</v>
      </c>
      <c r="C12" s="340" t="s">
        <v>419</v>
      </c>
      <c r="D12" s="339" t="s">
        <v>859</v>
      </c>
      <c r="E12" s="572" t="s">
        <v>536</v>
      </c>
      <c r="F12" s="378">
        <v>0</v>
      </c>
    </row>
    <row r="13" spans="1:6" ht="20.25" customHeight="1">
      <c r="A13" s="339" t="s">
        <v>860</v>
      </c>
      <c r="B13" s="572" t="s">
        <v>536</v>
      </c>
      <c r="C13" s="379">
        <v>0</v>
      </c>
      <c r="D13" s="339" t="s">
        <v>603</v>
      </c>
      <c r="E13" s="572" t="s">
        <v>419</v>
      </c>
      <c r="F13" s="340" t="s">
        <v>419</v>
      </c>
    </row>
    <row r="14" spans="1:6" ht="20.25" customHeight="1">
      <c r="A14" s="339" t="s">
        <v>861</v>
      </c>
      <c r="B14" s="572" t="s">
        <v>536</v>
      </c>
      <c r="C14" s="379">
        <v>0</v>
      </c>
      <c r="D14" s="339" t="s">
        <v>851</v>
      </c>
      <c r="E14" s="572" t="s">
        <v>419</v>
      </c>
      <c r="F14" s="340" t="s">
        <v>419</v>
      </c>
    </row>
    <row r="15" spans="1:6" ht="20.25" customHeight="1">
      <c r="A15" s="339" t="s">
        <v>604</v>
      </c>
      <c r="B15" s="572" t="s">
        <v>419</v>
      </c>
      <c r="C15" s="340" t="s">
        <v>419</v>
      </c>
      <c r="D15" s="339" t="s">
        <v>852</v>
      </c>
      <c r="E15" s="391" t="s">
        <v>541</v>
      </c>
      <c r="F15" s="314">
        <v>4156226445.15</v>
      </c>
    </row>
    <row r="16" spans="1:6" ht="20.25" customHeight="1">
      <c r="A16" s="339" t="s">
        <v>851</v>
      </c>
      <c r="B16" s="572" t="s">
        <v>419</v>
      </c>
      <c r="C16" s="340" t="s">
        <v>419</v>
      </c>
      <c r="D16" s="339" t="s">
        <v>853</v>
      </c>
      <c r="E16" s="391" t="s">
        <v>541</v>
      </c>
      <c r="F16" s="314">
        <v>832022796.07</v>
      </c>
    </row>
    <row r="17" spans="1:6" ht="20.25" customHeight="1">
      <c r="A17" s="339" t="s">
        <v>852</v>
      </c>
      <c r="B17" s="391" t="s">
        <v>541</v>
      </c>
      <c r="C17" s="316">
        <v>29655105.02</v>
      </c>
      <c r="D17" s="339" t="s">
        <v>855</v>
      </c>
      <c r="E17" s="391" t="s">
        <v>541</v>
      </c>
      <c r="F17" s="314">
        <v>268052088.32</v>
      </c>
    </row>
    <row r="18" spans="1:6" ht="20.25" customHeight="1">
      <c r="A18" s="339" t="s">
        <v>853</v>
      </c>
      <c r="B18" s="391" t="s">
        <v>541</v>
      </c>
      <c r="C18" s="316">
        <v>14637982.36</v>
      </c>
      <c r="D18" s="339" t="s">
        <v>856</v>
      </c>
      <c r="E18" s="391" t="s">
        <v>541</v>
      </c>
      <c r="F18" s="579">
        <f>F16-F17</f>
        <v>563970707.75</v>
      </c>
    </row>
    <row r="19" spans="1:6" ht="20.25" customHeight="1">
      <c r="A19" s="339" t="s">
        <v>855</v>
      </c>
      <c r="B19" s="391" t="s">
        <v>541</v>
      </c>
      <c r="C19" s="316">
        <v>11735023.08</v>
      </c>
      <c r="D19" s="339" t="s">
        <v>857</v>
      </c>
      <c r="E19" s="391" t="s">
        <v>541</v>
      </c>
      <c r="F19" s="425">
        <f>F15+F18</f>
        <v>4720197152.9</v>
      </c>
    </row>
    <row r="20" spans="1:6" ht="20.25" customHeight="1">
      <c r="A20" s="339" t="s">
        <v>856</v>
      </c>
      <c r="B20" s="391" t="s">
        <v>541</v>
      </c>
      <c r="C20" s="425">
        <f>C18-C19</f>
        <v>2902959.2799999993</v>
      </c>
      <c r="D20" s="339" t="s">
        <v>850</v>
      </c>
      <c r="E20" s="391" t="s">
        <v>536</v>
      </c>
      <c r="F20" s="379">
        <v>11578277</v>
      </c>
    </row>
    <row r="21" spans="1:6" ht="20.25" customHeight="1" thickBot="1">
      <c r="A21" s="342" t="s">
        <v>857</v>
      </c>
      <c r="B21" s="437" t="s">
        <v>541</v>
      </c>
      <c r="C21" s="613">
        <f>C17+C20</f>
        <v>32558064.299999997</v>
      </c>
      <c r="D21" s="614" t="s">
        <v>419</v>
      </c>
      <c r="E21" s="587" t="s">
        <v>419</v>
      </c>
      <c r="F21" s="612" t="s">
        <v>419</v>
      </c>
    </row>
  </sheetData>
  <sheetProtection password="F69C" sheet="1" objects="1" scenarios="1"/>
  <mergeCells count="1">
    <mergeCell ref="A1:F1"/>
  </mergeCells>
  <printOptions horizontalCentered="1" verticalCentered="1"/>
  <pageMargins left="0.5" right="0.44" top="0.7874015748031497" bottom="0.5905511811023623" header="0.5118110236220472" footer="0.5118110236220472"/>
  <pageSetup errors="blank" horizontalDpi="600" verticalDpi="60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C8"/>
  <sheetViews>
    <sheetView zoomScale="115" zoomScaleNormal="115" workbookViewId="0" topLeftCell="A4">
      <selection activeCell="G14" sqref="G14"/>
    </sheetView>
  </sheetViews>
  <sheetFormatPr defaultColWidth="9.00390625" defaultRowHeight="14.25"/>
  <cols>
    <col min="1" max="1" width="5.75390625" style="406" customWidth="1"/>
    <col min="2" max="2" width="84.25390625" style="406" customWidth="1"/>
    <col min="3" max="3" width="14.25390625" style="406" customWidth="1"/>
    <col min="4" max="16384" width="8.00390625" style="406" customWidth="1"/>
  </cols>
  <sheetData>
    <row r="1" s="392" customFormat="1" ht="48" customHeight="1"/>
    <row r="2" spans="1:3" s="392" customFormat="1" ht="36.75">
      <c r="A2" s="748" t="s">
        <v>862</v>
      </c>
      <c r="B2" s="748"/>
      <c r="C2" s="748"/>
    </row>
    <row r="3" spans="1:3" s="392" customFormat="1" ht="42.75" customHeight="1">
      <c r="A3" s="615"/>
      <c r="B3" s="615"/>
      <c r="C3" s="615"/>
    </row>
    <row r="4" spans="1:3" s="392" customFormat="1" ht="42.75" customHeight="1">
      <c r="A4" s="615"/>
      <c r="B4" s="616" t="s">
        <v>863</v>
      </c>
      <c r="C4" s="617" t="s">
        <v>864</v>
      </c>
    </row>
    <row r="5" spans="1:3" s="392" customFormat="1" ht="42.75" customHeight="1">
      <c r="A5" s="615"/>
      <c r="B5" s="616" t="s">
        <v>865</v>
      </c>
      <c r="C5" s="617" t="s">
        <v>866</v>
      </c>
    </row>
    <row r="6" spans="1:3" s="392" customFormat="1" ht="42.75" customHeight="1">
      <c r="A6" s="615"/>
      <c r="B6" s="616" t="s">
        <v>867</v>
      </c>
      <c r="C6" s="617" t="s">
        <v>868</v>
      </c>
    </row>
    <row r="7" spans="1:3" s="392" customFormat="1" ht="42.75" customHeight="1">
      <c r="A7" s="615"/>
      <c r="B7" s="616" t="s">
        <v>869</v>
      </c>
      <c r="C7" s="617" t="s">
        <v>870</v>
      </c>
    </row>
    <row r="8" spans="1:3" s="392" customFormat="1" ht="42.75" customHeight="1">
      <c r="A8" s="615"/>
      <c r="B8" s="616" t="s">
        <v>871</v>
      </c>
      <c r="C8" s="617" t="s">
        <v>872</v>
      </c>
    </row>
  </sheetData>
  <sheetProtection password="F69C" sheet="1" objects="1" scenarios="1"/>
  <mergeCells count="1"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6"/>
  <sheetViews>
    <sheetView zoomScale="115" zoomScaleNormal="115" workbookViewId="0" topLeftCell="A1">
      <selection activeCell="A1" sqref="A1:IV16384"/>
    </sheetView>
  </sheetViews>
  <sheetFormatPr defaultColWidth="8.25390625" defaultRowHeight="14.25"/>
  <cols>
    <col min="1" max="1" width="23.125" style="618" bestFit="1" customWidth="1"/>
    <col min="2" max="9" width="13.25390625" style="618" customWidth="1"/>
    <col min="10" max="16384" width="8.25390625" style="618" customWidth="1"/>
  </cols>
  <sheetData>
    <row r="1" spans="1:9" ht="36.75" customHeight="1">
      <c r="A1" s="722" t="s">
        <v>873</v>
      </c>
      <c r="B1" s="722"/>
      <c r="C1" s="722"/>
      <c r="D1" s="722"/>
      <c r="E1" s="722"/>
      <c r="F1" s="722"/>
      <c r="G1" s="722"/>
      <c r="H1" s="722"/>
      <c r="I1" s="722"/>
    </row>
    <row r="2" spans="1:9" s="462" customFormat="1" ht="18.75" customHeight="1">
      <c r="A2" s="619"/>
      <c r="B2" s="619"/>
      <c r="C2" s="619"/>
      <c r="D2" s="619"/>
      <c r="E2" s="619"/>
      <c r="F2" s="619"/>
      <c r="G2" s="619"/>
      <c r="H2" s="730" t="s">
        <v>874</v>
      </c>
      <c r="I2" s="730"/>
    </row>
    <row r="3" spans="1:9" s="623" customFormat="1" ht="18.75" customHeight="1" thickBot="1">
      <c r="A3" s="410" t="s">
        <v>633</v>
      </c>
      <c r="B3" s="620"/>
      <c r="C3" s="621"/>
      <c r="D3" s="621"/>
      <c r="E3" s="621"/>
      <c r="F3" s="622"/>
      <c r="G3" s="622"/>
      <c r="H3" s="730" t="s">
        <v>652</v>
      </c>
      <c r="I3" s="730"/>
    </row>
    <row r="4" spans="1:9" s="434" customFormat="1" ht="33" customHeight="1">
      <c r="A4" s="723" t="s">
        <v>635</v>
      </c>
      <c r="B4" s="725" t="s">
        <v>636</v>
      </c>
      <c r="C4" s="726"/>
      <c r="D4" s="727" t="s">
        <v>875</v>
      </c>
      <c r="E4" s="728"/>
      <c r="F4" s="732" t="s">
        <v>876</v>
      </c>
      <c r="G4" s="728"/>
      <c r="H4" s="732" t="s">
        <v>877</v>
      </c>
      <c r="I4" s="726"/>
    </row>
    <row r="5" spans="1:9" s="434" customFormat="1" ht="27.75" customHeight="1" thickBot="1">
      <c r="A5" s="724"/>
      <c r="B5" s="624" t="s">
        <v>403</v>
      </c>
      <c r="C5" s="625" t="s">
        <v>404</v>
      </c>
      <c r="D5" s="624" t="s">
        <v>403</v>
      </c>
      <c r="E5" s="626" t="s">
        <v>404</v>
      </c>
      <c r="F5" s="626" t="s">
        <v>403</v>
      </c>
      <c r="G5" s="626" t="s">
        <v>404</v>
      </c>
      <c r="H5" s="626" t="s">
        <v>403</v>
      </c>
      <c r="I5" s="625" t="s">
        <v>404</v>
      </c>
    </row>
    <row r="6" spans="1:9" s="434" customFormat="1" ht="30" customHeight="1">
      <c r="A6" s="627" t="s">
        <v>405</v>
      </c>
      <c r="B6" s="628">
        <f aca="true" t="shared" si="0" ref="B6:B16">D6+F6+H6</f>
        <v>8570155208.309999</v>
      </c>
      <c r="C6" s="440">
        <f aca="true" t="shared" si="1" ref="C6:C16">E6+G6+I6</f>
        <v>9865181536.86</v>
      </c>
      <c r="D6" s="628">
        <f aca="true" t="shared" si="2" ref="D6:I6">SUM(D7:D10)+D12</f>
        <v>1193197275.82</v>
      </c>
      <c r="E6" s="439">
        <f t="shared" si="2"/>
        <v>1075979943.77</v>
      </c>
      <c r="F6" s="439">
        <f t="shared" si="2"/>
        <v>3215455700.91</v>
      </c>
      <c r="G6" s="439">
        <f t="shared" si="2"/>
        <v>4067637621.5</v>
      </c>
      <c r="H6" s="439">
        <f t="shared" si="2"/>
        <v>4161502231.5800004</v>
      </c>
      <c r="I6" s="440">
        <f t="shared" si="2"/>
        <v>4721563971.59</v>
      </c>
    </row>
    <row r="7" spans="1:9" s="434" customFormat="1" ht="30" customHeight="1">
      <c r="A7" s="629" t="s">
        <v>641</v>
      </c>
      <c r="B7" s="630">
        <f t="shared" si="0"/>
        <v>0</v>
      </c>
      <c r="C7" s="631">
        <f t="shared" si="1"/>
        <v>0</v>
      </c>
      <c r="D7" s="301"/>
      <c r="E7" s="302"/>
      <c r="F7" s="302"/>
      <c r="G7" s="302"/>
      <c r="H7" s="302"/>
      <c r="I7" s="305"/>
    </row>
    <row r="8" spans="1:9" s="434" customFormat="1" ht="30" customHeight="1">
      <c r="A8" s="629" t="s">
        <v>642</v>
      </c>
      <c r="B8" s="630">
        <f t="shared" si="0"/>
        <v>370569922.27</v>
      </c>
      <c r="C8" s="631">
        <f t="shared" si="1"/>
        <v>357654834.07</v>
      </c>
      <c r="D8" s="301">
        <v>217602642.59</v>
      </c>
      <c r="E8" s="302">
        <v>125077277.31</v>
      </c>
      <c r="F8" s="302">
        <v>118777375.11</v>
      </c>
      <c r="G8" s="302">
        <v>45572950.54</v>
      </c>
      <c r="H8" s="302">
        <v>34189904.57</v>
      </c>
      <c r="I8" s="305">
        <v>187004606.22</v>
      </c>
    </row>
    <row r="9" spans="1:9" s="434" customFormat="1" ht="30" customHeight="1">
      <c r="A9" s="629" t="s">
        <v>643</v>
      </c>
      <c r="B9" s="630">
        <f t="shared" si="0"/>
        <v>8194501769.58</v>
      </c>
      <c r="C9" s="631">
        <f t="shared" si="1"/>
        <v>9506159879.1</v>
      </c>
      <c r="D9" s="301">
        <f>975588121.47+6511.76</f>
        <v>975594633.23</v>
      </c>
      <c r="E9" s="302">
        <f>950817509.78+85156.68</f>
        <v>950902666.4599999</v>
      </c>
      <c r="F9" s="302">
        <f>3096575196.79+102188.95</f>
        <v>3096677385.74</v>
      </c>
      <c r="G9" s="302">
        <f>4021511549.79+553116.17</f>
        <v>4022064665.96</v>
      </c>
      <c r="H9" s="302">
        <f>3967595601.94+256647.1+154376837.78+663.79</f>
        <v>4122229750.61</v>
      </c>
      <c r="I9" s="305">
        <f>4382332702.82+712554.63+150136949.71+10339.52</f>
        <v>4533192546.68</v>
      </c>
    </row>
    <row r="10" spans="1:9" s="434" customFormat="1" ht="30" customHeight="1">
      <c r="A10" s="629" t="s">
        <v>644</v>
      </c>
      <c r="B10" s="630">
        <f t="shared" si="0"/>
        <v>5083516.46</v>
      </c>
      <c r="C10" s="631">
        <f t="shared" si="1"/>
        <v>1366823.69</v>
      </c>
      <c r="D10" s="301"/>
      <c r="E10" s="302"/>
      <c r="F10" s="302">
        <v>940.06</v>
      </c>
      <c r="G10" s="302">
        <v>5</v>
      </c>
      <c r="H10" s="302">
        <v>5082576.4</v>
      </c>
      <c r="I10" s="305">
        <v>1366818.69</v>
      </c>
    </row>
    <row r="11" spans="1:9" s="434" customFormat="1" ht="30" customHeight="1">
      <c r="A11" s="629" t="s">
        <v>878</v>
      </c>
      <c r="B11" s="630">
        <f t="shared" si="0"/>
        <v>0</v>
      </c>
      <c r="C11" s="631">
        <f t="shared" si="1"/>
        <v>0</v>
      </c>
      <c r="D11" s="301"/>
      <c r="E11" s="302"/>
      <c r="F11" s="306"/>
      <c r="G11" s="306"/>
      <c r="H11" s="306"/>
      <c r="I11" s="310"/>
    </row>
    <row r="12" spans="1:9" s="434" customFormat="1" ht="30" customHeight="1">
      <c r="A12" s="629" t="s">
        <v>647</v>
      </c>
      <c r="B12" s="630">
        <f t="shared" si="0"/>
        <v>0</v>
      </c>
      <c r="C12" s="631">
        <f t="shared" si="1"/>
        <v>0</v>
      </c>
      <c r="D12" s="301"/>
      <c r="E12" s="302">
        <f>'财政专户资负表'!C20</f>
        <v>0</v>
      </c>
      <c r="F12" s="302"/>
      <c r="G12" s="302"/>
      <c r="H12" s="302">
        <f>'财政专户资负表'!K9</f>
        <v>0</v>
      </c>
      <c r="I12" s="305">
        <f>'财政专户资负表'!K20</f>
        <v>0</v>
      </c>
    </row>
    <row r="13" spans="1:9" s="434" customFormat="1" ht="30" customHeight="1">
      <c r="A13" s="632" t="s">
        <v>406</v>
      </c>
      <c r="B13" s="630">
        <f t="shared" si="0"/>
        <v>138029328.32000002</v>
      </c>
      <c r="C13" s="631">
        <f t="shared" si="1"/>
        <v>11235662.58</v>
      </c>
      <c r="D13" s="630">
        <f aca="true" t="shared" si="3" ref="D13:I13">SUM(D14:D15)</f>
        <v>90220533.4</v>
      </c>
      <c r="E13" s="633">
        <f t="shared" si="3"/>
        <v>9219195.49</v>
      </c>
      <c r="F13" s="633">
        <f t="shared" si="3"/>
        <v>42533008.49</v>
      </c>
      <c r="G13" s="633">
        <f t="shared" si="3"/>
        <v>649648.4</v>
      </c>
      <c r="H13" s="633">
        <f t="shared" si="3"/>
        <v>5275786.43</v>
      </c>
      <c r="I13" s="631">
        <f t="shared" si="3"/>
        <v>1366818.69</v>
      </c>
    </row>
    <row r="14" spans="1:9" s="434" customFormat="1" ht="30" customHeight="1">
      <c r="A14" s="629" t="s">
        <v>648</v>
      </c>
      <c r="B14" s="630">
        <f t="shared" si="0"/>
        <v>0</v>
      </c>
      <c r="C14" s="631">
        <f t="shared" si="1"/>
        <v>0</v>
      </c>
      <c r="D14" s="301"/>
      <c r="E14" s="302"/>
      <c r="F14" s="302"/>
      <c r="G14" s="302"/>
      <c r="H14" s="302"/>
      <c r="I14" s="305"/>
    </row>
    <row r="15" spans="1:9" s="434" customFormat="1" ht="30" customHeight="1">
      <c r="A15" s="629" t="s">
        <v>649</v>
      </c>
      <c r="B15" s="630">
        <f t="shared" si="0"/>
        <v>138029328.32000002</v>
      </c>
      <c r="C15" s="631">
        <f t="shared" si="1"/>
        <v>11235662.58</v>
      </c>
      <c r="D15" s="301">
        <v>90220533.4</v>
      </c>
      <c r="E15" s="302">
        <v>9219195.49</v>
      </c>
      <c r="F15" s="302">
        <v>42533008.49</v>
      </c>
      <c r="G15" s="302">
        <v>649648.4</v>
      </c>
      <c r="H15" s="302">
        <v>5275786.43</v>
      </c>
      <c r="I15" s="305">
        <v>1366818.69</v>
      </c>
    </row>
    <row r="16" spans="1:9" s="434" customFormat="1" ht="30" customHeight="1" thickBot="1">
      <c r="A16" s="634" t="s">
        <v>407</v>
      </c>
      <c r="B16" s="635">
        <f t="shared" si="0"/>
        <v>8432125879.990001</v>
      </c>
      <c r="C16" s="636">
        <f t="shared" si="1"/>
        <v>9853945874.28</v>
      </c>
      <c r="D16" s="635">
        <f>IF((D6-D13)='机关养老'!B17,D6-D13,0)</f>
        <v>1102976742.4199998</v>
      </c>
      <c r="E16" s="637">
        <f>IF((E6-E13)='机关养老'!D17,E6-E13,0)</f>
        <v>1066760748.28</v>
      </c>
      <c r="F16" s="637">
        <f>IF((F6-F13)='地补养老'!B17,F6-F13,0)</f>
        <v>3172922692.42</v>
      </c>
      <c r="G16" s="637">
        <f>IF((G6-G13)='地补养老'!D17,G6-G13,0)</f>
        <v>4066987973.1</v>
      </c>
      <c r="H16" s="637">
        <f>IF((H6-H13)='地补医疗'!B15,H6-H13,0)</f>
        <v>4156226445.1500006</v>
      </c>
      <c r="I16" s="636">
        <f>IF((I6-I13)='地补医疗'!D15,I6-I13,0)</f>
        <v>4720197152.900001</v>
      </c>
    </row>
    <row r="17" s="434" customFormat="1" ht="14.25" customHeight="1"/>
    <row r="18" s="434" customFormat="1" ht="14.25" customHeight="1"/>
    <row r="19" s="434" customFormat="1" ht="14.25" customHeight="1"/>
    <row r="20" s="434" customFormat="1" ht="14.25" customHeight="1"/>
    <row r="21" s="434" customFormat="1" ht="14.25" customHeight="1"/>
    <row r="22" s="434" customFormat="1" ht="14.25" customHeight="1"/>
    <row r="23" s="434" customFormat="1" ht="14.25" customHeight="1"/>
    <row r="24" s="434" customFormat="1" ht="14.25" customHeight="1"/>
    <row r="25" s="434" customFormat="1" ht="14.25" customHeight="1"/>
    <row r="26" s="434" customFormat="1" ht="14.25" customHeight="1"/>
    <row r="27" s="434" customFormat="1" ht="14.25" customHeight="1"/>
    <row r="28" s="434" customFormat="1" ht="14.25" customHeight="1"/>
    <row r="29" s="434" customFormat="1" ht="14.25" customHeight="1"/>
    <row r="30" s="434" customFormat="1" ht="14.25" customHeight="1"/>
    <row r="31" s="434" customFormat="1" ht="14.25" customHeight="1"/>
    <row r="32" s="434" customFormat="1" ht="14.25" customHeight="1"/>
    <row r="33" s="434" customFormat="1" ht="14.25" customHeight="1"/>
  </sheetData>
  <sheetProtection password="F69C" sheet="1" objects="1" scenarios="1"/>
  <mergeCells count="8">
    <mergeCell ref="H4:I4"/>
    <mergeCell ref="A1:I1"/>
    <mergeCell ref="H2:I2"/>
    <mergeCell ref="H3:I3"/>
    <mergeCell ref="A4:A5"/>
    <mergeCell ref="B4:C4"/>
    <mergeCell ref="D4:E4"/>
    <mergeCell ref="F4:G4"/>
  </mergeCells>
  <printOptions horizontalCentered="1" verticalCentered="1"/>
  <pageMargins left="0.33" right="0.36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879</v>
      </c>
      <c r="B1" s="736"/>
      <c r="C1" s="736"/>
      <c r="D1" s="736"/>
    </row>
    <row r="2" spans="1:4" ht="18.75" customHeight="1">
      <c r="A2" s="407"/>
      <c r="B2" s="408"/>
      <c r="C2" s="407"/>
      <c r="D2" s="409" t="s">
        <v>880</v>
      </c>
    </row>
    <row r="3" spans="1:4" ht="18.75" customHeight="1" thickBot="1">
      <c r="A3" s="410" t="s">
        <v>633</v>
      </c>
      <c r="B3" s="409"/>
      <c r="C3" s="411"/>
      <c r="D3" s="409" t="s">
        <v>652</v>
      </c>
    </row>
    <row r="4" spans="1:4" ht="27" customHeight="1" thickBot="1">
      <c r="A4" s="334" t="s">
        <v>653</v>
      </c>
      <c r="B4" s="412" t="s">
        <v>654</v>
      </c>
      <c r="C4" s="350" t="s">
        <v>653</v>
      </c>
      <c r="D4" s="412" t="s">
        <v>654</v>
      </c>
    </row>
    <row r="5" spans="1:4" ht="24" customHeight="1">
      <c r="A5" s="413" t="s">
        <v>408</v>
      </c>
      <c r="B5" s="311">
        <v>470057848.38</v>
      </c>
      <c r="C5" s="351" t="s">
        <v>409</v>
      </c>
      <c r="D5" s="311">
        <v>528870673.39</v>
      </c>
    </row>
    <row r="6" spans="1:4" ht="24" customHeight="1">
      <c r="A6" s="339" t="s">
        <v>410</v>
      </c>
      <c r="B6" s="312">
        <v>43463291.78</v>
      </c>
      <c r="C6" s="345" t="s">
        <v>411</v>
      </c>
      <c r="D6" s="312"/>
    </row>
    <row r="7" spans="1:4" ht="24" customHeight="1">
      <c r="A7" s="339" t="s">
        <v>412</v>
      </c>
      <c r="B7" s="312"/>
      <c r="C7" s="345" t="s">
        <v>413</v>
      </c>
      <c r="D7" s="312">
        <v>43566494.96</v>
      </c>
    </row>
    <row r="8" spans="1:4" ht="24" customHeight="1">
      <c r="A8" s="339" t="s">
        <v>414</v>
      </c>
      <c r="B8" s="312">
        <v>44291.05</v>
      </c>
      <c r="C8" s="345" t="s">
        <v>415</v>
      </c>
      <c r="D8" s="312">
        <v>6992684</v>
      </c>
    </row>
    <row r="9" spans="1:4" ht="24" customHeight="1">
      <c r="A9" s="339" t="s">
        <v>416</v>
      </c>
      <c r="B9" s="312"/>
      <c r="C9" s="345" t="s">
        <v>417</v>
      </c>
      <c r="D9" s="312"/>
    </row>
    <row r="10" spans="1:4" ht="24" customHeight="1">
      <c r="A10" s="339" t="s">
        <v>418</v>
      </c>
      <c r="B10" s="312"/>
      <c r="C10" s="414" t="s">
        <v>655</v>
      </c>
      <c r="D10" s="353" t="s">
        <v>419</v>
      </c>
    </row>
    <row r="11" spans="1:4" ht="24" customHeight="1">
      <c r="A11" s="339" t="s">
        <v>420</v>
      </c>
      <c r="B11" s="312">
        <v>53301219.09</v>
      </c>
      <c r="C11" s="345" t="s">
        <v>421</v>
      </c>
      <c r="D11" s="312">
        <v>23652792.09</v>
      </c>
    </row>
    <row r="12" spans="1:4" ht="24" customHeight="1">
      <c r="A12" s="339" t="s">
        <v>422</v>
      </c>
      <c r="B12" s="415">
        <f>SUM(B5:B8)+B11</f>
        <v>566866650.3</v>
      </c>
      <c r="C12" s="345" t="s">
        <v>423</v>
      </c>
      <c r="D12" s="415">
        <f>D5+D7+D8+D9+D11</f>
        <v>603082644.44</v>
      </c>
    </row>
    <row r="13" spans="1:4" ht="24" customHeight="1">
      <c r="A13" s="339" t="s">
        <v>656</v>
      </c>
      <c r="B13" s="312"/>
      <c r="C13" s="345" t="s">
        <v>424</v>
      </c>
      <c r="D13" s="312"/>
    </row>
    <row r="14" spans="1:4" ht="24" customHeight="1">
      <c r="A14" s="339" t="s">
        <v>425</v>
      </c>
      <c r="B14" s="312"/>
      <c r="C14" s="345" t="s">
        <v>426</v>
      </c>
      <c r="D14" s="312"/>
    </row>
    <row r="15" spans="1:4" ht="24" customHeight="1">
      <c r="A15" s="339" t="s">
        <v>427</v>
      </c>
      <c r="B15" s="415">
        <f>SUM(B12:B14)</f>
        <v>566866650.3</v>
      </c>
      <c r="C15" s="345" t="s">
        <v>428</v>
      </c>
      <c r="D15" s="415">
        <f>SUM(D12:D14)</f>
        <v>603082644.44</v>
      </c>
    </row>
    <row r="16" spans="1:4" ht="24" customHeight="1">
      <c r="A16" s="416" t="s">
        <v>419</v>
      </c>
      <c r="B16" s="353" t="s">
        <v>419</v>
      </c>
      <c r="C16" s="345" t="s">
        <v>429</v>
      </c>
      <c r="D16" s="638">
        <f>B15-D15</f>
        <v>-36215994.140000105</v>
      </c>
    </row>
    <row r="17" spans="1:4" ht="24" customHeight="1" thickBot="1">
      <c r="A17" s="417" t="s">
        <v>430</v>
      </c>
      <c r="B17" s="312">
        <v>1102976742.42</v>
      </c>
      <c r="C17" s="418" t="s">
        <v>431</v>
      </c>
      <c r="D17" s="419">
        <f>B17+D16</f>
        <v>1066760748.28</v>
      </c>
    </row>
    <row r="18" spans="1:4" ht="27" customHeight="1" thickBot="1">
      <c r="A18" s="334" t="s">
        <v>657</v>
      </c>
      <c r="B18" s="420">
        <f>B15+B17</f>
        <v>1669843392.72</v>
      </c>
      <c r="C18" s="350" t="s">
        <v>657</v>
      </c>
      <c r="D18" s="420">
        <f>D15+D17</f>
        <v>1669843392.72</v>
      </c>
    </row>
  </sheetData>
  <sheetProtection password="F69C" sheet="1" objects="1" scenarios="1"/>
  <mergeCells count="1">
    <mergeCell ref="A1:D1"/>
  </mergeCells>
  <printOptions horizontalCentered="1" verticalCentered="1"/>
  <pageMargins left="0.48" right="0.5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ht="36.75" customHeight="1">
      <c r="A1" s="736" t="s">
        <v>881</v>
      </c>
      <c r="B1" s="736"/>
      <c r="C1" s="736"/>
      <c r="D1" s="736"/>
    </row>
    <row r="2" spans="1:4" ht="18.75" customHeight="1">
      <c r="A2" s="407"/>
      <c r="B2" s="408"/>
      <c r="C2" s="407"/>
      <c r="D2" s="409" t="s">
        <v>882</v>
      </c>
    </row>
    <row r="3" spans="1:4" ht="18.75" customHeight="1" thickBot="1">
      <c r="A3" s="410" t="s">
        <v>633</v>
      </c>
      <c r="B3" s="409"/>
      <c r="C3" s="411"/>
      <c r="D3" s="409" t="s">
        <v>652</v>
      </c>
    </row>
    <row r="4" spans="1:4" ht="27" customHeight="1" thickBot="1">
      <c r="A4" s="334" t="s">
        <v>653</v>
      </c>
      <c r="B4" s="412" t="s">
        <v>654</v>
      </c>
      <c r="C4" s="350" t="s">
        <v>653</v>
      </c>
      <c r="D4" s="412" t="s">
        <v>654</v>
      </c>
    </row>
    <row r="5" spans="1:4" ht="24" customHeight="1">
      <c r="A5" s="413" t="s">
        <v>408</v>
      </c>
      <c r="B5" s="311">
        <v>896176370.04</v>
      </c>
      <c r="C5" s="351" t="s">
        <v>409</v>
      </c>
      <c r="D5" s="311">
        <v>1120590463.87</v>
      </c>
    </row>
    <row r="6" spans="1:4" ht="24" customHeight="1">
      <c r="A6" s="339" t="s">
        <v>410</v>
      </c>
      <c r="B6" s="312">
        <v>33276490.86</v>
      </c>
      <c r="C6" s="345" t="s">
        <v>411</v>
      </c>
      <c r="D6" s="312"/>
    </row>
    <row r="7" spans="1:4" ht="24" customHeight="1">
      <c r="A7" s="339" t="s">
        <v>412</v>
      </c>
      <c r="B7" s="312">
        <v>1083880000</v>
      </c>
      <c r="C7" s="345" t="s">
        <v>413</v>
      </c>
      <c r="D7" s="312"/>
    </row>
    <row r="8" spans="1:4" ht="24" customHeight="1">
      <c r="A8" s="339" t="s">
        <v>414</v>
      </c>
      <c r="B8" s="312">
        <v>1322883.65</v>
      </c>
      <c r="C8" s="345" t="s">
        <v>415</v>
      </c>
      <c r="D8" s="312"/>
    </row>
    <row r="9" spans="1:4" ht="24" customHeight="1">
      <c r="A9" s="339" t="s">
        <v>416</v>
      </c>
      <c r="B9" s="312"/>
      <c r="C9" s="345" t="s">
        <v>417</v>
      </c>
      <c r="D9" s="312"/>
    </row>
    <row r="10" spans="1:4" ht="24" customHeight="1">
      <c r="A10" s="339" t="s">
        <v>418</v>
      </c>
      <c r="B10" s="312">
        <v>334088.82</v>
      </c>
      <c r="C10" s="414" t="s">
        <v>655</v>
      </c>
      <c r="D10" s="353" t="s">
        <v>419</v>
      </c>
    </row>
    <row r="11" spans="1:4" ht="24" customHeight="1">
      <c r="A11" s="339" t="s">
        <v>420</v>
      </c>
      <c r="B11" s="312"/>
      <c r="C11" s="345" t="s">
        <v>421</v>
      </c>
      <c r="D11" s="312"/>
    </row>
    <row r="12" spans="1:4" ht="24" customHeight="1">
      <c r="A12" s="339" t="s">
        <v>422</v>
      </c>
      <c r="B12" s="415">
        <f>SUM(B5:B8)+B11</f>
        <v>2014655744.5500002</v>
      </c>
      <c r="C12" s="345" t="s">
        <v>423</v>
      </c>
      <c r="D12" s="415">
        <f>D5+D7+D8+D9+D11</f>
        <v>1120590463.87</v>
      </c>
    </row>
    <row r="13" spans="1:4" ht="24" customHeight="1">
      <c r="A13" s="339" t="s">
        <v>656</v>
      </c>
      <c r="B13" s="312"/>
      <c r="C13" s="345" t="s">
        <v>424</v>
      </c>
      <c r="D13" s="312"/>
    </row>
    <row r="14" spans="1:4" ht="24" customHeight="1">
      <c r="A14" s="339" t="s">
        <v>425</v>
      </c>
      <c r="B14" s="312"/>
      <c r="C14" s="345" t="s">
        <v>426</v>
      </c>
      <c r="D14" s="312"/>
    </row>
    <row r="15" spans="1:4" ht="24" customHeight="1">
      <c r="A15" s="339" t="s">
        <v>427</v>
      </c>
      <c r="B15" s="415">
        <f>SUM(B12:B14)</f>
        <v>2014655744.5500002</v>
      </c>
      <c r="C15" s="345" t="s">
        <v>428</v>
      </c>
      <c r="D15" s="415">
        <f>SUM(D12:D14)</f>
        <v>1120590463.87</v>
      </c>
    </row>
    <row r="16" spans="1:4" ht="24" customHeight="1">
      <c r="A16" s="416" t="s">
        <v>419</v>
      </c>
      <c r="B16" s="353" t="s">
        <v>419</v>
      </c>
      <c r="C16" s="345" t="s">
        <v>429</v>
      </c>
      <c r="D16" s="415">
        <f>B15-D15</f>
        <v>894065280.6800003</v>
      </c>
    </row>
    <row r="17" spans="1:4" ht="24" customHeight="1" thickBot="1">
      <c r="A17" s="417" t="s">
        <v>430</v>
      </c>
      <c r="B17" s="312">
        <v>3172922692.42</v>
      </c>
      <c r="C17" s="418" t="s">
        <v>431</v>
      </c>
      <c r="D17" s="419">
        <f>B17+D16</f>
        <v>4066987973.1000004</v>
      </c>
    </row>
    <row r="18" spans="1:4" ht="27" customHeight="1" thickBot="1">
      <c r="A18" s="334" t="s">
        <v>657</v>
      </c>
      <c r="B18" s="420">
        <f>B15+B17</f>
        <v>5187578436.97</v>
      </c>
      <c r="C18" s="350" t="s">
        <v>657</v>
      </c>
      <c r="D18" s="420">
        <f>D15+D17</f>
        <v>5187578436.97</v>
      </c>
    </row>
  </sheetData>
  <sheetProtection password="F69C" sheet="1" objects="1" scenarios="1"/>
  <mergeCells count="1">
    <mergeCell ref="A1:D1"/>
  </mergeCells>
  <printOptions horizontalCentered="1" verticalCentered="1"/>
  <pageMargins left="0.39" right="0.3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6"/>
  <sheetViews>
    <sheetView zoomScale="115" zoomScaleNormal="115" workbookViewId="0" topLeftCell="A1">
      <selection activeCell="A1" sqref="A1:IV16384"/>
    </sheetView>
  </sheetViews>
  <sheetFormatPr defaultColWidth="9.00390625" defaultRowHeight="14.25" customHeight="1"/>
  <cols>
    <col min="1" max="1" width="38.25390625" style="406" customWidth="1"/>
    <col min="2" max="2" width="25.25390625" style="406" customWidth="1"/>
    <col min="3" max="3" width="38.25390625" style="406" customWidth="1"/>
    <col min="4" max="4" width="25.25390625" style="406" customWidth="1"/>
    <col min="5" max="16384" width="8.00390625" style="406" customWidth="1"/>
  </cols>
  <sheetData>
    <row r="1" spans="1:4" s="392" customFormat="1" ht="36.75" customHeight="1">
      <c r="A1" s="748" t="s">
        <v>883</v>
      </c>
      <c r="B1" s="748"/>
      <c r="C1" s="748"/>
      <c r="D1" s="748"/>
    </row>
    <row r="2" spans="1:4" s="392" customFormat="1" ht="19.5" customHeight="1">
      <c r="A2" s="639"/>
      <c r="B2" s="640"/>
      <c r="C2" s="640"/>
      <c r="D2" s="617" t="s">
        <v>884</v>
      </c>
    </row>
    <row r="3" spans="1:4" s="392" customFormat="1" ht="19.5" customHeight="1" thickBot="1">
      <c r="A3" s="616" t="s">
        <v>633</v>
      </c>
      <c r="B3" s="616"/>
      <c r="C3" s="616"/>
      <c r="D3" s="617" t="s">
        <v>432</v>
      </c>
    </row>
    <row r="4" spans="1:4" s="392" customFormat="1" ht="36" customHeight="1" thickBot="1">
      <c r="A4" s="641" t="s">
        <v>885</v>
      </c>
      <c r="B4" s="642" t="s">
        <v>476</v>
      </c>
      <c r="C4" s="643" t="s">
        <v>605</v>
      </c>
      <c r="D4" s="642" t="s">
        <v>476</v>
      </c>
    </row>
    <row r="5" spans="1:4" s="392" customFormat="1" ht="26.25" customHeight="1">
      <c r="A5" s="644" t="s">
        <v>886</v>
      </c>
      <c r="B5" s="393">
        <f>726563649.68+21110995.62</f>
        <v>747674645.3</v>
      </c>
      <c r="C5" s="644" t="s">
        <v>887</v>
      </c>
      <c r="D5" s="645">
        <f>SUM(D6:D7)</f>
        <v>198706266.94</v>
      </c>
    </row>
    <row r="6" spans="1:4" s="392" customFormat="1" ht="26.25" customHeight="1">
      <c r="A6" s="646" t="s">
        <v>888</v>
      </c>
      <c r="B6" s="394">
        <f>79156817.66+4928792.04</f>
        <v>84085609.7</v>
      </c>
      <c r="C6" s="396" t="s">
        <v>889</v>
      </c>
      <c r="D6" s="395">
        <f>148046876.16+22283310.3</f>
        <v>170330186.46</v>
      </c>
    </row>
    <row r="7" spans="1:4" s="392" customFormat="1" ht="26.25" customHeight="1">
      <c r="A7" s="396" t="s">
        <v>890</v>
      </c>
      <c r="B7" s="394"/>
      <c r="C7" s="396" t="s">
        <v>891</v>
      </c>
      <c r="D7" s="395">
        <f>25266930.73+3109149.75</f>
        <v>28376080.48</v>
      </c>
    </row>
    <row r="8" spans="1:4" s="392" customFormat="1" ht="26.25" customHeight="1">
      <c r="A8" s="396" t="s">
        <v>892</v>
      </c>
      <c r="B8" s="394">
        <v>262541.07</v>
      </c>
      <c r="C8" s="396" t="s">
        <v>893</v>
      </c>
      <c r="D8" s="395">
        <f>58723843.72+10621977.66</f>
        <v>69345821.38</v>
      </c>
    </row>
    <row r="9" spans="1:4" s="392" customFormat="1" ht="26.25" customHeight="1">
      <c r="A9" s="396" t="s">
        <v>894</v>
      </c>
      <c r="B9" s="394"/>
      <c r="C9" s="396" t="s">
        <v>895</v>
      </c>
      <c r="D9" s="395"/>
    </row>
    <row r="10" spans="1:4" s="392" customFormat="1" ht="26.25" customHeight="1">
      <c r="A10" s="396" t="s">
        <v>422</v>
      </c>
      <c r="B10" s="647">
        <f>SUM(B5:B9)</f>
        <v>832022796.07</v>
      </c>
      <c r="C10" s="396" t="s">
        <v>896</v>
      </c>
      <c r="D10" s="395">
        <f>D5+D8+D9</f>
        <v>268052088.32</v>
      </c>
    </row>
    <row r="11" spans="1:4" s="392" customFormat="1" ht="26.25" customHeight="1">
      <c r="A11" s="396" t="s">
        <v>464</v>
      </c>
      <c r="B11" s="394"/>
      <c r="C11" s="396" t="s">
        <v>897</v>
      </c>
      <c r="D11" s="395"/>
    </row>
    <row r="12" spans="1:4" s="392" customFormat="1" ht="26.25" customHeight="1">
      <c r="A12" s="396" t="s">
        <v>425</v>
      </c>
      <c r="B12" s="394"/>
      <c r="C12" s="396" t="s">
        <v>898</v>
      </c>
      <c r="D12" s="395"/>
    </row>
    <row r="13" spans="1:4" s="392" customFormat="1" ht="26.25" customHeight="1">
      <c r="A13" s="396" t="s">
        <v>427</v>
      </c>
      <c r="B13" s="394">
        <f>SUM(B10:B12)</f>
        <v>832022796.07</v>
      </c>
      <c r="C13" s="396" t="s">
        <v>899</v>
      </c>
      <c r="D13" s="395">
        <f>SUM(D10:D12)</f>
        <v>268052088.32</v>
      </c>
    </row>
    <row r="14" spans="1:4" s="392" customFormat="1" ht="26.25" customHeight="1">
      <c r="A14" s="648" t="s">
        <v>419</v>
      </c>
      <c r="B14" s="397" t="s">
        <v>419</v>
      </c>
      <c r="C14" s="396" t="s">
        <v>900</v>
      </c>
      <c r="D14" s="395">
        <f>B13-D13</f>
        <v>563970707.75</v>
      </c>
    </row>
    <row r="15" spans="1:4" s="392" customFormat="1" ht="26.25" customHeight="1" thickBot="1">
      <c r="A15" s="399" t="s">
        <v>430</v>
      </c>
      <c r="B15" s="398">
        <f>3994526152.41+161700292.74</f>
        <v>4156226445.1499996</v>
      </c>
      <c r="C15" s="399" t="s">
        <v>901</v>
      </c>
      <c r="D15" s="649">
        <f>B15+D14</f>
        <v>4720197152.9</v>
      </c>
    </row>
    <row r="16" spans="1:4" s="392" customFormat="1" ht="26.25" customHeight="1" thickBot="1">
      <c r="A16" s="400" t="s">
        <v>902</v>
      </c>
      <c r="B16" s="650">
        <f>B13+B15</f>
        <v>4988249241.219999</v>
      </c>
      <c r="C16" s="400" t="s">
        <v>606</v>
      </c>
      <c r="D16" s="651">
        <f>D13+D15</f>
        <v>4988249241.219999</v>
      </c>
    </row>
  </sheetData>
  <sheetProtection password="F69C" sheet="1" objects="1" scenarios="1"/>
  <mergeCells count="1">
    <mergeCell ref="A1:D1"/>
  </mergeCells>
  <printOptions horizontalCentered="1" verticalCentered="1"/>
  <pageMargins left="0.48" right="0.3937007874015748" top="0.984251968503937" bottom="0.7874015748031497" header="0.5118110236220472" footer="0.5118110236220472"/>
  <pageSetup errors="blank" horizontalDpi="600" verticalDpi="600" orientation="landscape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 topLeftCell="A1">
      <selection activeCell="H7" sqref="H7"/>
    </sheetView>
  </sheetViews>
  <sheetFormatPr defaultColWidth="9.00390625" defaultRowHeight="14.25"/>
  <cols>
    <col min="1" max="1" width="35.50390625" style="406" customWidth="1"/>
    <col min="2" max="2" width="7.25390625" style="406" customWidth="1"/>
    <col min="3" max="3" width="21.25390625" style="406" customWidth="1"/>
    <col min="4" max="4" width="35.50390625" style="406" customWidth="1"/>
    <col min="5" max="5" width="7.25390625" style="406" customWidth="1"/>
    <col min="6" max="6" width="21.25390625" style="406" customWidth="1"/>
    <col min="7" max="16384" width="8.00390625" style="406" customWidth="1"/>
  </cols>
  <sheetData>
    <row r="1" spans="1:6" s="392" customFormat="1" ht="69.75" customHeight="1">
      <c r="A1" s="749" t="s">
        <v>903</v>
      </c>
      <c r="B1" s="749"/>
      <c r="C1" s="749"/>
      <c r="D1" s="749"/>
      <c r="E1" s="749"/>
      <c r="F1" s="749"/>
    </row>
    <row r="2" spans="1:6" s="392" customFormat="1" ht="19.5" customHeight="1" thickBot="1">
      <c r="A2" s="616" t="s">
        <v>633</v>
      </c>
      <c r="B2" s="652"/>
      <c r="C2" s="653"/>
      <c r="D2" s="653"/>
      <c r="E2" s="653"/>
      <c r="F2" s="617" t="s">
        <v>872</v>
      </c>
    </row>
    <row r="3" spans="1:6" s="392" customFormat="1" ht="36" customHeight="1" thickBot="1">
      <c r="A3" s="654" t="s">
        <v>885</v>
      </c>
      <c r="B3" s="655" t="s">
        <v>535</v>
      </c>
      <c r="C3" s="656" t="s">
        <v>607</v>
      </c>
      <c r="D3" s="657" t="s">
        <v>885</v>
      </c>
      <c r="E3" s="656" t="s">
        <v>535</v>
      </c>
      <c r="F3" s="656" t="s">
        <v>607</v>
      </c>
    </row>
    <row r="4" spans="1:6" s="392" customFormat="1" ht="36" customHeight="1">
      <c r="A4" s="658" t="s">
        <v>904</v>
      </c>
      <c r="B4" s="659" t="s">
        <v>419</v>
      </c>
      <c r="C4" s="660" t="s">
        <v>419</v>
      </c>
      <c r="D4" s="658" t="s">
        <v>905</v>
      </c>
      <c r="E4" s="660" t="s">
        <v>419</v>
      </c>
      <c r="F4" s="660" t="s">
        <v>419</v>
      </c>
    </row>
    <row r="5" spans="1:6" s="392" customFormat="1" ht="36" customHeight="1">
      <c r="A5" s="661" t="s">
        <v>906</v>
      </c>
      <c r="B5" s="403" t="s">
        <v>536</v>
      </c>
      <c r="C5" s="401">
        <f>SUM(C6:C7)</f>
        <v>59586</v>
      </c>
      <c r="D5" s="661" t="s">
        <v>906</v>
      </c>
      <c r="E5" s="662" t="s">
        <v>536</v>
      </c>
      <c r="F5" s="402">
        <v>1838859</v>
      </c>
    </row>
    <row r="6" spans="1:6" s="392" customFormat="1" ht="36" customHeight="1">
      <c r="A6" s="661" t="s">
        <v>785</v>
      </c>
      <c r="B6" s="403" t="s">
        <v>536</v>
      </c>
      <c r="C6" s="401">
        <v>49987</v>
      </c>
      <c r="D6" s="663" t="s">
        <v>907</v>
      </c>
      <c r="E6" s="662" t="s">
        <v>786</v>
      </c>
      <c r="F6" s="402">
        <v>1616114</v>
      </c>
    </row>
    <row r="7" spans="1:6" s="392" customFormat="1" ht="36" customHeight="1">
      <c r="A7" s="661" t="s">
        <v>908</v>
      </c>
      <c r="B7" s="403" t="s">
        <v>536</v>
      </c>
      <c r="C7" s="401">
        <v>9599</v>
      </c>
      <c r="D7" s="664" t="s">
        <v>909</v>
      </c>
      <c r="E7" s="403" t="s">
        <v>910</v>
      </c>
      <c r="F7" s="402">
        <v>90217947936</v>
      </c>
    </row>
    <row r="8" spans="1:6" s="392" customFormat="1" ht="36" customHeight="1">
      <c r="A8" s="661" t="s">
        <v>911</v>
      </c>
      <c r="B8" s="403" t="s">
        <v>786</v>
      </c>
      <c r="C8" s="401">
        <v>1889</v>
      </c>
      <c r="D8" s="664" t="s">
        <v>912</v>
      </c>
      <c r="E8" s="403" t="s">
        <v>419</v>
      </c>
      <c r="F8" s="403" t="s">
        <v>419</v>
      </c>
    </row>
    <row r="9" spans="1:6" s="392" customFormat="1" ht="36" customHeight="1">
      <c r="A9" s="661" t="s">
        <v>907</v>
      </c>
      <c r="B9" s="403" t="s">
        <v>536</v>
      </c>
      <c r="C9" s="401">
        <v>45791</v>
      </c>
      <c r="D9" s="664" t="s">
        <v>608</v>
      </c>
      <c r="E9" s="403" t="s">
        <v>536</v>
      </c>
      <c r="F9" s="402">
        <v>11578277</v>
      </c>
    </row>
    <row r="10" spans="1:6" s="392" customFormat="1" ht="36" customHeight="1">
      <c r="A10" s="661" t="s">
        <v>909</v>
      </c>
      <c r="B10" s="662" t="s">
        <v>419</v>
      </c>
      <c r="C10" s="403" t="s">
        <v>655</v>
      </c>
      <c r="D10" s="664" t="s">
        <v>907</v>
      </c>
      <c r="E10" s="403" t="s">
        <v>536</v>
      </c>
      <c r="F10" s="402">
        <v>11328655</v>
      </c>
    </row>
    <row r="11" spans="1:6" s="392" customFormat="1" ht="36" customHeight="1">
      <c r="A11" s="661" t="s">
        <v>791</v>
      </c>
      <c r="B11" s="662" t="s">
        <v>910</v>
      </c>
      <c r="C11" s="404">
        <v>2397370000</v>
      </c>
      <c r="D11" s="664" t="s">
        <v>909</v>
      </c>
      <c r="E11" s="403" t="s">
        <v>541</v>
      </c>
      <c r="F11" s="402">
        <v>672038129788</v>
      </c>
    </row>
    <row r="12" spans="1:6" s="392" customFormat="1" ht="36" customHeight="1" thickBot="1">
      <c r="A12" s="665" t="s">
        <v>609</v>
      </c>
      <c r="B12" s="666" t="s">
        <v>910</v>
      </c>
      <c r="C12" s="405">
        <v>2397370000</v>
      </c>
      <c r="D12" s="667" t="s">
        <v>419</v>
      </c>
      <c r="E12" s="668" t="s">
        <v>419</v>
      </c>
      <c r="F12" s="668" t="s">
        <v>419</v>
      </c>
    </row>
  </sheetData>
  <sheetProtection password="F69C" sheet="1" objects="1" scenarios="1"/>
  <mergeCells count="1">
    <mergeCell ref="A1:F1"/>
  </mergeCells>
  <printOptions horizontalCentered="1" verticalCentered="1"/>
  <pageMargins left="0.42" right="0.3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18"/>
  <sheetViews>
    <sheetView zoomScale="115" zoomScaleNormal="115" workbookViewId="0" topLeftCell="A10">
      <selection activeCell="H19" sqref="H19"/>
    </sheetView>
  </sheetViews>
  <sheetFormatPr defaultColWidth="8.125" defaultRowHeight="14.25"/>
  <cols>
    <col min="1" max="16384" width="8.125" style="184" customWidth="1"/>
  </cols>
  <sheetData>
    <row r="1" s="183" customFormat="1" ht="18.75">
      <c r="A1" s="182"/>
    </row>
    <row r="5" spans="1:14" ht="27">
      <c r="A5" s="694" t="s">
        <v>193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</row>
    <row r="6" spans="1:11" ht="25.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25.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ht="25.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ht="19.5" customHeight="1"/>
    <row r="10" spans="1:11" s="183" customFormat="1" ht="24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2" spans="1:14" ht="21">
      <c r="A12" s="695" t="s">
        <v>194</v>
      </c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</row>
    <row r="13" spans="1:14" ht="20.2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21">
      <c r="A14" s="695" t="s">
        <v>195</v>
      </c>
      <c r="B14" s="695"/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</row>
    <row r="15" spans="1:11" s="183" customFormat="1" ht="18.7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8" spans="1:11" ht="19.5">
      <c r="A18" s="692" t="s">
        <v>196</v>
      </c>
      <c r="B18" s="693"/>
      <c r="C18" s="693"/>
      <c r="D18" s="693"/>
      <c r="E18" s="693"/>
      <c r="F18" s="693"/>
      <c r="G18" s="693"/>
      <c r="H18" s="693"/>
      <c r="I18" s="693"/>
      <c r="J18" s="693"/>
      <c r="K18" s="693"/>
    </row>
  </sheetData>
  <sheetProtection password="F69C" sheet="1" objects="1" scenarios="1"/>
  <mergeCells count="4">
    <mergeCell ref="A18:K18"/>
    <mergeCell ref="A5:N5"/>
    <mergeCell ref="A12:N12"/>
    <mergeCell ref="A14:N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24"/>
  <sheetViews>
    <sheetView zoomScale="115" zoomScaleNormal="115" workbookViewId="0" topLeftCell="F1">
      <selection activeCell="Q11" sqref="Q11"/>
    </sheetView>
  </sheetViews>
  <sheetFormatPr defaultColWidth="8.125" defaultRowHeight="14.25"/>
  <cols>
    <col min="1" max="1" width="20.75390625" style="184" customWidth="1"/>
    <col min="2" max="2" width="4.375" style="184" customWidth="1"/>
    <col min="3" max="3" width="9.25390625" style="184" customWidth="1"/>
    <col min="4" max="4" width="8.75390625" style="184" customWidth="1"/>
    <col min="5" max="5" width="6.75390625" style="184" customWidth="1"/>
    <col min="6" max="6" width="8.875" style="184" customWidth="1"/>
    <col min="7" max="7" width="9.125" style="184" customWidth="1"/>
    <col min="8" max="8" width="7.75390625" style="184" customWidth="1"/>
    <col min="9" max="9" width="6.75390625" style="184" customWidth="1"/>
    <col min="10" max="10" width="22.625" style="184" customWidth="1"/>
    <col min="11" max="11" width="5.75390625" style="184" customWidth="1"/>
    <col min="12" max="12" width="9.25390625" style="184" customWidth="1"/>
    <col min="13" max="13" width="9.00390625" style="184" customWidth="1"/>
    <col min="14" max="14" width="6.625" style="184" customWidth="1"/>
    <col min="15" max="17" width="9.00390625" style="184" customWidth="1"/>
    <col min="18" max="18" width="7.625" style="184" customWidth="1"/>
    <col min="19" max="16384" width="8.125" style="184" customWidth="1"/>
  </cols>
  <sheetData>
    <row r="1" spans="1:2" ht="14.25">
      <c r="A1" s="187"/>
      <c r="B1" s="187"/>
    </row>
    <row r="2" spans="1:18" ht="24.75" customHeight="1">
      <c r="A2" s="702" t="s">
        <v>197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</row>
    <row r="3" spans="1:18" ht="24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R3" s="190" t="s">
        <v>198</v>
      </c>
    </row>
    <row r="4" spans="1:18" ht="13.5">
      <c r="A4" s="189" t="s">
        <v>199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  <c r="M4" s="190"/>
      <c r="R4" s="190" t="s">
        <v>200</v>
      </c>
    </row>
    <row r="5" spans="1:18" ht="24.75" customHeight="1">
      <c r="A5" s="699" t="s">
        <v>201</v>
      </c>
      <c r="B5" s="700"/>
      <c r="C5" s="700"/>
      <c r="D5" s="700"/>
      <c r="E5" s="700"/>
      <c r="F5" s="700"/>
      <c r="G5" s="700"/>
      <c r="H5" s="700"/>
      <c r="I5" s="701"/>
      <c r="J5" s="703" t="s">
        <v>202</v>
      </c>
      <c r="K5" s="703"/>
      <c r="L5" s="703"/>
      <c r="M5" s="703"/>
      <c r="N5" s="703"/>
      <c r="O5" s="703"/>
      <c r="P5" s="703"/>
      <c r="Q5" s="703"/>
      <c r="R5" s="703"/>
    </row>
    <row r="6" spans="1:18" ht="24.75" customHeight="1">
      <c r="A6" s="703" t="s">
        <v>203</v>
      </c>
      <c r="B6" s="697" t="s">
        <v>204</v>
      </c>
      <c r="C6" s="703" t="s">
        <v>205</v>
      </c>
      <c r="D6" s="703"/>
      <c r="E6" s="703"/>
      <c r="F6" s="699" t="s">
        <v>206</v>
      </c>
      <c r="G6" s="700"/>
      <c r="H6" s="701"/>
      <c r="I6" s="696" t="s">
        <v>207</v>
      </c>
      <c r="J6" s="703" t="s">
        <v>203</v>
      </c>
      <c r="K6" s="697" t="s">
        <v>204</v>
      </c>
      <c r="L6" s="703" t="s">
        <v>205</v>
      </c>
      <c r="M6" s="703"/>
      <c r="N6" s="703"/>
      <c r="O6" s="699" t="s">
        <v>206</v>
      </c>
      <c r="P6" s="700"/>
      <c r="Q6" s="701"/>
      <c r="R6" s="696" t="s">
        <v>207</v>
      </c>
    </row>
    <row r="7" spans="1:18" ht="28.5" customHeight="1">
      <c r="A7" s="703"/>
      <c r="B7" s="698"/>
      <c r="C7" s="192" t="s">
        <v>208</v>
      </c>
      <c r="D7" s="192" t="s">
        <v>209</v>
      </c>
      <c r="E7" s="193" t="s">
        <v>210</v>
      </c>
      <c r="F7" s="192" t="s">
        <v>208</v>
      </c>
      <c r="G7" s="192" t="s">
        <v>209</v>
      </c>
      <c r="H7" s="193" t="s">
        <v>210</v>
      </c>
      <c r="I7" s="696"/>
      <c r="J7" s="703"/>
      <c r="K7" s="698"/>
      <c r="L7" s="192" t="s">
        <v>208</v>
      </c>
      <c r="M7" s="192" t="s">
        <v>209</v>
      </c>
      <c r="N7" s="193" t="s">
        <v>210</v>
      </c>
      <c r="O7" s="192" t="s">
        <v>208</v>
      </c>
      <c r="P7" s="192" t="s">
        <v>209</v>
      </c>
      <c r="Q7" s="193" t="s">
        <v>210</v>
      </c>
      <c r="R7" s="696"/>
    </row>
    <row r="8" spans="1:18" ht="28.5" customHeight="1">
      <c r="A8" s="192" t="s">
        <v>211</v>
      </c>
      <c r="B8" s="194"/>
      <c r="C8" s="192">
        <v>1</v>
      </c>
      <c r="D8" s="192">
        <v>2</v>
      </c>
      <c r="E8" s="193">
        <v>3</v>
      </c>
      <c r="F8" s="192">
        <v>4</v>
      </c>
      <c r="G8" s="192">
        <v>5</v>
      </c>
      <c r="H8" s="193">
        <v>6</v>
      </c>
      <c r="I8" s="193">
        <v>7</v>
      </c>
      <c r="J8" s="192" t="s">
        <v>211</v>
      </c>
      <c r="K8" s="192"/>
      <c r="L8" s="192">
        <v>8</v>
      </c>
      <c r="M8" s="192">
        <v>9</v>
      </c>
      <c r="N8" s="193">
        <v>10</v>
      </c>
      <c r="O8" s="192">
        <v>11</v>
      </c>
      <c r="P8" s="192">
        <v>12</v>
      </c>
      <c r="Q8" s="193">
        <v>13</v>
      </c>
      <c r="R8" s="193">
        <v>14</v>
      </c>
    </row>
    <row r="9" spans="1:18" ht="27.75" customHeight="1">
      <c r="A9" s="195" t="s">
        <v>212</v>
      </c>
      <c r="B9" s="192">
        <v>1</v>
      </c>
      <c r="C9" s="196">
        <f>D9+E9</f>
        <v>121089</v>
      </c>
      <c r="D9" s="197">
        <v>121089</v>
      </c>
      <c r="E9" s="198"/>
      <c r="F9" s="196">
        <f>G9+H9</f>
        <v>110883</v>
      </c>
      <c r="G9" s="197">
        <v>110883</v>
      </c>
      <c r="H9" s="199"/>
      <c r="I9" s="200">
        <f>F9/C9</f>
        <v>0.9157148873968733</v>
      </c>
      <c r="J9" s="195" t="s">
        <v>213</v>
      </c>
      <c r="K9" s="192">
        <v>16</v>
      </c>
      <c r="L9" s="197"/>
      <c r="M9" s="201"/>
      <c r="N9" s="197"/>
      <c r="O9" s="201"/>
      <c r="P9" s="201"/>
      <c r="Q9" s="201"/>
      <c r="R9" s="197"/>
    </row>
    <row r="10" spans="1:18" ht="27.75" customHeight="1">
      <c r="A10" s="195" t="s">
        <v>214</v>
      </c>
      <c r="B10" s="192">
        <v>2</v>
      </c>
      <c r="C10" s="196">
        <f>D10+E10</f>
        <v>82019</v>
      </c>
      <c r="D10" s="199">
        <v>82019</v>
      </c>
      <c r="E10" s="199"/>
      <c r="F10" s="196">
        <f>G10+H10</f>
        <v>89922</v>
      </c>
      <c r="G10" s="199">
        <v>89922</v>
      </c>
      <c r="H10" s="199"/>
      <c r="I10" s="200">
        <f>F10/C10</f>
        <v>1.0963557224545533</v>
      </c>
      <c r="J10" s="195" t="s">
        <v>215</v>
      </c>
      <c r="K10" s="192">
        <v>17</v>
      </c>
      <c r="L10" s="196">
        <f>M10+N10</f>
        <v>42000</v>
      </c>
      <c r="M10" s="197">
        <v>42000</v>
      </c>
      <c r="N10" s="197"/>
      <c r="O10" s="196">
        <f>P10+Q10</f>
        <v>42000</v>
      </c>
      <c r="P10" s="197">
        <v>42000</v>
      </c>
      <c r="Q10" s="197"/>
      <c r="R10" s="202">
        <f>O10/L10</f>
        <v>1</v>
      </c>
    </row>
    <row r="11" spans="1:18" ht="27.75" customHeight="1">
      <c r="A11" s="195" t="s">
        <v>216</v>
      </c>
      <c r="B11" s="192">
        <v>3</v>
      </c>
      <c r="C11" s="196"/>
      <c r="D11" s="199"/>
      <c r="E11" s="199"/>
      <c r="F11" s="196"/>
      <c r="G11" s="199"/>
      <c r="H11" s="199"/>
      <c r="I11" s="200"/>
      <c r="J11" s="195" t="s">
        <v>217</v>
      </c>
      <c r="K11" s="192">
        <v>18</v>
      </c>
      <c r="L11" s="196">
        <f>M11+N11</f>
        <v>101</v>
      </c>
      <c r="M11" s="197">
        <v>101</v>
      </c>
      <c r="N11" s="197"/>
      <c r="O11" s="196">
        <f>P11+Q11</f>
        <v>101</v>
      </c>
      <c r="P11" s="197">
        <v>101</v>
      </c>
      <c r="Q11" s="197"/>
      <c r="R11" s="202">
        <f>O11/L11</f>
        <v>1</v>
      </c>
    </row>
    <row r="12" spans="1:18" ht="27.75" customHeight="1">
      <c r="A12" s="195" t="s">
        <v>218</v>
      </c>
      <c r="B12" s="192">
        <v>4</v>
      </c>
      <c r="C12" s="196"/>
      <c r="D12" s="199"/>
      <c r="E12" s="199"/>
      <c r="F12" s="196"/>
      <c r="G12" s="199"/>
      <c r="H12" s="199"/>
      <c r="I12" s="200"/>
      <c r="J12" s="195" t="s">
        <v>219</v>
      </c>
      <c r="K12" s="192">
        <v>19</v>
      </c>
      <c r="L12" s="197"/>
      <c r="M12" s="197"/>
      <c r="N12" s="197"/>
      <c r="O12" s="197"/>
      <c r="P12" s="197"/>
      <c r="Q12" s="197"/>
      <c r="R12" s="197"/>
    </row>
    <row r="13" spans="1:18" ht="27.75" customHeight="1">
      <c r="A13" s="195" t="s">
        <v>220</v>
      </c>
      <c r="B13" s="192">
        <v>5</v>
      </c>
      <c r="C13" s="196">
        <f>D13+E13</f>
        <v>7500</v>
      </c>
      <c r="D13" s="199">
        <v>7500</v>
      </c>
      <c r="E13" s="199"/>
      <c r="F13" s="196">
        <f>G13+H13</f>
        <v>9803</v>
      </c>
      <c r="G13" s="199">
        <v>9803</v>
      </c>
      <c r="H13" s="199"/>
      <c r="I13" s="200">
        <f>F13/C13</f>
        <v>1.3070666666666666</v>
      </c>
      <c r="J13" s="195" t="s">
        <v>221</v>
      </c>
      <c r="K13" s="192">
        <v>20</v>
      </c>
      <c r="L13" s="196">
        <f>M13+N13</f>
        <v>40000</v>
      </c>
      <c r="M13" s="197">
        <f>'支出表'!E16</f>
        <v>40000</v>
      </c>
      <c r="N13" s="197"/>
      <c r="O13" s="196">
        <f>P13+Q13</f>
        <v>40000</v>
      </c>
      <c r="P13" s="197">
        <f>'支出表'!N16</f>
        <v>40000</v>
      </c>
      <c r="Q13" s="197"/>
      <c r="R13" s="202">
        <f>O13/L13</f>
        <v>1</v>
      </c>
    </row>
    <row r="14" spans="1:18" ht="27.75" customHeight="1">
      <c r="A14" s="195"/>
      <c r="B14" s="192">
        <v>6</v>
      </c>
      <c r="C14" s="199"/>
      <c r="D14" s="199"/>
      <c r="E14" s="199"/>
      <c r="F14" s="199"/>
      <c r="G14" s="199"/>
      <c r="H14" s="199"/>
      <c r="I14" s="199"/>
      <c r="J14" s="195" t="s">
        <v>222</v>
      </c>
      <c r="K14" s="192">
        <v>21</v>
      </c>
      <c r="L14" s="196"/>
      <c r="M14" s="197"/>
      <c r="N14" s="197"/>
      <c r="O14" s="196"/>
      <c r="P14" s="197"/>
      <c r="Q14" s="197"/>
      <c r="R14" s="202"/>
    </row>
    <row r="15" spans="1:18" ht="27.75" customHeight="1">
      <c r="A15" s="195"/>
      <c r="B15" s="192">
        <v>7</v>
      </c>
      <c r="C15" s="199"/>
      <c r="D15" s="199"/>
      <c r="E15" s="199"/>
      <c r="F15" s="199"/>
      <c r="G15" s="199"/>
      <c r="H15" s="199"/>
      <c r="I15" s="199"/>
      <c r="J15" s="195" t="s">
        <v>223</v>
      </c>
      <c r="K15" s="192">
        <v>22</v>
      </c>
      <c r="L15" s="197"/>
      <c r="M15" s="197"/>
      <c r="N15" s="197"/>
      <c r="O15" s="197"/>
      <c r="P15" s="197"/>
      <c r="Q15" s="197"/>
      <c r="R15" s="197"/>
    </row>
    <row r="16" spans="1:18" ht="27.75" customHeight="1">
      <c r="A16" s="195"/>
      <c r="B16" s="192">
        <v>8</v>
      </c>
      <c r="C16" s="199"/>
      <c r="D16" s="199"/>
      <c r="E16" s="199"/>
      <c r="F16" s="199"/>
      <c r="G16" s="199"/>
      <c r="H16" s="199"/>
      <c r="I16" s="199"/>
      <c r="J16" s="195" t="s">
        <v>224</v>
      </c>
      <c r="K16" s="192">
        <v>23</v>
      </c>
      <c r="L16" s="197"/>
      <c r="M16" s="197"/>
      <c r="N16" s="197"/>
      <c r="O16" s="197"/>
      <c r="P16" s="197"/>
      <c r="Q16" s="197"/>
      <c r="R16" s="197"/>
    </row>
    <row r="17" spans="1:18" ht="27.75" customHeight="1">
      <c r="A17" s="195"/>
      <c r="B17" s="192">
        <v>9</v>
      </c>
      <c r="C17" s="199"/>
      <c r="D17" s="199"/>
      <c r="E17" s="199"/>
      <c r="F17" s="199"/>
      <c r="G17" s="199"/>
      <c r="H17" s="199"/>
      <c r="I17" s="199"/>
      <c r="J17" s="195" t="s">
        <v>225</v>
      </c>
      <c r="K17" s="192">
        <v>24</v>
      </c>
      <c r="L17" s="197"/>
      <c r="M17" s="197"/>
      <c r="N17" s="197"/>
      <c r="O17" s="197"/>
      <c r="P17" s="197"/>
      <c r="Q17" s="197"/>
      <c r="R17" s="197"/>
    </row>
    <row r="18" spans="1:18" ht="27.75" customHeight="1">
      <c r="A18" s="195"/>
      <c r="B18" s="192">
        <v>10</v>
      </c>
      <c r="C18" s="199"/>
      <c r="D18" s="199"/>
      <c r="E18" s="199"/>
      <c r="F18" s="199"/>
      <c r="G18" s="199"/>
      <c r="H18" s="199"/>
      <c r="I18" s="199"/>
      <c r="J18" s="195" t="s">
        <v>226</v>
      </c>
      <c r="K18" s="192">
        <v>25</v>
      </c>
      <c r="L18" s="196">
        <f>M18+N18</f>
        <v>131609</v>
      </c>
      <c r="M18" s="197">
        <v>131609</v>
      </c>
      <c r="N18" s="197"/>
      <c r="O18" s="196">
        <f>P18+Q18</f>
        <v>130070</v>
      </c>
      <c r="P18" s="197">
        <v>130070</v>
      </c>
      <c r="Q18" s="197"/>
      <c r="R18" s="202">
        <f>O18/L18</f>
        <v>0.9883062708477384</v>
      </c>
    </row>
    <row r="19" spans="1:18" ht="27.75" customHeight="1">
      <c r="A19" s="195"/>
      <c r="B19" s="192">
        <v>11</v>
      </c>
      <c r="C19" s="199"/>
      <c r="D19" s="199"/>
      <c r="E19" s="199"/>
      <c r="F19" s="199"/>
      <c r="G19" s="199"/>
      <c r="H19" s="199"/>
      <c r="I19" s="199"/>
      <c r="J19" s="195" t="s">
        <v>227</v>
      </c>
      <c r="K19" s="192">
        <v>26</v>
      </c>
      <c r="L19" s="196"/>
      <c r="M19" s="197"/>
      <c r="N19" s="197"/>
      <c r="O19" s="196"/>
      <c r="P19" s="197"/>
      <c r="Q19" s="197"/>
      <c r="R19" s="202"/>
    </row>
    <row r="20" spans="1:18" ht="27.75" customHeight="1">
      <c r="A20" s="192" t="s">
        <v>228</v>
      </c>
      <c r="B20" s="192">
        <v>12</v>
      </c>
      <c r="C20" s="203">
        <f>SUM(C9:C13)</f>
        <v>210608</v>
      </c>
      <c r="D20" s="203">
        <f>'收入表'!E27</f>
        <v>210608</v>
      </c>
      <c r="E20" s="203"/>
      <c r="F20" s="203">
        <f>G20+H20</f>
        <v>210608</v>
      </c>
      <c r="G20" s="203">
        <f>'收入表'!H27</f>
        <v>210608</v>
      </c>
      <c r="H20" s="203"/>
      <c r="I20" s="204">
        <f>F20/C20</f>
        <v>1</v>
      </c>
      <c r="J20" s="192" t="s">
        <v>229</v>
      </c>
      <c r="K20" s="192">
        <v>27</v>
      </c>
      <c r="L20" s="203">
        <f>M20+N20</f>
        <v>213710</v>
      </c>
      <c r="M20" s="203">
        <f>'支出表'!E31</f>
        <v>213710</v>
      </c>
      <c r="N20" s="205"/>
      <c r="O20" s="203">
        <f>P20+Q20</f>
        <v>212171</v>
      </c>
      <c r="P20" s="205">
        <f>'支出表'!N31</f>
        <v>212171</v>
      </c>
      <c r="Q20" s="205"/>
      <c r="R20" s="206">
        <f>O20/L20</f>
        <v>0.9927986523793927</v>
      </c>
    </row>
    <row r="21" spans="1:18" ht="27.75" customHeight="1">
      <c r="A21" s="195" t="s">
        <v>230</v>
      </c>
      <c r="B21" s="192">
        <v>13</v>
      </c>
      <c r="C21" s="199">
        <v>3270</v>
      </c>
      <c r="D21" s="199">
        <v>3270</v>
      </c>
      <c r="E21" s="199"/>
      <c r="F21" s="207">
        <v>11218</v>
      </c>
      <c r="G21" s="207">
        <v>11218</v>
      </c>
      <c r="H21" s="207"/>
      <c r="I21" s="200">
        <f>F21/C21</f>
        <v>3.4305810397553516</v>
      </c>
      <c r="J21" s="208" t="s">
        <v>231</v>
      </c>
      <c r="K21" s="209">
        <v>28</v>
      </c>
      <c r="L21" s="210">
        <v>168</v>
      </c>
      <c r="M21" s="210">
        <v>168</v>
      </c>
      <c r="N21" s="210"/>
      <c r="O21" s="210">
        <v>9655</v>
      </c>
      <c r="P21" s="210">
        <v>9655</v>
      </c>
      <c r="Q21" s="210"/>
      <c r="R21" s="202">
        <f>O21/L21</f>
        <v>57.470238095238095</v>
      </c>
    </row>
    <row r="22" spans="1:18" ht="27.75" customHeight="1">
      <c r="A22" s="195"/>
      <c r="B22" s="192">
        <v>14</v>
      </c>
      <c r="C22" s="199"/>
      <c r="D22" s="199"/>
      <c r="E22" s="199"/>
      <c r="F22" s="199"/>
      <c r="G22" s="199"/>
      <c r="H22" s="199"/>
      <c r="I22" s="199"/>
      <c r="J22" s="195"/>
      <c r="K22" s="192">
        <v>29</v>
      </c>
      <c r="L22" s="197"/>
      <c r="M22" s="197"/>
      <c r="N22" s="197"/>
      <c r="O22" s="197"/>
      <c r="P22" s="197"/>
      <c r="Q22" s="197"/>
      <c r="R22" s="197"/>
    </row>
    <row r="23" spans="1:18" ht="27.75" customHeight="1">
      <c r="A23" s="192" t="s">
        <v>232</v>
      </c>
      <c r="B23" s="192">
        <v>15</v>
      </c>
      <c r="C23" s="203">
        <f>C20+C21</f>
        <v>213878</v>
      </c>
      <c r="D23" s="203">
        <f>D20+D21</f>
        <v>213878</v>
      </c>
      <c r="E23" s="203"/>
      <c r="F23" s="203">
        <f>F20+F21</f>
        <v>221826</v>
      </c>
      <c r="G23" s="203">
        <f>G20+G21</f>
        <v>221826</v>
      </c>
      <c r="H23" s="203"/>
      <c r="I23" s="204">
        <f>F23/C23</f>
        <v>1.0371613723711648</v>
      </c>
      <c r="J23" s="192" t="s">
        <v>233</v>
      </c>
      <c r="K23" s="192">
        <v>30</v>
      </c>
      <c r="L23" s="203">
        <f>L20+L21</f>
        <v>213878</v>
      </c>
      <c r="M23" s="203">
        <f>M20+M21</f>
        <v>213878</v>
      </c>
      <c r="N23" s="205"/>
      <c r="O23" s="203">
        <f>O20+O21</f>
        <v>221826</v>
      </c>
      <c r="P23" s="203">
        <f>P20+P21</f>
        <v>221826</v>
      </c>
      <c r="Q23" s="205"/>
      <c r="R23" s="206">
        <f>O23/L23</f>
        <v>1.0371613723711648</v>
      </c>
    </row>
    <row r="24" spans="1:2" ht="19.5" customHeight="1">
      <c r="A24" s="212"/>
      <c r="B24" s="212"/>
    </row>
  </sheetData>
  <sheetProtection password="F69C" sheet="1" objects="1" scenarios="1"/>
  <mergeCells count="13">
    <mergeCell ref="R6:R7"/>
    <mergeCell ref="A2:R2"/>
    <mergeCell ref="A5:I5"/>
    <mergeCell ref="J5:R5"/>
    <mergeCell ref="A6:A7"/>
    <mergeCell ref="C6:E6"/>
    <mergeCell ref="J6:J7"/>
    <mergeCell ref="L6:N6"/>
    <mergeCell ref="F6:H6"/>
    <mergeCell ref="I6:I7"/>
    <mergeCell ref="B6:B7"/>
    <mergeCell ref="K6:K7"/>
    <mergeCell ref="O6:Q6"/>
  </mergeCells>
  <printOptions horizontalCentered="1"/>
  <pageMargins left="0.74" right="0.34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8"/>
  <sheetViews>
    <sheetView zoomScale="115" zoomScaleNormal="115" workbookViewId="0" topLeftCell="B1">
      <selection activeCell="F15" sqref="F15"/>
    </sheetView>
  </sheetViews>
  <sheetFormatPr defaultColWidth="8.125" defaultRowHeight="14.25"/>
  <cols>
    <col min="1" max="1" width="7.625" style="184" customWidth="1"/>
    <col min="2" max="2" width="37.125" style="184" customWidth="1"/>
    <col min="3" max="3" width="6.375" style="184" customWidth="1"/>
    <col min="4" max="9" width="11.75390625" style="184" customWidth="1"/>
    <col min="10" max="10" width="8.25390625" style="184" customWidth="1"/>
    <col min="11" max="16384" width="8.125" style="184" customWidth="1"/>
  </cols>
  <sheetData>
    <row r="1" ht="13.5" customHeight="1">
      <c r="A1" s="187"/>
    </row>
    <row r="2" spans="1:10" ht="20.25" customHeight="1">
      <c r="A2" s="702" t="s">
        <v>234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0" ht="17.25" customHeight="1">
      <c r="A3" s="189"/>
      <c r="B3" s="189"/>
      <c r="C3" s="189"/>
      <c r="D3" s="189"/>
      <c r="E3" s="189"/>
      <c r="F3" s="189"/>
      <c r="G3" s="189"/>
      <c r="H3" s="189"/>
      <c r="I3" s="189"/>
      <c r="J3" s="190" t="s">
        <v>235</v>
      </c>
    </row>
    <row r="4" spans="1:10" ht="20.25" customHeight="1">
      <c r="A4" s="189" t="s">
        <v>236</v>
      </c>
      <c r="B4" s="189" t="s">
        <v>237</v>
      </c>
      <c r="C4" s="189"/>
      <c r="D4" s="189"/>
      <c r="E4" s="189"/>
      <c r="F4" s="189"/>
      <c r="G4" s="189"/>
      <c r="H4" s="189"/>
      <c r="I4" s="189"/>
      <c r="J4" s="190" t="s">
        <v>238</v>
      </c>
    </row>
    <row r="5" spans="1:10" s="189" customFormat="1" ht="23.25" customHeight="1">
      <c r="A5" s="703" t="s">
        <v>936</v>
      </c>
      <c r="B5" s="697" t="s">
        <v>239</v>
      </c>
      <c r="C5" s="697" t="s">
        <v>240</v>
      </c>
      <c r="D5" s="703" t="s">
        <v>241</v>
      </c>
      <c r="E5" s="703"/>
      <c r="F5" s="699"/>
      <c r="G5" s="703" t="s">
        <v>242</v>
      </c>
      <c r="H5" s="703"/>
      <c r="I5" s="699"/>
      <c r="J5" s="696" t="s">
        <v>243</v>
      </c>
    </row>
    <row r="6" spans="1:10" s="189" customFormat="1" ht="24" customHeight="1">
      <c r="A6" s="703"/>
      <c r="B6" s="698"/>
      <c r="C6" s="704"/>
      <c r="D6" s="192" t="s">
        <v>244</v>
      </c>
      <c r="E6" s="192" t="s">
        <v>245</v>
      </c>
      <c r="F6" s="213" t="s">
        <v>246</v>
      </c>
      <c r="G6" s="192" t="s">
        <v>244</v>
      </c>
      <c r="H6" s="192" t="s">
        <v>245</v>
      </c>
      <c r="I6" s="213" t="s">
        <v>246</v>
      </c>
      <c r="J6" s="696"/>
    </row>
    <row r="7" spans="1:10" s="189" customFormat="1" ht="24" customHeight="1">
      <c r="A7" s="192"/>
      <c r="B7" s="194" t="s">
        <v>247</v>
      </c>
      <c r="C7" s="194"/>
      <c r="D7" s="192">
        <v>1</v>
      </c>
      <c r="E7" s="192">
        <v>2</v>
      </c>
      <c r="F7" s="213">
        <v>3</v>
      </c>
      <c r="G7" s="192">
        <v>4</v>
      </c>
      <c r="H7" s="192">
        <v>5</v>
      </c>
      <c r="I7" s="213">
        <v>6</v>
      </c>
      <c r="J7" s="193">
        <v>7</v>
      </c>
    </row>
    <row r="8" spans="1:10" s="189" customFormat="1" ht="21" customHeight="1">
      <c r="A8" s="214"/>
      <c r="B8" s="195" t="s">
        <v>248</v>
      </c>
      <c r="C8" s="192">
        <v>1</v>
      </c>
      <c r="D8" s="215">
        <f>E8+F8</f>
        <v>121089</v>
      </c>
      <c r="E8" s="215">
        <f>SUM(E10:E13)</f>
        <v>121089</v>
      </c>
      <c r="F8" s="216"/>
      <c r="G8" s="215">
        <f>H8+I8</f>
        <v>110883</v>
      </c>
      <c r="H8" s="215">
        <f>SUM(H10:H13)</f>
        <v>110883</v>
      </c>
      <c r="I8" s="216"/>
      <c r="J8" s="217">
        <f>G8/D8</f>
        <v>0.9157148873968733</v>
      </c>
    </row>
    <row r="9" spans="1:10" s="189" customFormat="1" ht="21" customHeight="1">
      <c r="A9" s="214"/>
      <c r="B9" s="195" t="s">
        <v>249</v>
      </c>
      <c r="C9" s="191">
        <v>2</v>
      </c>
      <c r="D9" s="216"/>
      <c r="E9" s="216"/>
      <c r="F9" s="216"/>
      <c r="G9" s="216"/>
      <c r="H9" s="216"/>
      <c r="I9" s="216"/>
      <c r="J9" s="217"/>
    </row>
    <row r="10" spans="1:10" s="189" customFormat="1" ht="21" customHeight="1">
      <c r="A10" s="214"/>
      <c r="B10" s="195" t="s">
        <v>250</v>
      </c>
      <c r="C10" s="191">
        <v>3</v>
      </c>
      <c r="D10" s="216"/>
      <c r="E10" s="216"/>
      <c r="F10" s="216"/>
      <c r="G10" s="216"/>
      <c r="H10" s="216"/>
      <c r="I10" s="216"/>
      <c r="J10" s="217"/>
    </row>
    <row r="11" spans="1:10" s="189" customFormat="1" ht="21" customHeight="1">
      <c r="A11" s="214"/>
      <c r="B11" s="195" t="s">
        <v>192</v>
      </c>
      <c r="C11" s="191">
        <v>4</v>
      </c>
      <c r="D11" s="216"/>
      <c r="E11" s="216"/>
      <c r="F11" s="216"/>
      <c r="G11" s="216"/>
      <c r="H11" s="216"/>
      <c r="I11" s="216"/>
      <c r="J11" s="217"/>
    </row>
    <row r="12" spans="1:10" s="189" customFormat="1" ht="21" customHeight="1">
      <c r="A12" s="214"/>
      <c r="B12" s="195" t="s">
        <v>251</v>
      </c>
      <c r="C12" s="192">
        <v>5</v>
      </c>
      <c r="D12" s="215">
        <v>25000</v>
      </c>
      <c r="E12" s="216">
        <v>25000</v>
      </c>
      <c r="F12" s="216"/>
      <c r="G12" s="215">
        <f>H12+I12</f>
        <v>30044</v>
      </c>
      <c r="H12" s="216">
        <v>30044</v>
      </c>
      <c r="I12" s="216"/>
      <c r="J12" s="217">
        <f>G12/D12</f>
        <v>1.20176</v>
      </c>
    </row>
    <row r="13" spans="1:10" s="189" customFormat="1" ht="21" customHeight="1">
      <c r="A13" s="214"/>
      <c r="B13" s="218" t="s">
        <v>252</v>
      </c>
      <c r="C13" s="219">
        <v>6</v>
      </c>
      <c r="D13" s="215">
        <v>96089</v>
      </c>
      <c r="E13" s="216">
        <v>96089</v>
      </c>
      <c r="F13" s="216"/>
      <c r="G13" s="215">
        <f>H13+I13</f>
        <v>80839</v>
      </c>
      <c r="H13" s="216">
        <v>80839</v>
      </c>
      <c r="I13" s="216"/>
      <c r="J13" s="217">
        <f>G13/D13</f>
        <v>0.8412929679776041</v>
      </c>
    </row>
    <row r="14" spans="1:10" s="189" customFormat="1" ht="21" customHeight="1">
      <c r="A14" s="214"/>
      <c r="B14" s="195" t="s">
        <v>253</v>
      </c>
      <c r="C14" s="192">
        <v>7</v>
      </c>
      <c r="D14" s="215">
        <f>E14+F15</f>
        <v>82019</v>
      </c>
      <c r="E14" s="215">
        <v>82019</v>
      </c>
      <c r="F14" s="216"/>
      <c r="G14" s="215">
        <f>H14+I14</f>
        <v>89922</v>
      </c>
      <c r="H14" s="215">
        <f>SUM(H15:H17)</f>
        <v>89922</v>
      </c>
      <c r="I14" s="216"/>
      <c r="J14" s="217">
        <f>G14/D14</f>
        <v>1.0963557224545533</v>
      </c>
    </row>
    <row r="15" spans="1:10" s="189" customFormat="1" ht="21" customHeight="1">
      <c r="A15" s="214"/>
      <c r="B15" s="218" t="s">
        <v>254</v>
      </c>
      <c r="C15" s="219">
        <v>8</v>
      </c>
      <c r="D15" s="215">
        <f>E15+F16</f>
        <v>82019</v>
      </c>
      <c r="E15" s="216">
        <v>82019</v>
      </c>
      <c r="F15" s="216"/>
      <c r="G15" s="215">
        <f>H15+I15</f>
        <v>89922</v>
      </c>
      <c r="H15" s="216">
        <v>89922</v>
      </c>
      <c r="I15" s="216"/>
      <c r="J15" s="217">
        <f>G15/D15</f>
        <v>1.0963557224545533</v>
      </c>
    </row>
    <row r="16" spans="1:10" s="189" customFormat="1" ht="21" customHeight="1">
      <c r="A16" s="214"/>
      <c r="B16" s="218" t="s">
        <v>255</v>
      </c>
      <c r="C16" s="219">
        <v>9</v>
      </c>
      <c r="D16" s="215"/>
      <c r="E16" s="216"/>
      <c r="F16" s="216"/>
      <c r="G16" s="215"/>
      <c r="H16" s="216"/>
      <c r="I16" s="216"/>
      <c r="J16" s="217"/>
    </row>
    <row r="17" spans="1:10" s="189" customFormat="1" ht="21" customHeight="1">
      <c r="A17" s="214"/>
      <c r="B17" s="218" t="s">
        <v>256</v>
      </c>
      <c r="C17" s="220">
        <v>10</v>
      </c>
      <c r="D17" s="216"/>
      <c r="E17" s="216"/>
      <c r="F17" s="216"/>
      <c r="G17" s="216"/>
      <c r="H17" s="216"/>
      <c r="I17" s="216"/>
      <c r="J17" s="217"/>
    </row>
    <row r="18" spans="1:10" s="189" customFormat="1" ht="21" customHeight="1">
      <c r="A18" s="214"/>
      <c r="B18" s="195" t="s">
        <v>257</v>
      </c>
      <c r="C18" s="191">
        <v>11</v>
      </c>
      <c r="D18" s="216"/>
      <c r="E18" s="216"/>
      <c r="F18" s="216"/>
      <c r="G18" s="215"/>
      <c r="H18" s="215"/>
      <c r="I18" s="216"/>
      <c r="J18" s="217"/>
    </row>
    <row r="19" spans="1:10" s="189" customFormat="1" ht="21" customHeight="1">
      <c r="A19" s="214"/>
      <c r="B19" s="218" t="s">
        <v>258</v>
      </c>
      <c r="C19" s="220">
        <v>12</v>
      </c>
      <c r="D19" s="216"/>
      <c r="E19" s="216"/>
      <c r="F19" s="216"/>
      <c r="G19" s="215"/>
      <c r="H19" s="216"/>
      <c r="I19" s="216"/>
      <c r="J19" s="217"/>
    </row>
    <row r="20" spans="1:10" s="189" customFormat="1" ht="21" customHeight="1">
      <c r="A20" s="221"/>
      <c r="B20" s="218" t="s">
        <v>259</v>
      </c>
      <c r="C20" s="220">
        <v>13</v>
      </c>
      <c r="D20" s="216"/>
      <c r="E20" s="216"/>
      <c r="F20" s="216"/>
      <c r="G20" s="216"/>
      <c r="H20" s="216"/>
      <c r="I20" s="216"/>
      <c r="J20" s="217"/>
    </row>
    <row r="21" spans="1:10" s="189" customFormat="1" ht="21" customHeight="1">
      <c r="A21" s="221"/>
      <c r="B21" s="218" t="s">
        <v>260</v>
      </c>
      <c r="C21" s="220">
        <v>14</v>
      </c>
      <c r="D21" s="216"/>
      <c r="E21" s="216"/>
      <c r="F21" s="216"/>
      <c r="G21" s="216"/>
      <c r="H21" s="216"/>
      <c r="I21" s="216"/>
      <c r="J21" s="217"/>
    </row>
    <row r="22" spans="1:10" s="189" customFormat="1" ht="21" customHeight="1">
      <c r="A22" s="214"/>
      <c r="B22" s="195" t="s">
        <v>261</v>
      </c>
      <c r="C22" s="192">
        <v>15</v>
      </c>
      <c r="D22" s="215"/>
      <c r="E22" s="215"/>
      <c r="F22" s="216"/>
      <c r="G22" s="215"/>
      <c r="H22" s="215"/>
      <c r="I22" s="216"/>
      <c r="J22" s="217"/>
    </row>
    <row r="23" spans="1:10" s="189" customFormat="1" ht="21" customHeight="1">
      <c r="A23" s="221"/>
      <c r="B23" s="218" t="s">
        <v>262</v>
      </c>
      <c r="C23" s="220">
        <v>16</v>
      </c>
      <c r="D23" s="216"/>
      <c r="E23" s="216"/>
      <c r="F23" s="216"/>
      <c r="G23" s="216"/>
      <c r="H23" s="216"/>
      <c r="I23" s="216"/>
      <c r="J23" s="217"/>
    </row>
    <row r="24" spans="1:10" s="189" customFormat="1" ht="21" customHeight="1">
      <c r="A24" s="221"/>
      <c r="B24" s="218" t="s">
        <v>263</v>
      </c>
      <c r="C24" s="220">
        <v>17</v>
      </c>
      <c r="D24" s="216"/>
      <c r="E24" s="216"/>
      <c r="F24" s="216"/>
      <c r="G24" s="216"/>
      <c r="H24" s="216"/>
      <c r="I24" s="216"/>
      <c r="J24" s="217"/>
    </row>
    <row r="25" spans="1:10" s="189" customFormat="1" ht="21" customHeight="1">
      <c r="A25" s="221"/>
      <c r="B25" s="218" t="s">
        <v>264</v>
      </c>
      <c r="C25" s="219">
        <v>18</v>
      </c>
      <c r="D25" s="215"/>
      <c r="E25" s="216"/>
      <c r="F25" s="216"/>
      <c r="G25" s="215"/>
      <c r="H25" s="216"/>
      <c r="I25" s="216"/>
      <c r="J25" s="217"/>
    </row>
    <row r="26" spans="1:10" s="189" customFormat="1" ht="21" customHeight="1">
      <c r="A26" s="214"/>
      <c r="B26" s="195" t="s">
        <v>265</v>
      </c>
      <c r="C26" s="192">
        <v>19</v>
      </c>
      <c r="D26" s="215">
        <f>E26+F26</f>
        <v>7500</v>
      </c>
      <c r="E26" s="216">
        <v>7500</v>
      </c>
      <c r="F26" s="216"/>
      <c r="G26" s="215">
        <v>9803</v>
      </c>
      <c r="H26" s="216">
        <v>9803</v>
      </c>
      <c r="I26" s="216"/>
      <c r="J26" s="217">
        <f>G26/D26</f>
        <v>1.3070666666666666</v>
      </c>
    </row>
    <row r="27" spans="1:10" s="189" customFormat="1" ht="29.25" customHeight="1">
      <c r="A27" s="214"/>
      <c r="B27" s="222" t="s">
        <v>266</v>
      </c>
      <c r="C27" s="219">
        <v>20</v>
      </c>
      <c r="D27" s="223">
        <f>D8+D14+D18+D22+D26</f>
        <v>210608</v>
      </c>
      <c r="E27" s="223">
        <f>E8+E14+E18+E22+E26</f>
        <v>210608</v>
      </c>
      <c r="F27" s="224"/>
      <c r="G27" s="223">
        <f>G8+G14+G18+G22+G26</f>
        <v>210608</v>
      </c>
      <c r="H27" s="223">
        <f>H8+H14+H18+H22+H26</f>
        <v>210608</v>
      </c>
      <c r="I27" s="224"/>
      <c r="J27" s="225">
        <f>G27/D27</f>
        <v>1</v>
      </c>
    </row>
    <row r="28" ht="19.5" customHeight="1">
      <c r="A28" s="226"/>
    </row>
  </sheetData>
  <sheetProtection password="F69C" sheet="1" objects="1" scenarios="1"/>
  <mergeCells count="7">
    <mergeCell ref="A2:J2"/>
    <mergeCell ref="A5:A6"/>
    <mergeCell ref="B5:B6"/>
    <mergeCell ref="D5:F5"/>
    <mergeCell ref="G5:I5"/>
    <mergeCell ref="J5:J6"/>
    <mergeCell ref="C5:C6"/>
  </mergeCells>
  <printOptions horizontalCentered="1"/>
  <pageMargins left="0.7086614173228347" right="0.48" top="0.22" bottom="0.2" header="0.16" footer="0.11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31"/>
  <sheetViews>
    <sheetView zoomScale="115" zoomScaleNormal="115" workbookViewId="0" topLeftCell="A1">
      <selection activeCell="H19" sqref="H19"/>
    </sheetView>
  </sheetViews>
  <sheetFormatPr defaultColWidth="8.125" defaultRowHeight="14.25"/>
  <cols>
    <col min="1" max="1" width="7.625" style="184" customWidth="1"/>
    <col min="2" max="2" width="26.875" style="184" customWidth="1"/>
    <col min="3" max="3" width="5.25390625" style="184" customWidth="1"/>
    <col min="4" max="4" width="9.125" style="184" customWidth="1"/>
    <col min="5" max="5" width="8.75390625" style="184" customWidth="1"/>
    <col min="6" max="6" width="5.375" style="184" bestFit="1" customWidth="1"/>
    <col min="7" max="7" width="9.00390625" style="184" customWidth="1"/>
    <col min="8" max="8" width="5.375" style="184" bestFit="1" customWidth="1"/>
    <col min="9" max="9" width="8.25390625" style="184" customWidth="1"/>
    <col min="10" max="10" width="5.375" style="184" bestFit="1" customWidth="1"/>
    <col min="11" max="11" width="7.25390625" style="184" customWidth="1"/>
    <col min="12" max="12" width="5.375" style="184" bestFit="1" customWidth="1"/>
    <col min="13" max="13" width="9.25390625" style="184" customWidth="1"/>
    <col min="14" max="14" width="8.75390625" style="184" customWidth="1"/>
    <col min="15" max="15" width="5.375" style="184" bestFit="1" customWidth="1"/>
    <col min="16" max="16" width="9.00390625" style="184" customWidth="1"/>
    <col min="17" max="17" width="5.375" style="184" bestFit="1" customWidth="1"/>
    <col min="18" max="18" width="8.25390625" style="184" customWidth="1"/>
    <col min="19" max="19" width="5.375" style="184" bestFit="1" customWidth="1"/>
    <col min="20" max="20" width="7.125" style="184" customWidth="1"/>
    <col min="21" max="21" width="5.375" style="184" bestFit="1" customWidth="1"/>
    <col min="22" max="22" width="7.00390625" style="184" customWidth="1"/>
    <col min="23" max="16384" width="8.125" style="184" customWidth="1"/>
  </cols>
  <sheetData>
    <row r="1" spans="1:3" ht="11.25" customHeight="1">
      <c r="A1" s="187"/>
      <c r="B1" s="187"/>
      <c r="C1" s="187"/>
    </row>
    <row r="2" spans="1:22" ht="21.75" customHeight="1">
      <c r="A2" s="702" t="s">
        <v>267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</row>
    <row r="3" spans="1:22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705" t="s">
        <v>268</v>
      </c>
      <c r="V3" s="705"/>
    </row>
    <row r="4" spans="1:22" ht="19.5" customHeight="1">
      <c r="A4" s="706" t="s">
        <v>269</v>
      </c>
      <c r="B4" s="707"/>
      <c r="C4" s="227"/>
      <c r="D4" s="190"/>
      <c r="E4" s="190"/>
      <c r="F4" s="190"/>
      <c r="G4" s="190"/>
      <c r="H4" s="190"/>
      <c r="I4" s="190"/>
      <c r="J4" s="190"/>
      <c r="U4" s="708" t="s">
        <v>270</v>
      </c>
      <c r="V4" s="708"/>
    </row>
    <row r="5" spans="1:22" s="230" customFormat="1" ht="21.75" customHeight="1">
      <c r="A5" s="696" t="s">
        <v>271</v>
      </c>
      <c r="B5" s="703" t="s">
        <v>272</v>
      </c>
      <c r="C5" s="697" t="s">
        <v>273</v>
      </c>
      <c r="D5" s="709" t="s">
        <v>274</v>
      </c>
      <c r="E5" s="709"/>
      <c r="F5" s="709"/>
      <c r="G5" s="709"/>
      <c r="H5" s="709"/>
      <c r="I5" s="709"/>
      <c r="J5" s="709"/>
      <c r="K5" s="709"/>
      <c r="L5" s="709"/>
      <c r="M5" s="709" t="s">
        <v>275</v>
      </c>
      <c r="N5" s="709"/>
      <c r="O5" s="709"/>
      <c r="P5" s="709"/>
      <c r="Q5" s="709"/>
      <c r="R5" s="709"/>
      <c r="S5" s="709"/>
      <c r="T5" s="709"/>
      <c r="U5" s="709"/>
      <c r="V5" s="711" t="s">
        <v>276</v>
      </c>
    </row>
    <row r="6" spans="1:22" s="230" customFormat="1" ht="21.75" customHeight="1">
      <c r="A6" s="696"/>
      <c r="B6" s="703"/>
      <c r="C6" s="710"/>
      <c r="D6" s="709" t="s">
        <v>277</v>
      </c>
      <c r="E6" s="709" t="s">
        <v>278</v>
      </c>
      <c r="F6" s="709"/>
      <c r="G6" s="711" t="s">
        <v>279</v>
      </c>
      <c r="H6" s="711"/>
      <c r="I6" s="711" t="s">
        <v>280</v>
      </c>
      <c r="J6" s="711"/>
      <c r="K6" s="709" t="s">
        <v>281</v>
      </c>
      <c r="L6" s="709"/>
      <c r="M6" s="709" t="s">
        <v>282</v>
      </c>
      <c r="N6" s="709" t="s">
        <v>283</v>
      </c>
      <c r="O6" s="709"/>
      <c r="P6" s="711" t="s">
        <v>284</v>
      </c>
      <c r="Q6" s="711"/>
      <c r="R6" s="711" t="s">
        <v>280</v>
      </c>
      <c r="S6" s="711"/>
      <c r="T6" s="709" t="s">
        <v>281</v>
      </c>
      <c r="U6" s="709"/>
      <c r="V6" s="711"/>
    </row>
    <row r="7" spans="1:22" s="230" customFormat="1" ht="30.75" customHeight="1">
      <c r="A7" s="696"/>
      <c r="B7" s="703"/>
      <c r="C7" s="698"/>
      <c r="D7" s="709"/>
      <c r="E7" s="229" t="s">
        <v>285</v>
      </c>
      <c r="F7" s="229" t="s">
        <v>286</v>
      </c>
      <c r="G7" s="229" t="s">
        <v>285</v>
      </c>
      <c r="H7" s="229" t="s">
        <v>286</v>
      </c>
      <c r="I7" s="229" t="s">
        <v>285</v>
      </c>
      <c r="J7" s="229" t="s">
        <v>286</v>
      </c>
      <c r="K7" s="229" t="s">
        <v>285</v>
      </c>
      <c r="L7" s="229" t="s">
        <v>286</v>
      </c>
      <c r="M7" s="709"/>
      <c r="N7" s="229" t="s">
        <v>285</v>
      </c>
      <c r="O7" s="229" t="s">
        <v>286</v>
      </c>
      <c r="P7" s="229" t="s">
        <v>285</v>
      </c>
      <c r="Q7" s="229" t="s">
        <v>286</v>
      </c>
      <c r="R7" s="229" t="s">
        <v>285</v>
      </c>
      <c r="S7" s="229" t="s">
        <v>286</v>
      </c>
      <c r="T7" s="229" t="s">
        <v>285</v>
      </c>
      <c r="U7" s="229" t="s">
        <v>286</v>
      </c>
      <c r="V7" s="711"/>
    </row>
    <row r="8" spans="1:22" s="230" customFormat="1" ht="22.5" customHeight="1">
      <c r="A8" s="193"/>
      <c r="B8" s="192" t="s">
        <v>287</v>
      </c>
      <c r="C8" s="192"/>
      <c r="D8" s="192">
        <v>1</v>
      </c>
      <c r="E8" s="192">
        <v>2</v>
      </c>
      <c r="F8" s="192">
        <v>3</v>
      </c>
      <c r="G8" s="192">
        <v>4</v>
      </c>
      <c r="H8" s="192">
        <v>5</v>
      </c>
      <c r="I8" s="192">
        <v>6</v>
      </c>
      <c r="J8" s="192">
        <v>7</v>
      </c>
      <c r="K8" s="192">
        <v>8</v>
      </c>
      <c r="L8" s="192">
        <v>9</v>
      </c>
      <c r="M8" s="192">
        <v>10</v>
      </c>
      <c r="N8" s="192">
        <v>11</v>
      </c>
      <c r="O8" s="192">
        <v>12</v>
      </c>
      <c r="P8" s="192">
        <v>13</v>
      </c>
      <c r="Q8" s="192">
        <v>14</v>
      </c>
      <c r="R8" s="192">
        <v>15</v>
      </c>
      <c r="S8" s="192">
        <v>16</v>
      </c>
      <c r="T8" s="192">
        <v>17</v>
      </c>
      <c r="U8" s="192">
        <v>18</v>
      </c>
      <c r="V8" s="192">
        <v>19</v>
      </c>
    </row>
    <row r="9" spans="1:22" s="230" customFormat="1" ht="22.5" customHeight="1">
      <c r="A9" s="195"/>
      <c r="B9" s="195" t="s">
        <v>288</v>
      </c>
      <c r="C9" s="192">
        <v>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2"/>
    </row>
    <row r="10" spans="1:22" s="230" customFormat="1" ht="22.5" customHeight="1">
      <c r="A10" s="195">
        <v>2065199</v>
      </c>
      <c r="B10" s="195" t="s">
        <v>289</v>
      </c>
      <c r="C10" s="192">
        <v>2</v>
      </c>
      <c r="D10" s="233">
        <f>E10+F10</f>
        <v>42000</v>
      </c>
      <c r="E10" s="233">
        <f>G10+I10+K10</f>
        <v>42000</v>
      </c>
      <c r="F10" s="233"/>
      <c r="G10" s="233">
        <f>G11+G12</f>
        <v>40000</v>
      </c>
      <c r="H10" s="233"/>
      <c r="I10" s="233"/>
      <c r="J10" s="233"/>
      <c r="K10" s="233">
        <v>2000</v>
      </c>
      <c r="L10" s="233"/>
      <c r="M10" s="233">
        <f>N10+O10</f>
        <v>42000</v>
      </c>
      <c r="N10" s="233">
        <f>P10+R10+T10</f>
        <v>42000</v>
      </c>
      <c r="O10" s="233"/>
      <c r="P10" s="233">
        <f>P11+P12</f>
        <v>40000</v>
      </c>
      <c r="Q10" s="233"/>
      <c r="R10" s="233"/>
      <c r="S10" s="233"/>
      <c r="T10" s="233">
        <f>T11+T12</f>
        <v>2000</v>
      </c>
      <c r="U10" s="233"/>
      <c r="V10" s="234">
        <f>M10/D10</f>
        <v>1</v>
      </c>
    </row>
    <row r="11" spans="1:22" s="230" customFormat="1" ht="22.5" customHeight="1">
      <c r="A11" s="195"/>
      <c r="B11" s="236" t="s">
        <v>290</v>
      </c>
      <c r="C11" s="192">
        <v>3</v>
      </c>
      <c r="D11" s="233">
        <f>E11+F11</f>
        <v>40000</v>
      </c>
      <c r="E11" s="233">
        <f>G11+I11+K11</f>
        <v>40000</v>
      </c>
      <c r="F11" s="233"/>
      <c r="G11" s="233">
        <v>40000</v>
      </c>
      <c r="H11" s="233"/>
      <c r="I11" s="233"/>
      <c r="J11" s="233"/>
      <c r="K11" s="233"/>
      <c r="L11" s="233"/>
      <c r="M11" s="233">
        <f>N11+O11</f>
        <v>40000</v>
      </c>
      <c r="N11" s="233">
        <f>P11+R11+T11</f>
        <v>40000</v>
      </c>
      <c r="O11" s="233"/>
      <c r="P11" s="233">
        <v>40000</v>
      </c>
      <c r="Q11" s="233"/>
      <c r="R11" s="233"/>
      <c r="S11" s="233"/>
      <c r="T11" s="233"/>
      <c r="U11" s="233"/>
      <c r="V11" s="234">
        <f>M11/D11</f>
        <v>1</v>
      </c>
    </row>
    <row r="12" spans="1:22" s="230" customFormat="1" ht="22.5" customHeight="1">
      <c r="A12" s="195"/>
      <c r="B12" s="236" t="s">
        <v>291</v>
      </c>
      <c r="C12" s="192">
        <v>4</v>
      </c>
      <c r="D12" s="233">
        <f>E12+F12</f>
        <v>2000</v>
      </c>
      <c r="E12" s="233">
        <f>G12+I12+K12</f>
        <v>2000</v>
      </c>
      <c r="F12" s="233"/>
      <c r="G12" s="233"/>
      <c r="H12" s="233"/>
      <c r="I12" s="233"/>
      <c r="J12" s="233"/>
      <c r="K12" s="233">
        <v>2000</v>
      </c>
      <c r="L12" s="233"/>
      <c r="M12" s="233">
        <f>N12+O12</f>
        <v>2000</v>
      </c>
      <c r="N12" s="233">
        <f>P12+R12+T12</f>
        <v>2000</v>
      </c>
      <c r="O12" s="233"/>
      <c r="P12" s="233"/>
      <c r="Q12" s="233"/>
      <c r="R12" s="233"/>
      <c r="S12" s="233"/>
      <c r="T12" s="233">
        <v>2000</v>
      </c>
      <c r="U12" s="233"/>
      <c r="V12" s="234">
        <f>M12/D12</f>
        <v>1</v>
      </c>
    </row>
    <row r="13" spans="1:22" ht="22.5" customHeight="1">
      <c r="A13" s="195">
        <v>2075199</v>
      </c>
      <c r="B13" s="195" t="s">
        <v>292</v>
      </c>
      <c r="C13" s="192">
        <v>6</v>
      </c>
      <c r="D13" s="233">
        <f>E13+F13</f>
        <v>101</v>
      </c>
      <c r="E13" s="233">
        <f>G13+I13+K13</f>
        <v>101</v>
      </c>
      <c r="F13" s="233"/>
      <c r="G13" s="233"/>
      <c r="H13" s="233"/>
      <c r="I13" s="233">
        <v>101</v>
      </c>
      <c r="J13" s="233"/>
      <c r="K13" s="233"/>
      <c r="L13" s="233"/>
      <c r="M13" s="233">
        <f>N13+O13</f>
        <v>101</v>
      </c>
      <c r="N13" s="233">
        <f>P13+R13+T13</f>
        <v>101</v>
      </c>
      <c r="O13" s="233"/>
      <c r="P13" s="233"/>
      <c r="Q13" s="233"/>
      <c r="R13" s="233">
        <v>101</v>
      </c>
      <c r="S13" s="233"/>
      <c r="T13" s="233"/>
      <c r="U13" s="233"/>
      <c r="V13" s="234">
        <f>M13/D13</f>
        <v>1</v>
      </c>
    </row>
    <row r="14" spans="1:22" ht="22.5" customHeight="1">
      <c r="A14" s="195"/>
      <c r="B14" s="236" t="s">
        <v>293</v>
      </c>
      <c r="C14" s="192">
        <v>7</v>
      </c>
      <c r="D14" s="233">
        <f>E14+F14</f>
        <v>101</v>
      </c>
      <c r="E14" s="233">
        <f>G14+I14+K14</f>
        <v>101</v>
      </c>
      <c r="F14" s="233"/>
      <c r="G14" s="233"/>
      <c r="H14" s="233"/>
      <c r="I14" s="233">
        <v>101</v>
      </c>
      <c r="J14" s="233"/>
      <c r="K14" s="233"/>
      <c r="L14" s="233"/>
      <c r="M14" s="233">
        <f>N14+O14</f>
        <v>101</v>
      </c>
      <c r="N14" s="233">
        <f>P14+R14+T14</f>
        <v>101</v>
      </c>
      <c r="O14" s="233"/>
      <c r="P14" s="233"/>
      <c r="Q14" s="233"/>
      <c r="R14" s="233">
        <v>101</v>
      </c>
      <c r="S14" s="233"/>
      <c r="T14" s="233"/>
      <c r="U14" s="233"/>
      <c r="V14" s="234">
        <f>M14/D14</f>
        <v>1</v>
      </c>
    </row>
    <row r="15" spans="1:22" ht="22.5" customHeight="1">
      <c r="A15" s="195"/>
      <c r="B15" s="195" t="s">
        <v>294</v>
      </c>
      <c r="C15" s="192">
        <v>8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</row>
    <row r="16" spans="1:22" ht="22.5" customHeight="1">
      <c r="A16" s="195">
        <v>2125199</v>
      </c>
      <c r="B16" s="208" t="s">
        <v>295</v>
      </c>
      <c r="C16" s="192">
        <v>10</v>
      </c>
      <c r="D16" s="233">
        <f>E16+F16</f>
        <v>40000</v>
      </c>
      <c r="E16" s="233">
        <f>G16+I16+K16</f>
        <v>40000</v>
      </c>
      <c r="F16" s="233"/>
      <c r="G16" s="233">
        <v>40000</v>
      </c>
      <c r="H16" s="233"/>
      <c r="I16" s="233"/>
      <c r="J16" s="233"/>
      <c r="K16" s="233"/>
      <c r="L16" s="233"/>
      <c r="M16" s="233">
        <f>N16+O16</f>
        <v>40000</v>
      </c>
      <c r="N16" s="233">
        <f>P16+R16+T16</f>
        <v>40000</v>
      </c>
      <c r="O16" s="233"/>
      <c r="P16" s="233">
        <v>40000</v>
      </c>
      <c r="Q16" s="233"/>
      <c r="R16" s="233"/>
      <c r="S16" s="233"/>
      <c r="T16" s="233"/>
      <c r="U16" s="233"/>
      <c r="V16" s="234">
        <f>M16/D16</f>
        <v>1</v>
      </c>
    </row>
    <row r="17" spans="1:22" ht="22.5" customHeight="1">
      <c r="A17" s="195"/>
      <c r="B17" s="236" t="s">
        <v>296</v>
      </c>
      <c r="C17" s="192">
        <v>11</v>
      </c>
      <c r="D17" s="233">
        <f>E17+F17</f>
        <v>40000</v>
      </c>
      <c r="E17" s="233">
        <f>G17+I17+K17</f>
        <v>40000</v>
      </c>
      <c r="F17" s="233"/>
      <c r="G17" s="233">
        <v>40000</v>
      </c>
      <c r="H17" s="233"/>
      <c r="I17" s="233"/>
      <c r="J17" s="233"/>
      <c r="K17" s="233"/>
      <c r="L17" s="233"/>
      <c r="M17" s="233">
        <f>N17+O17</f>
        <v>40000</v>
      </c>
      <c r="N17" s="233">
        <f>P17+R17+T17</f>
        <v>40000</v>
      </c>
      <c r="O17" s="233"/>
      <c r="P17" s="233">
        <v>40000</v>
      </c>
      <c r="Q17" s="233"/>
      <c r="R17" s="233"/>
      <c r="S17" s="233"/>
      <c r="T17" s="233"/>
      <c r="U17" s="233"/>
      <c r="V17" s="234">
        <f>M17/D17</f>
        <v>1</v>
      </c>
    </row>
    <row r="18" spans="1:22" ht="22.5" customHeight="1">
      <c r="A18" s="195"/>
      <c r="B18" s="195" t="s">
        <v>297</v>
      </c>
      <c r="C18" s="192">
        <v>12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4"/>
    </row>
    <row r="19" spans="1:22" ht="22.5" customHeight="1">
      <c r="A19" s="195"/>
      <c r="B19" s="195" t="s">
        <v>298</v>
      </c>
      <c r="C19" s="192">
        <v>13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4"/>
    </row>
    <row r="20" spans="1:22" ht="22.5" customHeight="1">
      <c r="A20" s="195"/>
      <c r="B20" s="195" t="s">
        <v>299</v>
      </c>
      <c r="C20" s="192">
        <v>14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4"/>
    </row>
    <row r="21" spans="1:22" ht="22.5" customHeight="1">
      <c r="A21" s="195"/>
      <c r="B21" s="195" t="s">
        <v>300</v>
      </c>
      <c r="C21" s="192">
        <v>15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</row>
    <row r="22" spans="1:22" ht="22.5" customHeight="1">
      <c r="A22" s="195">
        <v>2295199</v>
      </c>
      <c r="B22" s="195" t="s">
        <v>301</v>
      </c>
      <c r="C22" s="192">
        <v>17</v>
      </c>
      <c r="D22" s="233">
        <f aca="true" t="shared" si="0" ref="D22:D28">E22+F22</f>
        <v>131609</v>
      </c>
      <c r="E22" s="233">
        <f aca="true" t="shared" si="1" ref="E22:E28">G22+I22+K22</f>
        <v>131609</v>
      </c>
      <c r="F22" s="233"/>
      <c r="G22" s="233">
        <f>G23+G24+G25+G26+G27+G28</f>
        <v>111500</v>
      </c>
      <c r="H22" s="233"/>
      <c r="I22" s="233">
        <f>I23+I24+I25+I26+I27+I28+I29</f>
        <v>20109</v>
      </c>
      <c r="J22" s="233"/>
      <c r="K22" s="233"/>
      <c r="L22" s="233"/>
      <c r="M22" s="233">
        <f aca="true" t="shared" si="2" ref="M22:M29">N22+O22</f>
        <v>130070</v>
      </c>
      <c r="N22" s="233">
        <f>P22+R22+T22</f>
        <v>130070</v>
      </c>
      <c r="O22" s="233"/>
      <c r="P22" s="233">
        <f>P23+P24+P25+P26+P27+P28</f>
        <v>111500</v>
      </c>
      <c r="Q22" s="233"/>
      <c r="R22" s="233">
        <f>R23+R24+R25+R26+R27+R28+R29</f>
        <v>18570</v>
      </c>
      <c r="S22" s="233"/>
      <c r="T22" s="233"/>
      <c r="U22" s="233"/>
      <c r="V22" s="234">
        <f aca="true" t="shared" si="3" ref="V22:V28">M22/D22</f>
        <v>0.9883062708477384</v>
      </c>
    </row>
    <row r="23" spans="1:22" ht="22.5" customHeight="1">
      <c r="A23" s="195"/>
      <c r="B23" s="236" t="s">
        <v>302</v>
      </c>
      <c r="C23" s="192">
        <v>18</v>
      </c>
      <c r="D23" s="233">
        <f t="shared" si="0"/>
        <v>104000</v>
      </c>
      <c r="E23" s="233">
        <f t="shared" si="1"/>
        <v>104000</v>
      </c>
      <c r="F23" s="233"/>
      <c r="G23" s="233">
        <v>104000</v>
      </c>
      <c r="H23" s="233"/>
      <c r="I23" s="233"/>
      <c r="J23" s="233"/>
      <c r="K23" s="233"/>
      <c r="L23" s="233"/>
      <c r="M23" s="233">
        <f t="shared" si="2"/>
        <v>104000</v>
      </c>
      <c r="N23" s="233">
        <v>104000</v>
      </c>
      <c r="O23" s="233"/>
      <c r="P23" s="233">
        <v>104000</v>
      </c>
      <c r="Q23" s="233"/>
      <c r="R23" s="233"/>
      <c r="S23" s="233"/>
      <c r="T23" s="233"/>
      <c r="U23" s="233"/>
      <c r="V23" s="234">
        <f t="shared" si="3"/>
        <v>1</v>
      </c>
    </row>
    <row r="24" spans="1:22" ht="22.5" customHeight="1">
      <c r="A24" s="195"/>
      <c r="B24" s="236" t="s">
        <v>303</v>
      </c>
      <c r="C24" s="192">
        <v>19</v>
      </c>
      <c r="D24" s="233">
        <f t="shared" si="0"/>
        <v>1400</v>
      </c>
      <c r="E24" s="233">
        <f t="shared" si="1"/>
        <v>1400</v>
      </c>
      <c r="F24" s="233"/>
      <c r="G24" s="233"/>
      <c r="H24" s="233"/>
      <c r="I24" s="233">
        <v>1400</v>
      </c>
      <c r="J24" s="233"/>
      <c r="K24" s="233"/>
      <c r="L24" s="233"/>
      <c r="M24" s="233">
        <f t="shared" si="2"/>
        <v>880</v>
      </c>
      <c r="N24" s="233">
        <v>880</v>
      </c>
      <c r="O24" s="233"/>
      <c r="P24" s="233"/>
      <c r="Q24" s="233"/>
      <c r="R24" s="233">
        <v>880</v>
      </c>
      <c r="S24" s="233"/>
      <c r="T24" s="233"/>
      <c r="U24" s="233"/>
      <c r="V24" s="234">
        <f t="shared" si="3"/>
        <v>0.6285714285714286</v>
      </c>
    </row>
    <row r="25" spans="1:22" ht="22.5" customHeight="1">
      <c r="A25" s="195"/>
      <c r="B25" s="236" t="s">
        <v>304</v>
      </c>
      <c r="C25" s="192">
        <v>20</v>
      </c>
      <c r="D25" s="233">
        <f t="shared" si="0"/>
        <v>1100</v>
      </c>
      <c r="E25" s="233">
        <f t="shared" si="1"/>
        <v>1100</v>
      </c>
      <c r="F25" s="233"/>
      <c r="G25" s="233"/>
      <c r="H25" s="233"/>
      <c r="I25" s="233">
        <v>1100</v>
      </c>
      <c r="J25" s="233"/>
      <c r="K25" s="233"/>
      <c r="L25" s="233"/>
      <c r="M25" s="233">
        <f t="shared" si="2"/>
        <v>1100</v>
      </c>
      <c r="N25" s="233">
        <f>P25+R25+T25</f>
        <v>1100</v>
      </c>
      <c r="O25" s="233"/>
      <c r="P25" s="233"/>
      <c r="Q25" s="233"/>
      <c r="R25" s="233">
        <v>1100</v>
      </c>
      <c r="S25" s="233"/>
      <c r="T25" s="233"/>
      <c r="U25" s="233"/>
      <c r="V25" s="234">
        <f t="shared" si="3"/>
        <v>1</v>
      </c>
    </row>
    <row r="26" spans="1:22" ht="22.5" customHeight="1">
      <c r="A26" s="195"/>
      <c r="B26" s="236" t="s">
        <v>305</v>
      </c>
      <c r="C26" s="192">
        <v>21</v>
      </c>
      <c r="D26" s="233">
        <f t="shared" si="0"/>
        <v>700</v>
      </c>
      <c r="E26" s="233">
        <f t="shared" si="1"/>
        <v>700</v>
      </c>
      <c r="F26" s="233"/>
      <c r="G26" s="233"/>
      <c r="H26" s="233"/>
      <c r="I26" s="233">
        <v>700</v>
      </c>
      <c r="J26" s="233"/>
      <c r="K26" s="233"/>
      <c r="L26" s="233"/>
      <c r="M26" s="233">
        <f t="shared" si="2"/>
        <v>693</v>
      </c>
      <c r="N26" s="233">
        <v>693</v>
      </c>
      <c r="O26" s="233"/>
      <c r="P26" s="233"/>
      <c r="Q26" s="233"/>
      <c r="R26" s="233">
        <v>693</v>
      </c>
      <c r="S26" s="233"/>
      <c r="T26" s="233"/>
      <c r="U26" s="233"/>
      <c r="V26" s="234">
        <f t="shared" si="3"/>
        <v>0.99</v>
      </c>
    </row>
    <row r="27" spans="1:22" ht="22.5" customHeight="1">
      <c r="A27" s="195"/>
      <c r="B27" s="236" t="s">
        <v>306</v>
      </c>
      <c r="C27" s="192">
        <v>22</v>
      </c>
      <c r="D27" s="233">
        <f t="shared" si="0"/>
        <v>16209</v>
      </c>
      <c r="E27" s="233">
        <f t="shared" si="1"/>
        <v>16209</v>
      </c>
      <c r="F27" s="233"/>
      <c r="G27" s="233"/>
      <c r="H27" s="233"/>
      <c r="I27" s="233">
        <v>16209</v>
      </c>
      <c r="J27" s="233"/>
      <c r="K27" s="233"/>
      <c r="L27" s="233"/>
      <c r="M27" s="233">
        <f t="shared" si="2"/>
        <v>15197</v>
      </c>
      <c r="N27" s="233">
        <f>P27+R27+T27</f>
        <v>15197</v>
      </c>
      <c r="O27" s="233"/>
      <c r="P27" s="233"/>
      <c r="Q27" s="233"/>
      <c r="R27" s="233">
        <v>15197</v>
      </c>
      <c r="S27" s="233"/>
      <c r="T27" s="233"/>
      <c r="U27" s="233"/>
      <c r="V27" s="234">
        <f t="shared" si="3"/>
        <v>0.9375655500030847</v>
      </c>
    </row>
    <row r="28" spans="1:22" ht="22.5" customHeight="1">
      <c r="A28" s="195"/>
      <c r="B28" s="236" t="s">
        <v>307</v>
      </c>
      <c r="C28" s="192">
        <v>23</v>
      </c>
      <c r="D28" s="233">
        <f t="shared" si="0"/>
        <v>7500</v>
      </c>
      <c r="E28" s="233">
        <f t="shared" si="1"/>
        <v>7500</v>
      </c>
      <c r="F28" s="233"/>
      <c r="G28" s="233">
        <v>7500</v>
      </c>
      <c r="H28" s="233"/>
      <c r="I28" s="233"/>
      <c r="J28" s="233"/>
      <c r="K28" s="233"/>
      <c r="L28" s="233"/>
      <c r="M28" s="233">
        <f t="shared" si="2"/>
        <v>7500</v>
      </c>
      <c r="N28" s="233">
        <v>7500</v>
      </c>
      <c r="O28" s="233"/>
      <c r="P28" s="233">
        <v>7500</v>
      </c>
      <c r="Q28" s="233"/>
      <c r="R28" s="233"/>
      <c r="S28" s="233"/>
      <c r="T28" s="233"/>
      <c r="U28" s="233"/>
      <c r="V28" s="234">
        <f t="shared" si="3"/>
        <v>1</v>
      </c>
    </row>
    <row r="29" spans="1:22" ht="22.5" customHeight="1">
      <c r="A29" s="195"/>
      <c r="B29" s="236" t="s">
        <v>308</v>
      </c>
      <c r="C29" s="192"/>
      <c r="D29" s="233">
        <v>700</v>
      </c>
      <c r="E29" s="233">
        <v>700</v>
      </c>
      <c r="F29" s="233"/>
      <c r="G29" s="233"/>
      <c r="H29" s="233"/>
      <c r="I29" s="233">
        <v>700</v>
      </c>
      <c r="J29" s="233"/>
      <c r="K29" s="233"/>
      <c r="L29" s="233"/>
      <c r="M29" s="233">
        <f t="shared" si="2"/>
        <v>700</v>
      </c>
      <c r="N29" s="233">
        <v>700</v>
      </c>
      <c r="O29" s="233"/>
      <c r="P29" s="233"/>
      <c r="Q29" s="233"/>
      <c r="R29" s="233">
        <v>700</v>
      </c>
      <c r="S29" s="233"/>
      <c r="T29" s="233"/>
      <c r="U29" s="233"/>
      <c r="V29" s="234"/>
    </row>
    <row r="30" spans="1:22" ht="22.5" customHeight="1">
      <c r="A30" s="195"/>
      <c r="B30" s="195" t="s">
        <v>309</v>
      </c>
      <c r="C30" s="192">
        <v>24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4"/>
    </row>
    <row r="31" spans="1:22" ht="22.5" customHeight="1">
      <c r="A31" s="195"/>
      <c r="B31" s="237" t="s">
        <v>310</v>
      </c>
      <c r="C31" s="192">
        <v>25</v>
      </c>
      <c r="D31" s="238">
        <f>D10+D13+D15+D16+D19+D20+D21+D22+D30</f>
        <v>213710</v>
      </c>
      <c r="E31" s="238">
        <f>E10+E13+E15+E16+E19+E20+E21+E22+E30</f>
        <v>213710</v>
      </c>
      <c r="F31" s="238"/>
      <c r="G31" s="238">
        <f>G10+G13+G15+G16+G19+G20+G21+G22+G30</f>
        <v>191500</v>
      </c>
      <c r="H31" s="238"/>
      <c r="I31" s="238">
        <f>I10+I13+I15+I16+I19+I20+I21+I22+I30</f>
        <v>20210</v>
      </c>
      <c r="J31" s="238"/>
      <c r="K31" s="238">
        <f>K10+K13+K15+K16+K19+K20+K21+K22+K30</f>
        <v>2000</v>
      </c>
      <c r="L31" s="238"/>
      <c r="M31" s="238">
        <f>M10+M13+M15+M16+M19+M20+M21+M22+M30</f>
        <v>212171</v>
      </c>
      <c r="N31" s="238">
        <f>N10+N13+N15+N16+N19+N20+N21+N22+N30</f>
        <v>212171</v>
      </c>
      <c r="O31" s="238"/>
      <c r="P31" s="238">
        <f>P10+P13+P15+P16+P19+P20+P21+P22+P26+P30</f>
        <v>191500</v>
      </c>
      <c r="Q31" s="238"/>
      <c r="R31" s="238">
        <f>R10+R13+R15+R16+R19+R20+R21+R22+R30</f>
        <v>18671</v>
      </c>
      <c r="S31" s="238"/>
      <c r="T31" s="238">
        <f>T10+T13+T15+T16+T19+T20+T21+T22+T30</f>
        <v>2000</v>
      </c>
      <c r="U31" s="238"/>
      <c r="V31" s="239">
        <f>M31/D31</f>
        <v>0.9927986523793927</v>
      </c>
    </row>
  </sheetData>
  <sheetProtection password="F69C" sheet="1" objects="1" scenarios="1"/>
  <mergeCells count="20">
    <mergeCell ref="V5:V7"/>
    <mergeCell ref="D6:D7"/>
    <mergeCell ref="P6:Q6"/>
    <mergeCell ref="R6:S6"/>
    <mergeCell ref="T6:U6"/>
    <mergeCell ref="E6:F6"/>
    <mergeCell ref="A5:A7"/>
    <mergeCell ref="B5:B7"/>
    <mergeCell ref="D5:L5"/>
    <mergeCell ref="M5:U5"/>
    <mergeCell ref="N6:O6"/>
    <mergeCell ref="C5:C7"/>
    <mergeCell ref="G6:H6"/>
    <mergeCell ref="I6:J6"/>
    <mergeCell ref="K6:L6"/>
    <mergeCell ref="M6:M7"/>
    <mergeCell ref="A2:V2"/>
    <mergeCell ref="U3:V3"/>
    <mergeCell ref="A4:B4"/>
    <mergeCell ref="U4:V4"/>
  </mergeCells>
  <printOptions horizontalCentered="1"/>
  <pageMargins left="0.21" right="0.12" top="0.42" bottom="0.41" header="0.31496062992125984" footer="0.31496062992125984"/>
  <pageSetup fitToHeight="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28"/>
  <sheetViews>
    <sheetView zoomScale="115" zoomScaleNormal="115" workbookViewId="0" topLeftCell="A10">
      <selection activeCell="H19" sqref="H19"/>
    </sheetView>
  </sheetViews>
  <sheetFormatPr defaultColWidth="8.125" defaultRowHeight="14.25"/>
  <cols>
    <col min="1" max="1" width="26.75390625" style="184" customWidth="1"/>
    <col min="2" max="2" width="4.625" style="184" customWidth="1"/>
    <col min="3" max="3" width="9.00390625" style="184" customWidth="1"/>
    <col min="4" max="4" width="8.75390625" style="184" customWidth="1"/>
    <col min="5" max="5" width="5.375" style="184" bestFit="1" customWidth="1"/>
    <col min="6" max="6" width="8.75390625" style="184" customWidth="1"/>
    <col min="7" max="7" width="5.375" style="184" bestFit="1" customWidth="1"/>
    <col min="8" max="8" width="7.75390625" style="184" customWidth="1"/>
    <col min="9" max="9" width="5.375" style="184" bestFit="1" customWidth="1"/>
    <col min="10" max="10" width="6.875" style="184" customWidth="1"/>
    <col min="11" max="11" width="5.375" style="184" bestFit="1" customWidth="1"/>
    <col min="12" max="12" width="9.00390625" style="184" customWidth="1"/>
    <col min="13" max="13" width="8.75390625" style="184" customWidth="1"/>
    <col min="14" max="14" width="5.375" style="184" bestFit="1" customWidth="1"/>
    <col min="15" max="15" width="8.75390625" style="184" customWidth="1"/>
    <col min="16" max="16" width="5.375" style="184" bestFit="1" customWidth="1"/>
    <col min="17" max="17" width="7.75390625" style="184" customWidth="1"/>
    <col min="18" max="18" width="5.375" style="184" bestFit="1" customWidth="1"/>
    <col min="19" max="19" width="6.75390625" style="184" customWidth="1"/>
    <col min="20" max="20" width="5.375" style="184" bestFit="1" customWidth="1"/>
    <col min="21" max="21" width="7.125" style="184" customWidth="1"/>
    <col min="22" max="16384" width="8.125" style="184" customWidth="1"/>
  </cols>
  <sheetData>
    <row r="1" spans="1:2" ht="14.25">
      <c r="A1" s="187"/>
      <c r="B1" s="187"/>
    </row>
    <row r="2" spans="1:21" ht="19.5" customHeight="1">
      <c r="A2" s="702" t="s">
        <v>311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</row>
    <row r="3" spans="1:21" ht="12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705" t="s">
        <v>312</v>
      </c>
      <c r="U3" s="705"/>
    </row>
    <row r="4" spans="1:21" ht="14.25" customHeight="1">
      <c r="A4" s="240" t="s">
        <v>313</v>
      </c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 t="s">
        <v>314</v>
      </c>
    </row>
    <row r="5" spans="1:21" s="230" customFormat="1" ht="24" customHeight="1">
      <c r="A5" s="709" t="s">
        <v>315</v>
      </c>
      <c r="B5" s="686" t="s">
        <v>316</v>
      </c>
      <c r="C5" s="709" t="s">
        <v>317</v>
      </c>
      <c r="D5" s="709"/>
      <c r="E5" s="709"/>
      <c r="F5" s="709"/>
      <c r="G5" s="709"/>
      <c r="H5" s="709"/>
      <c r="I5" s="709"/>
      <c r="J5" s="709"/>
      <c r="K5" s="709"/>
      <c r="L5" s="709" t="s">
        <v>318</v>
      </c>
      <c r="M5" s="709"/>
      <c r="N5" s="709"/>
      <c r="O5" s="709"/>
      <c r="P5" s="709"/>
      <c r="Q5" s="709"/>
      <c r="R5" s="709"/>
      <c r="S5" s="709"/>
      <c r="T5" s="709"/>
      <c r="U5" s="683" t="s">
        <v>319</v>
      </c>
    </row>
    <row r="6" spans="1:21" s="230" customFormat="1" ht="20.25" customHeight="1">
      <c r="A6" s="709"/>
      <c r="B6" s="688"/>
      <c r="C6" s="686" t="s">
        <v>320</v>
      </c>
      <c r="D6" s="709" t="s">
        <v>321</v>
      </c>
      <c r="E6" s="709"/>
      <c r="F6" s="711" t="s">
        <v>322</v>
      </c>
      <c r="G6" s="711"/>
      <c r="H6" s="711" t="s">
        <v>323</v>
      </c>
      <c r="I6" s="711"/>
      <c r="J6" s="709" t="s">
        <v>324</v>
      </c>
      <c r="K6" s="709"/>
      <c r="L6" s="686" t="s">
        <v>320</v>
      </c>
      <c r="M6" s="709" t="s">
        <v>321</v>
      </c>
      <c r="N6" s="709"/>
      <c r="O6" s="711" t="s">
        <v>322</v>
      </c>
      <c r="P6" s="711"/>
      <c r="Q6" s="711" t="s">
        <v>323</v>
      </c>
      <c r="R6" s="711"/>
      <c r="S6" s="709" t="s">
        <v>324</v>
      </c>
      <c r="T6" s="709"/>
      <c r="U6" s="684"/>
    </row>
    <row r="7" spans="1:21" s="230" customFormat="1" ht="23.25" customHeight="1">
      <c r="A7" s="709"/>
      <c r="B7" s="704"/>
      <c r="C7" s="687"/>
      <c r="D7" s="229" t="s">
        <v>325</v>
      </c>
      <c r="E7" s="229" t="s">
        <v>326</v>
      </c>
      <c r="F7" s="229" t="s">
        <v>325</v>
      </c>
      <c r="G7" s="229" t="s">
        <v>326</v>
      </c>
      <c r="H7" s="229" t="s">
        <v>325</v>
      </c>
      <c r="I7" s="229" t="s">
        <v>326</v>
      </c>
      <c r="J7" s="229" t="s">
        <v>325</v>
      </c>
      <c r="K7" s="229" t="s">
        <v>326</v>
      </c>
      <c r="L7" s="687"/>
      <c r="M7" s="229" t="s">
        <v>325</v>
      </c>
      <c r="N7" s="229" t="s">
        <v>326</v>
      </c>
      <c r="O7" s="229" t="s">
        <v>325</v>
      </c>
      <c r="P7" s="229" t="s">
        <v>326</v>
      </c>
      <c r="Q7" s="229" t="s">
        <v>325</v>
      </c>
      <c r="R7" s="229" t="s">
        <v>326</v>
      </c>
      <c r="S7" s="229" t="s">
        <v>325</v>
      </c>
      <c r="T7" s="229" t="s">
        <v>326</v>
      </c>
      <c r="U7" s="685"/>
    </row>
    <row r="8" spans="1:21" s="230" customFormat="1" ht="23.25" customHeight="1">
      <c r="A8" s="228" t="s">
        <v>327</v>
      </c>
      <c r="B8" s="194"/>
      <c r="C8" s="194">
        <v>1</v>
      </c>
      <c r="D8" s="193">
        <v>2</v>
      </c>
      <c r="E8" s="193">
        <v>3</v>
      </c>
      <c r="F8" s="193">
        <v>4</v>
      </c>
      <c r="G8" s="193">
        <v>5</v>
      </c>
      <c r="H8" s="193">
        <v>6</v>
      </c>
      <c r="I8" s="193">
        <v>7</v>
      </c>
      <c r="J8" s="193">
        <v>8</v>
      </c>
      <c r="K8" s="193">
        <v>9</v>
      </c>
      <c r="L8" s="194">
        <v>10</v>
      </c>
      <c r="M8" s="193">
        <v>11</v>
      </c>
      <c r="N8" s="193">
        <v>12</v>
      </c>
      <c r="O8" s="193">
        <v>13</v>
      </c>
      <c r="P8" s="193">
        <v>14</v>
      </c>
      <c r="Q8" s="193">
        <v>15</v>
      </c>
      <c r="R8" s="193">
        <v>16</v>
      </c>
      <c r="S8" s="193">
        <v>17</v>
      </c>
      <c r="T8" s="193">
        <v>18</v>
      </c>
      <c r="U8" s="243">
        <v>19</v>
      </c>
    </row>
    <row r="9" spans="1:21" ht="24.75" customHeight="1">
      <c r="A9" s="244" t="s">
        <v>328</v>
      </c>
      <c r="B9" s="245">
        <v>1</v>
      </c>
      <c r="C9" s="233">
        <f aca="true" t="shared" si="0" ref="C9:C14">D9+E9</f>
        <v>144000</v>
      </c>
      <c r="D9" s="233">
        <f aca="true" t="shared" si="1" ref="D9:D14">F9+H9+J9</f>
        <v>144000</v>
      </c>
      <c r="E9" s="197"/>
      <c r="F9" s="233">
        <f>F10+F11</f>
        <v>144000</v>
      </c>
      <c r="G9" s="197"/>
      <c r="H9" s="197"/>
      <c r="I9" s="197"/>
      <c r="J9" s="197"/>
      <c r="K9" s="197"/>
      <c r="L9" s="233">
        <f aca="true" t="shared" si="2" ref="L9:L14">M9+N9</f>
        <v>144000</v>
      </c>
      <c r="M9" s="233">
        <f aca="true" t="shared" si="3" ref="M9:M14">O9+Q9+S9</f>
        <v>144000</v>
      </c>
      <c r="N9" s="197"/>
      <c r="O9" s="233">
        <f>O10+O11</f>
        <v>144000</v>
      </c>
      <c r="P9" s="197"/>
      <c r="Q9" s="197"/>
      <c r="R9" s="197"/>
      <c r="S9" s="197"/>
      <c r="T9" s="197"/>
      <c r="U9" s="234">
        <f aca="true" t="shared" si="4" ref="U9:U14">L9/C9</f>
        <v>1</v>
      </c>
    </row>
    <row r="10" spans="1:21" ht="24.75" customHeight="1">
      <c r="A10" s="246" t="s">
        <v>329</v>
      </c>
      <c r="B10" s="245">
        <v>2</v>
      </c>
      <c r="C10" s="233">
        <f t="shared" si="0"/>
        <v>40000</v>
      </c>
      <c r="D10" s="233">
        <f t="shared" si="1"/>
        <v>40000</v>
      </c>
      <c r="E10" s="197"/>
      <c r="F10" s="197">
        <v>40000</v>
      </c>
      <c r="G10" s="197"/>
      <c r="H10" s="197"/>
      <c r="I10" s="197"/>
      <c r="J10" s="197"/>
      <c r="K10" s="197"/>
      <c r="L10" s="233">
        <f t="shared" si="2"/>
        <v>40000</v>
      </c>
      <c r="M10" s="233">
        <f t="shared" si="3"/>
        <v>40000</v>
      </c>
      <c r="N10" s="197"/>
      <c r="O10" s="197">
        <v>40000</v>
      </c>
      <c r="P10" s="197"/>
      <c r="Q10" s="197"/>
      <c r="R10" s="197"/>
      <c r="S10" s="197"/>
      <c r="T10" s="197"/>
      <c r="U10" s="234">
        <f t="shared" si="4"/>
        <v>1</v>
      </c>
    </row>
    <row r="11" spans="1:21" ht="24.75" customHeight="1">
      <c r="A11" s="246" t="s">
        <v>330</v>
      </c>
      <c r="B11" s="245">
        <v>3</v>
      </c>
      <c r="C11" s="233">
        <f t="shared" si="0"/>
        <v>104000</v>
      </c>
      <c r="D11" s="233">
        <f t="shared" si="1"/>
        <v>104000</v>
      </c>
      <c r="E11" s="197"/>
      <c r="F11" s="197">
        <v>104000</v>
      </c>
      <c r="G11" s="197"/>
      <c r="H11" s="197"/>
      <c r="I11" s="197"/>
      <c r="J11" s="197"/>
      <c r="K11" s="197"/>
      <c r="L11" s="233">
        <f t="shared" si="2"/>
        <v>104000</v>
      </c>
      <c r="M11" s="233">
        <f t="shared" si="3"/>
        <v>104000</v>
      </c>
      <c r="N11" s="197"/>
      <c r="O11" s="197">
        <v>104000</v>
      </c>
      <c r="P11" s="197"/>
      <c r="Q11" s="197"/>
      <c r="R11" s="197"/>
      <c r="S11" s="197"/>
      <c r="T11" s="197"/>
      <c r="U11" s="234">
        <f t="shared" si="4"/>
        <v>1</v>
      </c>
    </row>
    <row r="12" spans="1:21" ht="24.75" customHeight="1">
      <c r="A12" s="244" t="s">
        <v>331</v>
      </c>
      <c r="B12" s="245">
        <v>4</v>
      </c>
      <c r="C12" s="233">
        <f t="shared" si="0"/>
        <v>42000</v>
      </c>
      <c r="D12" s="233">
        <f t="shared" si="1"/>
        <v>42000</v>
      </c>
      <c r="E12" s="197"/>
      <c r="F12" s="233">
        <f>F13+F14</f>
        <v>40000</v>
      </c>
      <c r="G12" s="197"/>
      <c r="H12" s="197"/>
      <c r="I12" s="197"/>
      <c r="J12" s="197">
        <v>2000</v>
      </c>
      <c r="K12" s="197"/>
      <c r="L12" s="233">
        <f t="shared" si="2"/>
        <v>42000</v>
      </c>
      <c r="M12" s="233">
        <f t="shared" si="3"/>
        <v>42000</v>
      </c>
      <c r="N12" s="197"/>
      <c r="O12" s="233">
        <f>O13+O14</f>
        <v>40000</v>
      </c>
      <c r="P12" s="197"/>
      <c r="Q12" s="197"/>
      <c r="R12" s="197"/>
      <c r="S12" s="197">
        <v>2000</v>
      </c>
      <c r="T12" s="197"/>
      <c r="U12" s="234">
        <f t="shared" si="4"/>
        <v>1</v>
      </c>
    </row>
    <row r="13" spans="1:21" ht="24.75" customHeight="1">
      <c r="A13" s="246" t="s">
        <v>332</v>
      </c>
      <c r="B13" s="245">
        <v>5</v>
      </c>
      <c r="C13" s="233">
        <f t="shared" si="0"/>
        <v>40000</v>
      </c>
      <c r="D13" s="233">
        <f t="shared" si="1"/>
        <v>40000</v>
      </c>
      <c r="E13" s="197"/>
      <c r="F13" s="197">
        <v>40000</v>
      </c>
      <c r="G13" s="197"/>
      <c r="H13" s="197"/>
      <c r="I13" s="197"/>
      <c r="J13" s="197"/>
      <c r="K13" s="197"/>
      <c r="L13" s="233">
        <f t="shared" si="2"/>
        <v>40000</v>
      </c>
      <c r="M13" s="233">
        <f t="shared" si="3"/>
        <v>40000</v>
      </c>
      <c r="N13" s="197"/>
      <c r="O13" s="197">
        <v>40000</v>
      </c>
      <c r="P13" s="197"/>
      <c r="Q13" s="197"/>
      <c r="R13" s="197"/>
      <c r="S13" s="197"/>
      <c r="T13" s="197"/>
      <c r="U13" s="234">
        <f t="shared" si="4"/>
        <v>1</v>
      </c>
    </row>
    <row r="14" spans="1:21" ht="24.75" customHeight="1">
      <c r="A14" s="246" t="s">
        <v>333</v>
      </c>
      <c r="B14" s="245">
        <v>6</v>
      </c>
      <c r="C14" s="233">
        <f t="shared" si="0"/>
        <v>2000</v>
      </c>
      <c r="D14" s="233">
        <f t="shared" si="1"/>
        <v>2000</v>
      </c>
      <c r="E14" s="197"/>
      <c r="F14" s="197"/>
      <c r="G14" s="197"/>
      <c r="H14" s="197"/>
      <c r="I14" s="197"/>
      <c r="J14" s="197">
        <v>2000</v>
      </c>
      <c r="K14" s="197"/>
      <c r="L14" s="233">
        <f t="shared" si="2"/>
        <v>2000</v>
      </c>
      <c r="M14" s="233">
        <f t="shared" si="3"/>
        <v>2000</v>
      </c>
      <c r="N14" s="197"/>
      <c r="O14" s="197"/>
      <c r="P14" s="197"/>
      <c r="Q14" s="197"/>
      <c r="R14" s="197"/>
      <c r="S14" s="197">
        <v>2000</v>
      </c>
      <c r="T14" s="197"/>
      <c r="U14" s="234">
        <f t="shared" si="4"/>
        <v>1</v>
      </c>
    </row>
    <row r="15" spans="1:21" ht="24.75" customHeight="1">
      <c r="A15" s="247" t="s">
        <v>334</v>
      </c>
      <c r="B15" s="192">
        <v>8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234"/>
    </row>
    <row r="16" spans="1:21" ht="24.75" customHeight="1">
      <c r="A16" s="247" t="s">
        <v>335</v>
      </c>
      <c r="B16" s="192">
        <v>9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234"/>
    </row>
    <row r="17" spans="1:21" ht="24.75" customHeight="1">
      <c r="A17" s="247" t="s">
        <v>336</v>
      </c>
      <c r="B17" s="192">
        <v>10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234"/>
    </row>
    <row r="18" spans="1:21" ht="24.75" customHeight="1">
      <c r="A18" s="247" t="s">
        <v>337</v>
      </c>
      <c r="B18" s="192">
        <v>11</v>
      </c>
      <c r="C18" s="233">
        <f aca="true" t="shared" si="5" ref="C18:C25">D18+E18</f>
        <v>27710</v>
      </c>
      <c r="D18" s="233">
        <f aca="true" t="shared" si="6" ref="D18:D25">F18+H18+J18</f>
        <v>27710</v>
      </c>
      <c r="E18" s="197"/>
      <c r="F18" s="197">
        <f>SUM(F19:F23)</f>
        <v>7500</v>
      </c>
      <c r="G18" s="197"/>
      <c r="H18" s="197">
        <f>SUM(H19:H25)</f>
        <v>20210</v>
      </c>
      <c r="I18" s="197"/>
      <c r="J18" s="197"/>
      <c r="K18" s="197"/>
      <c r="L18" s="233">
        <f>M18+N18</f>
        <v>26171</v>
      </c>
      <c r="M18" s="233">
        <f>O18+Q18+S18</f>
        <v>26171</v>
      </c>
      <c r="N18" s="197"/>
      <c r="O18" s="197">
        <f>SUM(O19:O23)</f>
        <v>7500</v>
      </c>
      <c r="P18" s="197"/>
      <c r="Q18" s="197">
        <f>SUM(Q19:Q25)</f>
        <v>18671</v>
      </c>
      <c r="R18" s="197"/>
      <c r="S18" s="197"/>
      <c r="T18" s="197"/>
      <c r="U18" s="234">
        <f aca="true" t="shared" si="7" ref="U18:U25">L18/C18</f>
        <v>0.9444604835799351</v>
      </c>
    </row>
    <row r="19" spans="1:21" ht="24.75" customHeight="1">
      <c r="A19" s="236" t="s">
        <v>338</v>
      </c>
      <c r="B19" s="192">
        <v>12</v>
      </c>
      <c r="C19" s="233">
        <f t="shared" si="5"/>
        <v>1400</v>
      </c>
      <c r="D19" s="233">
        <f t="shared" si="6"/>
        <v>1400</v>
      </c>
      <c r="E19" s="197"/>
      <c r="F19" s="197"/>
      <c r="G19" s="197"/>
      <c r="H19" s="197">
        <v>1400</v>
      </c>
      <c r="I19" s="197"/>
      <c r="J19" s="197"/>
      <c r="K19" s="197"/>
      <c r="L19" s="197">
        <v>880</v>
      </c>
      <c r="M19" s="197">
        <v>880</v>
      </c>
      <c r="N19" s="197"/>
      <c r="O19" s="197"/>
      <c r="P19" s="197"/>
      <c r="Q19" s="197">
        <v>880</v>
      </c>
      <c r="R19" s="197"/>
      <c r="S19" s="197"/>
      <c r="T19" s="197"/>
      <c r="U19" s="234">
        <f t="shared" si="7"/>
        <v>0.6285714285714286</v>
      </c>
    </row>
    <row r="20" spans="1:21" ht="24.75" customHeight="1">
      <c r="A20" s="236" t="s">
        <v>339</v>
      </c>
      <c r="B20" s="192">
        <v>13</v>
      </c>
      <c r="C20" s="233">
        <f t="shared" si="5"/>
        <v>101</v>
      </c>
      <c r="D20" s="233">
        <f t="shared" si="6"/>
        <v>101</v>
      </c>
      <c r="E20" s="197"/>
      <c r="F20" s="197"/>
      <c r="G20" s="197"/>
      <c r="H20" s="197">
        <v>101</v>
      </c>
      <c r="I20" s="197"/>
      <c r="J20" s="197"/>
      <c r="K20" s="197"/>
      <c r="L20" s="197">
        <v>101</v>
      </c>
      <c r="M20" s="197">
        <v>101</v>
      </c>
      <c r="N20" s="197"/>
      <c r="O20" s="197"/>
      <c r="P20" s="197"/>
      <c r="Q20" s="197">
        <v>101</v>
      </c>
      <c r="R20" s="197"/>
      <c r="S20" s="197"/>
      <c r="T20" s="197"/>
      <c r="U20" s="234">
        <f t="shared" si="7"/>
        <v>1</v>
      </c>
    </row>
    <row r="21" spans="1:21" ht="24.75" customHeight="1">
      <c r="A21" s="236" t="s">
        <v>340</v>
      </c>
      <c r="B21" s="192">
        <v>14</v>
      </c>
      <c r="C21" s="233">
        <f t="shared" si="5"/>
        <v>1100</v>
      </c>
      <c r="D21" s="233">
        <f t="shared" si="6"/>
        <v>1100</v>
      </c>
      <c r="E21" s="197"/>
      <c r="F21" s="197"/>
      <c r="G21" s="197"/>
      <c r="H21" s="197">
        <v>1100</v>
      </c>
      <c r="I21" s="197"/>
      <c r="J21" s="197"/>
      <c r="K21" s="197"/>
      <c r="L21" s="197">
        <v>1100</v>
      </c>
      <c r="M21" s="197">
        <v>1100</v>
      </c>
      <c r="N21" s="197"/>
      <c r="O21" s="197"/>
      <c r="P21" s="197"/>
      <c r="Q21" s="197">
        <v>1100</v>
      </c>
      <c r="R21" s="197"/>
      <c r="S21" s="197"/>
      <c r="T21" s="197"/>
      <c r="U21" s="234">
        <f t="shared" si="7"/>
        <v>1</v>
      </c>
    </row>
    <row r="22" spans="1:21" ht="24.75" customHeight="1">
      <c r="A22" s="236" t="s">
        <v>341</v>
      </c>
      <c r="B22" s="192">
        <v>15</v>
      </c>
      <c r="C22" s="233">
        <f t="shared" si="5"/>
        <v>700</v>
      </c>
      <c r="D22" s="233">
        <f t="shared" si="6"/>
        <v>700</v>
      </c>
      <c r="E22" s="197"/>
      <c r="F22" s="197"/>
      <c r="G22" s="197"/>
      <c r="H22" s="197">
        <v>700</v>
      </c>
      <c r="I22" s="197"/>
      <c r="J22" s="197"/>
      <c r="K22" s="197"/>
      <c r="L22" s="197">
        <v>693</v>
      </c>
      <c r="M22" s="197">
        <v>693</v>
      </c>
      <c r="N22" s="197"/>
      <c r="O22" s="197"/>
      <c r="P22" s="197"/>
      <c r="Q22" s="197">
        <v>693</v>
      </c>
      <c r="R22" s="197"/>
      <c r="S22" s="197"/>
      <c r="T22" s="197"/>
      <c r="U22" s="234">
        <f t="shared" si="7"/>
        <v>0.99</v>
      </c>
    </row>
    <row r="23" spans="1:21" ht="24.75" customHeight="1">
      <c r="A23" s="236" t="s">
        <v>342</v>
      </c>
      <c r="B23" s="192">
        <v>16</v>
      </c>
      <c r="C23" s="233">
        <f t="shared" si="5"/>
        <v>7500</v>
      </c>
      <c r="D23" s="233">
        <f t="shared" si="6"/>
        <v>7500</v>
      </c>
      <c r="E23" s="197"/>
      <c r="F23" s="197">
        <v>7500</v>
      </c>
      <c r="G23" s="197"/>
      <c r="H23" s="197"/>
      <c r="I23" s="197"/>
      <c r="J23" s="197"/>
      <c r="K23" s="197"/>
      <c r="L23" s="197">
        <v>7500</v>
      </c>
      <c r="M23" s="197">
        <v>7500</v>
      </c>
      <c r="N23" s="197"/>
      <c r="O23" s="197">
        <v>7500</v>
      </c>
      <c r="P23" s="197"/>
      <c r="Q23" s="197"/>
      <c r="R23" s="197"/>
      <c r="S23" s="197"/>
      <c r="T23" s="197"/>
      <c r="U23" s="234">
        <f t="shared" si="7"/>
        <v>1</v>
      </c>
    </row>
    <row r="24" spans="1:21" ht="24.75" customHeight="1">
      <c r="A24" s="236" t="s">
        <v>343</v>
      </c>
      <c r="B24" s="192">
        <v>17</v>
      </c>
      <c r="C24" s="233">
        <f t="shared" si="5"/>
        <v>16209</v>
      </c>
      <c r="D24" s="233">
        <f t="shared" si="6"/>
        <v>16209</v>
      </c>
      <c r="E24" s="197"/>
      <c r="F24" s="197"/>
      <c r="G24" s="197"/>
      <c r="H24" s="197">
        <v>16209</v>
      </c>
      <c r="I24" s="197"/>
      <c r="J24" s="197"/>
      <c r="K24" s="197"/>
      <c r="L24" s="197">
        <v>15197</v>
      </c>
      <c r="M24" s="197">
        <v>15197</v>
      </c>
      <c r="N24" s="197"/>
      <c r="O24" s="197"/>
      <c r="P24" s="197"/>
      <c r="Q24" s="197">
        <v>15197</v>
      </c>
      <c r="R24" s="197"/>
      <c r="S24" s="197"/>
      <c r="T24" s="197"/>
      <c r="U24" s="234">
        <f t="shared" si="7"/>
        <v>0.9375655500030847</v>
      </c>
    </row>
    <row r="25" spans="1:21" ht="24.75" customHeight="1">
      <c r="A25" s="236" t="s">
        <v>344</v>
      </c>
      <c r="B25" s="192"/>
      <c r="C25" s="233">
        <f t="shared" si="5"/>
        <v>700</v>
      </c>
      <c r="D25" s="233">
        <f t="shared" si="6"/>
        <v>700</v>
      </c>
      <c r="E25" s="197"/>
      <c r="F25" s="197"/>
      <c r="G25" s="197"/>
      <c r="H25" s="197">
        <v>700</v>
      </c>
      <c r="I25" s="197"/>
      <c r="J25" s="197"/>
      <c r="K25" s="197"/>
      <c r="L25" s="197">
        <v>700</v>
      </c>
      <c r="M25" s="197">
        <v>700</v>
      </c>
      <c r="N25" s="197"/>
      <c r="O25" s="197"/>
      <c r="P25" s="197"/>
      <c r="Q25" s="197">
        <v>700</v>
      </c>
      <c r="R25" s="197"/>
      <c r="S25" s="197"/>
      <c r="T25" s="197"/>
      <c r="U25" s="234">
        <f t="shared" si="7"/>
        <v>1</v>
      </c>
    </row>
    <row r="26" spans="1:21" ht="24.75" customHeight="1">
      <c r="A26" s="247" t="s">
        <v>345</v>
      </c>
      <c r="B26" s="192">
        <v>18</v>
      </c>
      <c r="C26" s="233"/>
      <c r="D26" s="233"/>
      <c r="E26" s="197"/>
      <c r="F26" s="197"/>
      <c r="G26" s="197"/>
      <c r="H26" s="197"/>
      <c r="I26" s="197"/>
      <c r="J26" s="197"/>
      <c r="K26" s="197"/>
      <c r="L26" s="233"/>
      <c r="M26" s="233"/>
      <c r="N26" s="197"/>
      <c r="O26" s="197"/>
      <c r="P26" s="197"/>
      <c r="Q26" s="197"/>
      <c r="R26" s="197"/>
      <c r="S26" s="197"/>
      <c r="T26" s="197"/>
      <c r="U26" s="234"/>
    </row>
    <row r="27" spans="1:21" ht="24.75" customHeight="1">
      <c r="A27" s="237" t="s">
        <v>346</v>
      </c>
      <c r="B27" s="194">
        <v>19</v>
      </c>
      <c r="C27" s="238">
        <f>C9+C12+C15+C16+C17+C18+C26</f>
        <v>213710</v>
      </c>
      <c r="D27" s="238">
        <f>D9+D12+D15+D16+D17+D18+D26</f>
        <v>213710</v>
      </c>
      <c r="E27" s="205"/>
      <c r="F27" s="238">
        <f>F9+F12+F15+F16+F17+F18+F26</f>
        <v>191500</v>
      </c>
      <c r="G27" s="205"/>
      <c r="H27" s="238">
        <f>H9+H12+H15+H16+H17+H18+H26</f>
        <v>20210</v>
      </c>
      <c r="I27" s="205"/>
      <c r="J27" s="238">
        <f>J9+J12+J15+J16+J17+J18+J26</f>
        <v>2000</v>
      </c>
      <c r="K27" s="205"/>
      <c r="L27" s="238">
        <f>L9+L12+L15+L16+L17+L18+L26</f>
        <v>212171</v>
      </c>
      <c r="M27" s="238">
        <f>M9+M12+M15+M16+M17+M18+M26</f>
        <v>212171</v>
      </c>
      <c r="N27" s="205"/>
      <c r="O27" s="238">
        <f>O9+O12+O15+O16+O17+O18+O26</f>
        <v>191500</v>
      </c>
      <c r="P27" s="205"/>
      <c r="Q27" s="238">
        <f>Q9+Q12+Q15+Q16+Q17+Q18+Q26</f>
        <v>18671</v>
      </c>
      <c r="R27" s="205"/>
      <c r="S27" s="248">
        <f>S9+S12+S15+S16+S17+S18+S26</f>
        <v>2000</v>
      </c>
      <c r="T27" s="205"/>
      <c r="U27" s="239">
        <f>L27/C27</f>
        <v>0.9927986523793927</v>
      </c>
    </row>
    <row r="28" spans="1:21" ht="19.5" customHeight="1">
      <c r="A28" s="226"/>
      <c r="B28" s="24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</row>
  </sheetData>
  <sheetProtection password="F69C" sheet="1" objects="1" scenarios="1"/>
  <mergeCells count="17">
    <mergeCell ref="H6:I6"/>
    <mergeCell ref="Q6:R6"/>
    <mergeCell ref="S6:T6"/>
    <mergeCell ref="B5:B7"/>
    <mergeCell ref="L6:L7"/>
    <mergeCell ref="M6:N6"/>
    <mergeCell ref="O6:P6"/>
    <mergeCell ref="A2:U2"/>
    <mergeCell ref="T3:U3"/>
    <mergeCell ref="A5:A7"/>
    <mergeCell ref="C5:K5"/>
    <mergeCell ref="L5:T5"/>
    <mergeCell ref="U5:U7"/>
    <mergeCell ref="C6:C7"/>
    <mergeCell ref="D6:E6"/>
    <mergeCell ref="F6:G6"/>
    <mergeCell ref="J6:K6"/>
  </mergeCells>
  <printOptions horizontalCentered="1"/>
  <pageMargins left="0.17" right="0.25" top="0.53" bottom="0.41" header="0.31496062992125984" footer="0.31496062992125984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="115" zoomScaleNormal="115" workbookViewId="0" topLeftCell="A1">
      <selection activeCell="H19" sqref="H19"/>
    </sheetView>
  </sheetViews>
  <sheetFormatPr defaultColWidth="9.00390625" defaultRowHeight="14.25"/>
  <cols>
    <col min="1" max="1" width="8.00390625" style="250" customWidth="1"/>
    <col min="2" max="2" width="30.625" style="250" customWidth="1"/>
    <col min="3" max="3" width="6.75390625" style="250" customWidth="1"/>
    <col min="4" max="4" width="14.375" style="250" customWidth="1"/>
    <col min="5" max="5" width="12.75390625" style="250" customWidth="1"/>
    <col min="6" max="16384" width="8.00390625" style="250" customWidth="1"/>
  </cols>
  <sheetData>
    <row r="1" spans="1:5" ht="20.25">
      <c r="A1" s="689" t="s">
        <v>347</v>
      </c>
      <c r="B1" s="689"/>
      <c r="C1" s="689"/>
      <c r="D1" s="689"/>
      <c r="E1" s="689"/>
    </row>
    <row r="2" spans="1:5" ht="15" customHeight="1">
      <c r="A2" s="251"/>
      <c r="B2" s="251"/>
      <c r="C2" s="252"/>
      <c r="D2" s="253"/>
      <c r="E2" s="254" t="s">
        <v>348</v>
      </c>
    </row>
    <row r="3" spans="1:5" ht="15" customHeight="1">
      <c r="A3" s="678" t="s">
        <v>349</v>
      </c>
      <c r="B3" s="678"/>
      <c r="C3" s="255"/>
      <c r="D3" s="253"/>
      <c r="E3" s="254" t="s">
        <v>350</v>
      </c>
    </row>
    <row r="4" spans="1:5" ht="30" customHeight="1">
      <c r="A4" s="679" t="s">
        <v>351</v>
      </c>
      <c r="B4" s="679"/>
      <c r="C4" s="235" t="s">
        <v>240</v>
      </c>
      <c r="D4" s="256" t="s">
        <v>245</v>
      </c>
      <c r="E4" s="256" t="s">
        <v>246</v>
      </c>
    </row>
    <row r="5" spans="1:5" ht="30" customHeight="1">
      <c r="A5" s="257" t="s">
        <v>352</v>
      </c>
      <c r="B5" s="258"/>
      <c r="C5" s="235">
        <v>1</v>
      </c>
      <c r="D5" s="259" t="s">
        <v>353</v>
      </c>
      <c r="E5" s="259" t="s">
        <v>353</v>
      </c>
    </row>
    <row r="6" spans="1:5" ht="30" customHeight="1">
      <c r="A6" s="260"/>
      <c r="B6" s="261" t="s">
        <v>354</v>
      </c>
      <c r="C6" s="235">
        <v>2</v>
      </c>
      <c r="D6" s="256">
        <v>20</v>
      </c>
      <c r="E6" s="256"/>
    </row>
    <row r="7" spans="1:5" ht="30" customHeight="1">
      <c r="A7" s="260"/>
      <c r="B7" s="261" t="s">
        <v>355</v>
      </c>
      <c r="C7" s="235">
        <v>3</v>
      </c>
      <c r="D7" s="256">
        <v>20</v>
      </c>
      <c r="E7" s="256"/>
    </row>
    <row r="8" spans="1:5" ht="30" customHeight="1">
      <c r="A8" s="260"/>
      <c r="B8" s="261" t="s">
        <v>356</v>
      </c>
      <c r="C8" s="235">
        <v>4</v>
      </c>
      <c r="D8" s="256">
        <v>20</v>
      </c>
      <c r="E8" s="256"/>
    </row>
    <row r="9" spans="1:5" ht="30" customHeight="1">
      <c r="A9" s="260"/>
      <c r="B9" s="261" t="s">
        <v>357</v>
      </c>
      <c r="C9" s="235">
        <v>5</v>
      </c>
      <c r="D9" s="256" t="s">
        <v>358</v>
      </c>
      <c r="E9" s="256"/>
    </row>
    <row r="10" spans="1:5" ht="30" customHeight="1">
      <c r="A10" s="260"/>
      <c r="B10" s="261" t="s">
        <v>359</v>
      </c>
      <c r="C10" s="235">
        <v>6</v>
      </c>
      <c r="D10" s="256" t="s">
        <v>360</v>
      </c>
      <c r="E10" s="256"/>
    </row>
    <row r="11" spans="1:5" ht="30" customHeight="1">
      <c r="A11" s="260"/>
      <c r="B11" s="261" t="s">
        <v>361</v>
      </c>
      <c r="C11" s="235">
        <v>7</v>
      </c>
      <c r="D11" s="256" t="s">
        <v>360</v>
      </c>
      <c r="E11" s="256"/>
    </row>
    <row r="12" spans="1:5" ht="30" customHeight="1">
      <c r="A12" s="260"/>
      <c r="B12" s="261" t="s">
        <v>362</v>
      </c>
      <c r="C12" s="235">
        <v>8</v>
      </c>
      <c r="D12" s="256" t="s">
        <v>360</v>
      </c>
      <c r="E12" s="256"/>
    </row>
    <row r="13" spans="1:5" ht="30" customHeight="1">
      <c r="A13" s="262" t="s">
        <v>363</v>
      </c>
      <c r="B13" s="263"/>
      <c r="C13" s="235">
        <v>9</v>
      </c>
      <c r="D13" s="259" t="s">
        <v>353</v>
      </c>
      <c r="E13" s="259" t="s">
        <v>353</v>
      </c>
    </row>
    <row r="14" spans="1:5" ht="30" customHeight="1">
      <c r="A14" s="260"/>
      <c r="B14" s="261" t="s">
        <v>364</v>
      </c>
      <c r="C14" s="235">
        <v>10</v>
      </c>
      <c r="D14" s="264">
        <v>75799703</v>
      </c>
      <c r="E14" s="256"/>
    </row>
    <row r="15" spans="1:5" ht="30" customHeight="1">
      <c r="A15" s="260"/>
      <c r="B15" s="261" t="s">
        <v>365</v>
      </c>
      <c r="C15" s="235">
        <v>11</v>
      </c>
      <c r="D15" s="264">
        <v>39485412</v>
      </c>
      <c r="E15" s="256"/>
    </row>
    <row r="16" spans="1:5" ht="30" customHeight="1">
      <c r="A16" s="260"/>
      <c r="B16" s="261" t="s">
        <v>366</v>
      </c>
      <c r="C16" s="235">
        <v>12</v>
      </c>
      <c r="D16" s="264">
        <v>36314291</v>
      </c>
      <c r="E16" s="256"/>
    </row>
    <row r="17" spans="1:5" ht="30" customHeight="1">
      <c r="A17" s="260"/>
      <c r="B17" s="261" t="s">
        <v>367</v>
      </c>
      <c r="C17" s="235">
        <v>13</v>
      </c>
      <c r="D17" s="264">
        <v>2866170</v>
      </c>
      <c r="E17" s="256"/>
    </row>
    <row r="18" spans="1:5" ht="30" customHeight="1">
      <c r="A18" s="260"/>
      <c r="B18" s="261" t="s">
        <v>368</v>
      </c>
      <c r="C18" s="235">
        <v>14</v>
      </c>
      <c r="D18" s="264">
        <v>2198067</v>
      </c>
      <c r="E18" s="256"/>
    </row>
    <row r="19" spans="1:5" ht="30" customHeight="1">
      <c r="A19" s="260"/>
      <c r="B19" s="261" t="s">
        <v>369</v>
      </c>
      <c r="C19" s="235">
        <v>15</v>
      </c>
      <c r="D19" s="264">
        <v>1148834</v>
      </c>
      <c r="E19" s="256"/>
    </row>
    <row r="20" spans="1:5" ht="30" customHeight="1">
      <c r="A20" s="262" t="s">
        <v>370</v>
      </c>
      <c r="B20" s="263"/>
      <c r="C20" s="235">
        <v>16</v>
      </c>
      <c r="D20" s="259" t="s">
        <v>353</v>
      </c>
      <c r="E20" s="259" t="s">
        <v>353</v>
      </c>
    </row>
    <row r="21" spans="1:5" ht="30" customHeight="1">
      <c r="A21" s="260"/>
      <c r="B21" s="261" t="s">
        <v>371</v>
      </c>
      <c r="C21" s="235">
        <v>17</v>
      </c>
      <c r="D21" s="256" t="s">
        <v>372</v>
      </c>
      <c r="E21" s="265"/>
    </row>
    <row r="22" spans="1:5" ht="30" customHeight="1">
      <c r="A22" s="260"/>
      <c r="B22" s="261" t="s">
        <v>373</v>
      </c>
      <c r="C22" s="235">
        <v>18</v>
      </c>
      <c r="D22" s="266" t="s">
        <v>374</v>
      </c>
      <c r="E22" s="267"/>
    </row>
    <row r="23" spans="1:5" ht="30" customHeight="1">
      <c r="A23" s="262" t="s">
        <v>375</v>
      </c>
      <c r="B23" s="263"/>
      <c r="C23" s="235">
        <v>19</v>
      </c>
      <c r="D23" s="259" t="s">
        <v>353</v>
      </c>
      <c r="E23" s="259" t="s">
        <v>353</v>
      </c>
    </row>
    <row r="24" spans="1:5" ht="30" customHeight="1">
      <c r="A24" s="268"/>
      <c r="B24" s="261" t="s">
        <v>376</v>
      </c>
      <c r="C24" s="235">
        <v>20</v>
      </c>
      <c r="D24" s="269" t="s">
        <v>377</v>
      </c>
      <c r="E24" s="265"/>
    </row>
    <row r="25" spans="1:5" ht="30" customHeight="1">
      <c r="A25" s="268"/>
      <c r="B25" s="261" t="s">
        <v>378</v>
      </c>
      <c r="C25" s="235">
        <v>21</v>
      </c>
      <c r="D25" s="256" t="s">
        <v>379</v>
      </c>
      <c r="E25" s="265"/>
    </row>
  </sheetData>
  <sheetProtection password="F69C" sheet="1" objects="1" scenarios="1"/>
  <mergeCells count="3">
    <mergeCell ref="A1:E1"/>
    <mergeCell ref="A3:B3"/>
    <mergeCell ref="A4:B4"/>
  </mergeCells>
  <printOptions/>
  <pageMargins left="1.42" right="0.48" top="0.47" bottom="0.6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刘宝平</dc:creator>
  <cp:keywords/>
  <dc:description/>
  <cp:lastModifiedBy>王睿灏</cp:lastModifiedBy>
  <cp:lastPrinted>2015-08-14T02:56:54Z</cp:lastPrinted>
  <dcterms:created xsi:type="dcterms:W3CDTF">2015-07-15T11:57:53Z</dcterms:created>
  <dcterms:modified xsi:type="dcterms:W3CDTF">2015-09-16T10:52:52Z</dcterms:modified>
  <cp:category/>
  <cp:version/>
  <cp:contentType/>
  <cp:contentStatus/>
</cp:coreProperties>
</file>